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5" yWindow="660" windowWidth="18765" windowHeight="11235" activeTab="7"/>
  </bookViews>
  <sheets>
    <sheet name="Table E.1 " sheetId="1" r:id="rId1"/>
    <sheet name="Table E.2" sheetId="2" r:id="rId2"/>
    <sheet name="FAME Persistence2" sheetId="3" state="hidden" r:id="rId3"/>
    <sheet name="Table E.3" sheetId="4" r:id="rId4"/>
    <sheet name="Table E.4" sheetId="5" r:id="rId5"/>
    <sheet name="Table E.5" sheetId="6" r:id="rId6"/>
    <sheet name="Table E.6" sheetId="7" r:id="rId7"/>
    <sheet name="Table E.7" sheetId="8" r:id="rId8"/>
    <sheet name="Sheet1" sheetId="9" state="hidden" r:id="rId9"/>
    <sheet name="Sheet2" sheetId="10" state="hidden" r:id="rId10"/>
  </sheets>
  <definedNames>
    <definedName name="OLE_LINK1" localSheetId="3">'Table E.3'!$P$6</definedName>
    <definedName name="page_58" localSheetId="0">'Table E.1 '!$A$1:$L$63</definedName>
    <definedName name="page_60" localSheetId="1">'Table E.2'!$A$1:$O$73</definedName>
    <definedName name="page_62" localSheetId="4">'Table E.4'!$A$1:$K$110</definedName>
    <definedName name="_xlnm.Print_Area" localSheetId="0">'Table E.1 '!$A$1:$L$41</definedName>
    <definedName name="_xlnm.Print_Area" localSheetId="1">'Table E.2'!$A$1:$AB$40</definedName>
    <definedName name="_xlnm.Print_Area" localSheetId="3">'Table E.3'!$A$1:$P$39</definedName>
    <definedName name="_xlnm.Print_Area" localSheetId="4">'Table E.4'!$A$1:$J$73</definedName>
    <definedName name="Z_11AB43AC_325D_4C3F_B382_0D9939FA05F1_.wvu.PrintArea" localSheetId="0" hidden="1">'Table E.1 '!$A$1:$L$41</definedName>
    <definedName name="Z_11AB43AC_325D_4C3F_B382_0D9939FA05F1_.wvu.PrintArea" localSheetId="1" hidden="1">'Table E.2'!$A$1:$AE$42</definedName>
    <definedName name="Z_11AB43AC_325D_4C3F_B382_0D9939FA05F1_.wvu.PrintArea" localSheetId="3" hidden="1">'Table E.3'!$A$1:$R$41</definedName>
    <definedName name="Z_11AB43AC_325D_4C3F_B382_0D9939FA05F1_.wvu.PrintArea" localSheetId="4" hidden="1">'Table E.4'!$A$1:$J$77</definedName>
    <definedName name="Z_11AB43AC_325D_4C3F_B382_0D9939FA05F1_.wvu.PrintArea" localSheetId="5" hidden="1">'Table E.5'!$A$1:$J$33</definedName>
    <definedName name="Z_11AB43AC_325D_4C3F_B382_0D9939FA05F1_.wvu.Rows" localSheetId="4" hidden="1">'Table E.4'!$74:$75</definedName>
    <definedName name="Z_11AB43AC_325D_4C3F_B382_0D9939FA05F1_.wvu.Rows" localSheetId="5" hidden="1">'Table E.5'!$30:$31</definedName>
    <definedName name="Z_26CA4D98_B6B6_4CEF_BB73_7724D5E16227_.wvu.PrintArea" localSheetId="0" hidden="1">'Table E.1 '!$A$1:$L$41</definedName>
    <definedName name="Z_26CA4D98_B6B6_4CEF_BB73_7724D5E16227_.wvu.PrintArea" localSheetId="1" hidden="1">'Table E.2'!$A$1:$AB$40</definedName>
    <definedName name="Z_26CA4D98_B6B6_4CEF_BB73_7724D5E16227_.wvu.PrintArea" localSheetId="3" hidden="1">'Table E.3'!$A$1:$P$39</definedName>
    <definedName name="Z_26CA4D98_B6B6_4CEF_BB73_7724D5E16227_.wvu.PrintArea" localSheetId="4" hidden="1">'Table E.4'!$A$1:$J$73</definedName>
    <definedName name="Z_3F7F0B76_5C21_4864_BB76_E6591F8333E4_.wvu.PrintArea" localSheetId="0" hidden="1">'Table E.1 '!$A$1:$L$41</definedName>
    <definedName name="Z_3F7F0B76_5C21_4864_BB76_E6591F8333E4_.wvu.PrintArea" localSheetId="1" hidden="1">'Table E.2'!$A$1:$AB$40</definedName>
    <definedName name="Z_3F7F0B76_5C21_4864_BB76_E6591F8333E4_.wvu.PrintArea" localSheetId="3" hidden="1">'Table E.3'!$A$1:$P$39</definedName>
    <definedName name="Z_3F7F0B76_5C21_4864_BB76_E6591F8333E4_.wvu.PrintArea" localSheetId="4" hidden="1">'Table E.4'!$A$1:$J$73</definedName>
    <definedName name="Z_4885C1C3_1FAF_4A61_97B8_512E7574E70E_.wvu.PrintArea" localSheetId="0" hidden="1">'Table E.1 '!$A$1:$L$41</definedName>
    <definedName name="Z_4885C1C3_1FAF_4A61_97B8_512E7574E70E_.wvu.PrintArea" localSheetId="1" hidden="1">'Table E.2'!$A$1:$AB$40</definedName>
    <definedName name="Z_4885C1C3_1FAF_4A61_97B8_512E7574E70E_.wvu.PrintArea" localSheetId="3" hidden="1">'Table E.3'!$A$1:$P$39</definedName>
    <definedName name="Z_4885C1C3_1FAF_4A61_97B8_512E7574E70E_.wvu.PrintArea" localSheetId="4" hidden="1">'Table E.4'!$A$1:$J$73</definedName>
    <definedName name="Z_722892AD_4C2D_4D50_AF83_995E3A283091_.wvu.PrintArea" localSheetId="0" hidden="1">'Table E.1 '!$A$1:$L$41</definedName>
    <definedName name="Z_722892AD_4C2D_4D50_AF83_995E3A283091_.wvu.PrintArea" localSheetId="1" hidden="1">'Table E.2'!$A$1:$AB$40</definedName>
    <definedName name="Z_722892AD_4C2D_4D50_AF83_995E3A283091_.wvu.PrintArea" localSheetId="3" hidden="1">'Table E.3'!$A$1:$P$39</definedName>
    <definedName name="Z_722892AD_4C2D_4D50_AF83_995E3A283091_.wvu.PrintArea" localSheetId="4" hidden="1">'Table E.4'!$A$1:$J$73</definedName>
    <definedName name="Z_E49EB051_1896_4E0A_B768_C5B32E1D63AF_.wvu.PrintArea" localSheetId="0" hidden="1">'Table E.1 '!$A$1:$L$41</definedName>
    <definedName name="Z_E49EB051_1896_4E0A_B768_C5B32E1D63AF_.wvu.PrintArea" localSheetId="1" hidden="1">'Table E.2'!$A$1:$AB$40</definedName>
    <definedName name="Z_E49EB051_1896_4E0A_B768_C5B32E1D63AF_.wvu.PrintArea" localSheetId="3" hidden="1">'Table E.3'!$A$1:$P$39</definedName>
    <definedName name="Z_E49EB051_1896_4E0A_B768_C5B32E1D63AF_.wvu.PrintArea" localSheetId="4" hidden="1">'Table E.4'!$A$1:$J$73</definedName>
    <definedName name="Z_F75EACA5_0FE1_4F13_BEE4_8919185C7F2B_.wvu.Rows" localSheetId="4" hidden="1">'Table E.4'!$74:$75</definedName>
    <definedName name="Z_F75EACA5_0FE1_4F13_BEE4_8919185C7F2B_.wvu.Rows" localSheetId="5" hidden="1">'Table E.5'!$30:$31</definedName>
  </definedNames>
  <calcPr calcId="145621"/>
  <customWorkbookViews>
    <customWorkbookView name="Shanta Dhoray-Baig - Personal View" guid="{3F7F0B76-5C21-4864-BB76-E6591F8333E4}" mergeInterval="0" personalView="1" maximized="1" windowWidth="1916" windowHeight="735" activeSheetId="5"/>
    <customWorkbookView name="Leah Burnett - Personal View" guid="{F75EACA5-0FE1-4F13-BEE4-8919185C7F2B}" mergeInterval="0" personalView="1" maximized="1" windowWidth="1916" windowHeight="815" activeSheetId="5"/>
    <customWorkbookView name="jgroome - Personal View" guid="{26CA4D98-B6B6-4CEF-BB73-7724D5E16227}" mergeInterval="0" personalView="1" maximized="1" xWindow="1" yWindow="1" windowWidth="1676" windowHeight="754" activeSheetId="2"/>
    <customWorkbookView name="Kaveeta Ramdhanie - Personal View" guid="{E49EB051-1896-4E0A-B768-C5B32E1D63AF}" mergeInterval="0" personalView="1" maximized="1" windowWidth="1676" windowHeight="805" activeSheetId="8"/>
    <customWorkbookView name="sdhoray - Personal View" guid="{4885C1C3-1FAF-4A61-97B8-512E7574E70E}" mergeInterval="0" personalView="1" maximized="1" xWindow="1" yWindow="1" windowWidth="1676" windowHeight="787" activeSheetId="2"/>
    <customWorkbookView name="rcassie - Personal View" guid="{722892AD-4C2D-4D50-AF83-995E3A283091}" mergeInterval="0" personalView="1" maximized="1" xWindow="1" yWindow="1" windowWidth="1676" windowHeight="701" activeSheetId="8"/>
    <customWorkbookView name="Richard Cassie - Personal View" guid="{11AB43AC-325D-4C3F-B382-0D9939FA05F1}" mergeInterval="0" personalView="1" maximized="1" windowWidth="1916" windowHeight="781" activeSheetId="5"/>
  </customWorkbookViews>
</workbook>
</file>

<file path=xl/calcChain.xml><?xml version="1.0" encoding="utf-8"?>
<calcChain xmlns="http://schemas.openxmlformats.org/spreadsheetml/2006/main">
  <c r="AE19" i="2" l="1"/>
  <c r="AG29" i="7" l="1"/>
  <c r="AG32" i="7"/>
  <c r="AG39" i="7"/>
  <c r="AG30" i="7"/>
  <c r="AG31" i="7"/>
  <c r="AG33" i="7"/>
  <c r="AG34" i="7"/>
  <c r="AG35" i="7"/>
  <c r="AG36" i="7"/>
  <c r="AG37" i="7"/>
  <c r="AG38" i="7"/>
  <c r="AG28" i="7"/>
  <c r="AG40" i="7" l="1"/>
  <c r="T22" i="4"/>
  <c r="T19" i="4"/>
  <c r="V19" i="4" l="1"/>
  <c r="U19" i="4"/>
  <c r="V32" i="4" l="1"/>
  <c r="V25" i="4"/>
  <c r="U32" i="4" l="1"/>
  <c r="U25" i="4"/>
  <c r="V18" i="4"/>
  <c r="U18" i="4"/>
  <c r="H33" i="8" l="1"/>
  <c r="H34" i="8"/>
  <c r="H35" i="8"/>
  <c r="H36" i="8"/>
  <c r="H19" i="8"/>
  <c r="H18" i="8" l="1"/>
  <c r="H13" i="8"/>
  <c r="H24" i="8" l="1"/>
  <c r="AF33" i="7" l="1"/>
  <c r="AE28" i="7"/>
  <c r="AF28" i="7"/>
  <c r="AF19" i="2" l="1"/>
  <c r="AF22" i="2"/>
  <c r="H32" i="8" l="1"/>
  <c r="H31" i="8"/>
  <c r="H30" i="8"/>
  <c r="H29" i="8"/>
  <c r="H28" i="8"/>
  <c r="H27" i="8"/>
  <c r="H25" i="8"/>
  <c r="H26" i="8"/>
  <c r="AF36" i="7" l="1"/>
  <c r="AF35" i="7" l="1"/>
  <c r="AF34" i="7"/>
  <c r="AF32" i="7"/>
  <c r="AF39" i="7"/>
  <c r="AF31" i="7"/>
  <c r="AF38" i="7"/>
  <c r="AF30" i="7"/>
  <c r="AF37" i="7"/>
  <c r="AF29" i="7"/>
  <c r="AF40" i="7" l="1"/>
  <c r="T18" i="4" l="1"/>
  <c r="AE30" i="7" l="1"/>
  <c r="AE39" i="7" l="1"/>
  <c r="AE38" i="7"/>
  <c r="AE37" i="7"/>
  <c r="AE36" i="7"/>
  <c r="AE35" i="7"/>
  <c r="AE34" i="7"/>
  <c r="AE33" i="7"/>
  <c r="AE32" i="7"/>
  <c r="AE31" i="7"/>
  <c r="AE29" i="7"/>
  <c r="AE40" i="7" l="1"/>
  <c r="AF32" i="2"/>
  <c r="S32" i="4" l="1"/>
  <c r="S22" i="4"/>
  <c r="S19" i="4"/>
  <c r="AD39" i="7" l="1"/>
  <c r="AD38" i="7"/>
  <c r="AD33" i="7"/>
  <c r="AD31" i="7"/>
  <c r="AD30" i="7"/>
  <c r="AD28" i="7"/>
  <c r="AC31" i="7"/>
  <c r="AD32" i="7"/>
  <c r="AD34" i="7" l="1"/>
  <c r="AC29" i="7"/>
  <c r="AC30" i="7"/>
  <c r="AC33" i="7"/>
  <c r="AC28" i="7"/>
  <c r="AD35" i="7"/>
  <c r="AD36" i="7"/>
  <c r="AD29" i="7"/>
  <c r="AD37" i="7"/>
  <c r="AE32" i="2"/>
  <c r="AD40" i="7" l="1"/>
  <c r="AB30" i="2"/>
  <c r="X29" i="7" l="1"/>
  <c r="T30" i="7"/>
  <c r="P32" i="4"/>
  <c r="Q32" i="4"/>
  <c r="AB31" i="7"/>
  <c r="W29" i="7"/>
  <c r="Y28" i="7"/>
  <c r="AA28" i="7"/>
  <c r="V33" i="7"/>
  <c r="U33" i="7"/>
  <c r="AC6" i="2"/>
  <c r="AC32" i="2"/>
  <c r="AB32" i="2"/>
  <c r="AB36" i="2" s="1"/>
  <c r="AC30" i="2"/>
  <c r="B7" i="7"/>
  <c r="B28" i="7" s="1"/>
  <c r="B40" i="7" s="1"/>
  <c r="C7" i="7"/>
  <c r="C28" i="7" s="1"/>
  <c r="D7" i="7"/>
  <c r="D28" i="7" s="1"/>
  <c r="E7" i="7"/>
  <c r="E28" i="7" s="1"/>
  <c r="F7" i="7"/>
  <c r="F28" i="7" s="1"/>
  <c r="J46" i="5"/>
  <c r="S12" i="7"/>
  <c r="R12" i="7" s="1"/>
  <c r="F8" i="6"/>
  <c r="E8" i="6"/>
  <c r="Q9" i="7"/>
  <c r="Q30" i="7" s="1"/>
  <c r="B35" i="7"/>
  <c r="C38" i="7"/>
  <c r="G34" i="7"/>
  <c r="H37" i="7"/>
  <c r="J35" i="7"/>
  <c r="K38" i="7"/>
  <c r="B29" i="7"/>
  <c r="B32" i="7"/>
  <c r="B36" i="7"/>
  <c r="B38" i="7"/>
  <c r="B39" i="7"/>
  <c r="K32" i="7"/>
  <c r="K36" i="7"/>
  <c r="K29" i="7"/>
  <c r="K39" i="7"/>
  <c r="J39" i="7"/>
  <c r="J29" i="7"/>
  <c r="J36" i="7"/>
  <c r="J38" i="7"/>
  <c r="J32" i="7"/>
  <c r="I36" i="7"/>
  <c r="I32" i="7"/>
  <c r="I35" i="7"/>
  <c r="I31" i="7"/>
  <c r="I39" i="7"/>
  <c r="I29" i="7"/>
  <c r="I38" i="7"/>
  <c r="H36" i="7"/>
  <c r="H39" i="7"/>
  <c r="H31" i="7"/>
  <c r="H32" i="7"/>
  <c r="H29" i="7"/>
  <c r="H35" i="7"/>
  <c r="H38" i="7"/>
  <c r="G38" i="7"/>
  <c r="G39" i="7"/>
  <c r="G35" i="7"/>
  <c r="G31" i="7"/>
  <c r="G29" i="7"/>
  <c r="G36" i="7"/>
  <c r="G32" i="7"/>
  <c r="G37" i="7"/>
  <c r="C29" i="7"/>
  <c r="C32" i="7"/>
  <c r="C36" i="7"/>
  <c r="C39" i="7"/>
  <c r="F39" i="7"/>
  <c r="F36" i="7"/>
  <c r="F32" i="7"/>
  <c r="F29" i="7"/>
  <c r="F38" i="7"/>
  <c r="F35" i="7"/>
  <c r="F31" i="7"/>
  <c r="F34" i="7"/>
  <c r="E36" i="7"/>
  <c r="E32" i="7"/>
  <c r="E29" i="7"/>
  <c r="E38" i="7"/>
  <c r="E35" i="7"/>
  <c r="E31" i="7"/>
  <c r="E37" i="7"/>
  <c r="E33" i="7"/>
  <c r="F33" i="7"/>
  <c r="E34" i="7"/>
  <c r="L29" i="7"/>
  <c r="L38" i="7"/>
  <c r="L35" i="7"/>
  <c r="L31" i="7"/>
  <c r="L37" i="7"/>
  <c r="L34" i="7"/>
  <c r="L30" i="7"/>
  <c r="D39" i="7"/>
  <c r="D29" i="7"/>
  <c r="D38" i="7"/>
  <c r="D35" i="7"/>
  <c r="D31" i="7"/>
  <c r="D37" i="7"/>
  <c r="D33" i="7"/>
  <c r="D34" i="7"/>
  <c r="D30" i="7"/>
  <c r="F30" i="7"/>
  <c r="E30" i="7"/>
  <c r="D36" i="7"/>
  <c r="E39" i="7"/>
  <c r="D32" i="7"/>
  <c r="L36" i="7"/>
  <c r="L39" i="7"/>
  <c r="L32" i="7"/>
  <c r="F37" i="7"/>
  <c r="K30" i="7"/>
  <c r="C30" i="7"/>
  <c r="K34" i="7"/>
  <c r="C34" i="7"/>
  <c r="J30" i="7"/>
  <c r="B30" i="7"/>
  <c r="C33" i="7"/>
  <c r="J34" i="7"/>
  <c r="B34" i="7"/>
  <c r="K37" i="7"/>
  <c r="C37" i="7"/>
  <c r="I30" i="7"/>
  <c r="B33" i="7"/>
  <c r="I34" i="7"/>
  <c r="J37" i="7"/>
  <c r="B37" i="7"/>
  <c r="H30" i="7"/>
  <c r="K31" i="7"/>
  <c r="C31" i="7"/>
  <c r="H34" i="7"/>
  <c r="K35" i="7"/>
  <c r="C35" i="7"/>
  <c r="I37" i="7"/>
  <c r="G30" i="7"/>
  <c r="J31" i="7"/>
  <c r="B31" i="7"/>
  <c r="Q31" i="7"/>
  <c r="M37" i="7"/>
  <c r="M29" i="7"/>
  <c r="M30" i="7"/>
  <c r="S29" i="7"/>
  <c r="R31" i="7"/>
  <c r="P34" i="7"/>
  <c r="N37" i="7"/>
  <c r="S36" i="7"/>
  <c r="S32" i="7"/>
  <c r="M36" i="7"/>
  <c r="M34" i="7"/>
  <c r="R32" i="7"/>
  <c r="M35" i="7"/>
  <c r="M31" i="7"/>
  <c r="M38" i="7"/>
  <c r="M32" i="7"/>
  <c r="M39" i="7"/>
  <c r="Q32" i="7"/>
  <c r="R36" i="7"/>
  <c r="R29" i="7"/>
  <c r="S37" i="7"/>
  <c r="O38" i="7"/>
  <c r="Q38" i="7"/>
  <c r="Q29" i="7"/>
  <c r="R34" i="7"/>
  <c r="R38" i="7"/>
  <c r="S30" i="7"/>
  <c r="Q34" i="7"/>
  <c r="S38" i="7"/>
  <c r="S35" i="7"/>
  <c r="S39" i="7"/>
  <c r="O35" i="7"/>
  <c r="O30" i="7"/>
  <c r="Q37" i="7"/>
  <c r="Q39" i="7"/>
  <c r="S31" i="7"/>
  <c r="S34" i="7"/>
  <c r="R37" i="7"/>
  <c r="R39" i="7"/>
  <c r="P35" i="7"/>
  <c r="P30" i="7"/>
  <c r="P38" i="7"/>
  <c r="N31" i="7"/>
  <c r="N29" i="7"/>
  <c r="N34" i="7"/>
  <c r="N35" i="7"/>
  <c r="N30" i="7"/>
  <c r="N38" i="7"/>
  <c r="N39" i="7"/>
  <c r="P29" i="7"/>
  <c r="P37" i="7"/>
  <c r="O29" i="7"/>
  <c r="O34" i="7"/>
  <c r="Q36" i="7"/>
  <c r="O32" i="7"/>
  <c r="P36" i="7"/>
  <c r="R30" i="7"/>
  <c r="P31" i="7"/>
  <c r="R35" i="7"/>
  <c r="O36" i="7"/>
  <c r="O39" i="7"/>
  <c r="O31" i="7"/>
  <c r="Q35" i="7"/>
  <c r="O37" i="7"/>
  <c r="P39" i="7"/>
  <c r="P32" i="7"/>
  <c r="N36" i="7"/>
  <c r="N32" i="7"/>
  <c r="Z29" i="7"/>
  <c r="H22" i="8"/>
  <c r="H23" i="8"/>
  <c r="H21" i="8"/>
  <c r="H7" i="8"/>
  <c r="H8" i="8"/>
  <c r="H9" i="8"/>
  <c r="H10" i="8"/>
  <c r="H11" i="8"/>
  <c r="H12" i="8"/>
  <c r="H14" i="8"/>
  <c r="H15" i="8"/>
  <c r="H16" i="8"/>
  <c r="H17" i="8"/>
  <c r="H20" i="8"/>
  <c r="H6" i="8"/>
  <c r="AA29" i="7"/>
  <c r="Y29" i="7"/>
  <c r="T29" i="7"/>
  <c r="Z28" i="7"/>
  <c r="Z30" i="7"/>
  <c r="Z33" i="7"/>
  <c r="AA30" i="7"/>
  <c r="Z31" i="7"/>
  <c r="T33" i="7"/>
  <c r="Z32" i="7"/>
  <c r="AA31" i="7"/>
  <c r="X33" i="7"/>
  <c r="AA32" i="7"/>
  <c r="E17" i="10"/>
  <c r="B52" i="5"/>
  <c r="D15" i="9"/>
  <c r="D4" i="9"/>
  <c r="D5" i="9"/>
  <c r="D6" i="9"/>
  <c r="D7" i="9"/>
  <c r="D8" i="9"/>
  <c r="D9" i="9"/>
  <c r="D10" i="9"/>
  <c r="D11" i="9"/>
  <c r="D12" i="9"/>
  <c r="D13" i="9"/>
  <c r="D14" i="9"/>
  <c r="D16" i="9"/>
  <c r="D17" i="9"/>
  <c r="D18" i="9"/>
  <c r="D19" i="9"/>
  <c r="D20" i="9"/>
  <c r="D21" i="9"/>
  <c r="D22" i="9"/>
  <c r="D23" i="9"/>
  <c r="D24" i="9"/>
  <c r="D3" i="9"/>
  <c r="I54" i="5"/>
  <c r="I55" i="5"/>
  <c r="I56" i="5"/>
  <c r="I57" i="5"/>
  <c r="I58" i="5"/>
  <c r="I59" i="5"/>
  <c r="I60" i="5"/>
  <c r="I61" i="5"/>
  <c r="I63" i="5"/>
  <c r="I53" i="5"/>
  <c r="E5" i="10"/>
  <c r="E6" i="10"/>
  <c r="E7" i="10"/>
  <c r="E8" i="10"/>
  <c r="E9" i="10"/>
  <c r="E10" i="10"/>
  <c r="E11" i="10"/>
  <c r="E12" i="10"/>
  <c r="E13" i="10"/>
  <c r="E14" i="10"/>
  <c r="E15" i="10"/>
  <c r="E16" i="10"/>
  <c r="E4" i="10"/>
  <c r="B51" i="5"/>
  <c r="B49" i="5"/>
  <c r="B48" i="5"/>
  <c r="Y30" i="7" l="1"/>
  <c r="V32" i="7"/>
  <c r="F40" i="7"/>
  <c r="X30" i="7"/>
  <c r="X32" i="7"/>
  <c r="X31" i="7"/>
  <c r="C40" i="7"/>
  <c r="X28" i="7"/>
  <c r="S7" i="7"/>
  <c r="S28" i="7" s="1"/>
  <c r="AC36" i="2"/>
  <c r="AA33" i="7"/>
  <c r="AA40" i="7" s="1"/>
  <c r="AB32" i="7"/>
  <c r="Y31" i="7"/>
  <c r="Y32" i="7"/>
  <c r="U32" i="7"/>
  <c r="E40" i="7"/>
  <c r="T31" i="7"/>
  <c r="T32" i="7"/>
  <c r="D40" i="7"/>
  <c r="T28" i="7"/>
  <c r="V31" i="7"/>
  <c r="Y33" i="7"/>
  <c r="V30" i="7"/>
  <c r="V28" i="7"/>
  <c r="Z40" i="7"/>
  <c r="AB33" i="7"/>
  <c r="AB28" i="7"/>
  <c r="AC32" i="7"/>
  <c r="AC40" i="7" s="1"/>
  <c r="R7" i="7"/>
  <c r="R28" i="7" s="1"/>
  <c r="R33" i="7"/>
  <c r="Q12" i="7"/>
  <c r="Q28" i="7"/>
  <c r="W32" i="7"/>
  <c r="AB29" i="7"/>
  <c r="W30" i="7"/>
  <c r="V29" i="7"/>
  <c r="W31" i="7"/>
  <c r="W28" i="7"/>
  <c r="AB30" i="7"/>
  <c r="W33" i="7"/>
  <c r="U31" i="7"/>
  <c r="U29" i="7"/>
  <c r="U30" i="7"/>
  <c r="S33" i="7"/>
  <c r="U28" i="7"/>
  <c r="T40" i="7" l="1"/>
  <c r="Y40" i="7"/>
  <c r="S40" i="7"/>
  <c r="X40" i="7"/>
  <c r="V40" i="7"/>
  <c r="AB40" i="7"/>
  <c r="Q40" i="7"/>
  <c r="U40" i="7"/>
  <c r="R40" i="7"/>
  <c r="W40" i="7"/>
  <c r="P12" i="7"/>
  <c r="Q33" i="7"/>
  <c r="P28" i="7" l="1"/>
  <c r="O12" i="7"/>
  <c r="P33" i="7"/>
  <c r="P40" i="7" l="1"/>
  <c r="O33" i="7"/>
  <c r="O28" i="7"/>
  <c r="N12" i="7"/>
  <c r="M12" i="7" l="1"/>
  <c r="N33" i="7"/>
  <c r="N28" i="7"/>
  <c r="N40" i="7" s="1"/>
  <c r="O40" i="7"/>
  <c r="L12" i="7" l="1"/>
  <c r="M7" i="7"/>
  <c r="M28" i="7" s="1"/>
  <c r="M33" i="7"/>
  <c r="M40" i="7" l="1"/>
  <c r="L7" i="7"/>
  <c r="L28" i="7" s="1"/>
  <c r="L33" i="7"/>
  <c r="K12" i="7"/>
  <c r="K33" i="7" l="1"/>
  <c r="K7" i="7"/>
  <c r="K28" i="7" s="1"/>
  <c r="J12" i="7"/>
  <c r="L40" i="7"/>
  <c r="J33" i="7" l="1"/>
  <c r="I12" i="7"/>
  <c r="J7" i="7"/>
  <c r="J28" i="7" s="1"/>
  <c r="K40" i="7"/>
  <c r="J40" i="7" l="1"/>
  <c r="H12" i="7"/>
  <c r="I7" i="7"/>
  <c r="I28" i="7" s="1"/>
  <c r="I33" i="7"/>
  <c r="I40" i="7" l="1"/>
  <c r="H33" i="7"/>
  <c r="H7" i="7"/>
  <c r="H28" i="7" s="1"/>
  <c r="H40" i="7" s="1"/>
  <c r="G12" i="7"/>
  <c r="G7" i="7" l="1"/>
  <c r="G28" i="7" s="1"/>
  <c r="G33" i="7"/>
  <c r="G40" i="7" l="1"/>
</calcChain>
</file>

<file path=xl/connections.xml><?xml version="1.0" encoding="utf-8"?>
<connections xmlns="http://schemas.openxmlformats.org/spreadsheetml/2006/main">
  <connection id="1" name="page 58" type="6" refreshedVersion="3" background="1" saveData="1">
    <textPr sourceFile="C:\Documents and Settings\nbrown\Desktop\page 58.txt" tab="0" space="1" consecutive="1" qualifier="none">
      <textFields count="5">
        <textField/>
        <textField/>
        <textField/>
        <textField/>
        <textField/>
      </textFields>
    </textPr>
  </connection>
  <connection id="2" name="page 60" type="6" refreshedVersion="3" background="1" saveData="1">
    <textPr sourceFile="C:\Documents and Settings\nbrown\Desktop\page 60.txt" tab="0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  <connection id="3" name="page 62" type="6" refreshedVersion="3" background="1" saveData="1">
    <textPr sourceFile="C:\Documents and Settings\nbrown\Desktop\page 62.txt" tab="0" space="1" consecutive="1" qualifier="none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<sst xmlns="http://schemas.openxmlformats.org/spreadsheetml/2006/main" count="308" uniqueCount="174">
  <si>
    <t>EXPENDITURE</t>
  </si>
  <si>
    <t>TOTAL REVENUE</t>
  </si>
  <si>
    <t>Capital Revenue</t>
  </si>
  <si>
    <t>Current Revenue</t>
  </si>
  <si>
    <t>Total Income Taxes</t>
  </si>
  <si>
    <t>Indirect Taxes</t>
  </si>
  <si>
    <t>Non-Tax Revenue</t>
  </si>
  <si>
    <t>Direct Taxes</t>
  </si>
  <si>
    <t>Overall Surplus (+) / Deficit (-)</t>
  </si>
  <si>
    <t>Current Account Surplus (+) / Deficit (-)</t>
  </si>
  <si>
    <t>Capital Expenditure</t>
  </si>
  <si>
    <t>Goods and Services</t>
  </si>
  <si>
    <t>Total Interest</t>
  </si>
  <si>
    <t>Loans and Grants to Public Utilities</t>
  </si>
  <si>
    <t>Transfers and Subsidies</t>
  </si>
  <si>
    <t>Wages and Salaries</t>
  </si>
  <si>
    <t>'</t>
  </si>
  <si>
    <t>6,279.2'</t>
  </si>
  <si>
    <t>Repayments</t>
  </si>
  <si>
    <t>0,0</t>
  </si>
  <si>
    <t>Current Expenditure</t>
  </si>
  <si>
    <t>Total Financing (Net)</t>
  </si>
  <si>
    <t>External Financing (Net)</t>
  </si>
  <si>
    <t>Domestic Financing (Net)</t>
  </si>
  <si>
    <t xml:space="preserve">     Oil</t>
  </si>
  <si>
    <t xml:space="preserve">     Non-Oil</t>
  </si>
  <si>
    <t xml:space="preserve">           Income</t>
  </si>
  <si>
    <t xml:space="preserve">           Property</t>
  </si>
  <si>
    <t xml:space="preserve">           International Trade</t>
  </si>
  <si>
    <t xml:space="preserve">           Interest</t>
  </si>
  <si>
    <t xml:space="preserve">    Capital Revenue</t>
  </si>
  <si>
    <t xml:space="preserve">    Capital Expenditure and Net Lending</t>
  </si>
  <si>
    <t xml:space="preserve">    Net External Borrowing</t>
  </si>
  <si>
    <t xml:space="preserve">         Disbursements</t>
  </si>
  <si>
    <t xml:space="preserve">         Repayments</t>
  </si>
  <si>
    <t xml:space="preserve">     Divestments Proceeds</t>
  </si>
  <si>
    <t xml:space="preserve">      Treasury Bills (Net)</t>
  </si>
  <si>
    <t xml:space="preserve">      Bonds (Net)</t>
  </si>
  <si>
    <t xml:space="preserve">           Disbursements</t>
  </si>
  <si>
    <t xml:space="preserve">           Repayments</t>
  </si>
  <si>
    <t xml:space="preserve">      Divestments Proceeds</t>
  </si>
  <si>
    <t xml:space="preserve">      Uncashed Balances (Net)</t>
  </si>
  <si>
    <t>TT$</t>
  </si>
  <si>
    <t>US$</t>
  </si>
  <si>
    <t>External Debt Service (%)</t>
  </si>
  <si>
    <t>Total Debt to GDP (%)</t>
  </si>
  <si>
    <t>Total Outstanding</t>
  </si>
  <si>
    <t>DEBT OUTSTANDING</t>
  </si>
  <si>
    <t>EXTERNAL DEBT</t>
  </si>
  <si>
    <t>DEBT RATIOS</t>
  </si>
  <si>
    <t>Table E.1</t>
  </si>
  <si>
    <t>Table E.2</t>
  </si>
  <si>
    <t xml:space="preserve">Current Expenditure </t>
  </si>
  <si>
    <t>TOTAL EXPENDITURE</t>
  </si>
  <si>
    <t>Disbursements</t>
  </si>
  <si>
    <t>-</t>
  </si>
  <si>
    <t xml:space="preserve"> REVENUE </t>
  </si>
  <si>
    <t xml:space="preserve">Current Revenue </t>
  </si>
  <si>
    <t>of which:</t>
  </si>
  <si>
    <t>1998/99</t>
  </si>
  <si>
    <t>1999/00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</si>
  <si>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</si>
  <si>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</si>
  <si>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</si>
  <si>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</si>
  <si>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</si>
  <si>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</si>
  <si>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</si>
  <si>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</si>
  <si>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</si>
  <si>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</si>
  <si>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</si>
  <si>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Table E.3</t>
  </si>
  <si>
    <t>Table E.4</t>
  </si>
  <si>
    <t>Table E.5</t>
  </si>
  <si>
    <t xml:space="preserve">Year </t>
  </si>
  <si>
    <r>
      <t>Nominal GDP (TT$M)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</si>
  <si>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Sourced from the Review of the Economy</t>
    </r>
  </si>
  <si>
    <t>External Debt Service Ratio (%)</t>
  </si>
  <si>
    <t>Exports (US$M)</t>
  </si>
  <si>
    <t>Interest (US$M)</t>
  </si>
  <si>
    <t>Principal (US$M)</t>
  </si>
  <si>
    <t>Debt Service Ratio</t>
  </si>
  <si>
    <t>Source: Table 16/17 Economic Bulletins, Central Bank and AES 2013</t>
  </si>
  <si>
    <t>Japanese Yen</t>
  </si>
  <si>
    <t>Australian Dollars</t>
  </si>
  <si>
    <t>Chinese Renmindi</t>
  </si>
  <si>
    <t>Great British Pound</t>
  </si>
  <si>
    <t>European Dollar</t>
  </si>
  <si>
    <t>United States Dollar</t>
  </si>
  <si>
    <t>Multilateral</t>
  </si>
  <si>
    <t>Bilateral</t>
  </si>
  <si>
    <t>Commercial Banks</t>
  </si>
  <si>
    <t>Bonds</t>
  </si>
  <si>
    <t>Financial Leases</t>
  </si>
  <si>
    <t>Other</t>
  </si>
  <si>
    <t>TOTAL</t>
  </si>
  <si>
    <t xml:space="preserve">CENTRAL GOVERNMENT - CURRENCY COMPOSITION, EXTERNAL DEBT </t>
  </si>
  <si>
    <t>Table E.6b</t>
  </si>
  <si>
    <r>
      <t>Total Internal Debt Outstanding</t>
    </r>
    <r>
      <rPr>
        <b/>
        <vertAlign val="superscript"/>
        <sz val="10"/>
        <rFont val="Times New Roman"/>
        <family val="1"/>
      </rPr>
      <t>1</t>
    </r>
  </si>
  <si>
    <t>Table E.7</t>
  </si>
  <si>
    <t>Canadian Dollar</t>
  </si>
  <si>
    <t>Swiss Franc</t>
  </si>
  <si>
    <t>French Franc</t>
  </si>
  <si>
    <t>Deutsche Mark</t>
  </si>
  <si>
    <t>SDR</t>
  </si>
  <si>
    <t xml:space="preserve">Other </t>
  </si>
  <si>
    <t>2011/12</t>
  </si>
  <si>
    <t>2012/13</t>
  </si>
  <si>
    <t>Table E.6</t>
  </si>
  <si>
    <t>Memo Item:</t>
  </si>
  <si>
    <t>Overall Surplus (+) / Deficit (-) (Per cent of GDP)</t>
  </si>
  <si>
    <r>
      <rPr>
        <i/>
        <sz val="10"/>
        <rFont val="Times New Roman"/>
        <family val="1"/>
      </rPr>
      <t xml:space="preserve">of which: </t>
    </r>
    <r>
      <rPr>
        <b/>
        <i/>
        <sz val="10"/>
        <rFont val="Times New Roman"/>
        <family val="1"/>
      </rPr>
      <t>Oil</t>
    </r>
  </si>
  <si>
    <t>Individuals</t>
  </si>
  <si>
    <t>Pensions and Gratuities</t>
  </si>
  <si>
    <t>Capital Expenditure as a per cent of GDP</t>
  </si>
  <si>
    <r>
      <t>Total  Debt Outstanding</t>
    </r>
    <r>
      <rPr>
        <b/>
        <vertAlign val="superscript"/>
        <sz val="10"/>
        <rFont val="Times New Roman"/>
        <family val="1"/>
      </rPr>
      <t>1</t>
    </r>
  </si>
  <si>
    <r>
      <t>of which… Treasury Bills</t>
    </r>
    <r>
      <rPr>
        <b/>
        <i/>
        <vertAlign val="superscript"/>
        <sz val="10"/>
        <rFont val="Times New Roman"/>
        <family val="1"/>
      </rPr>
      <t>2</t>
    </r>
  </si>
  <si>
    <r>
      <t>Total  Debt Outstanding</t>
    </r>
    <r>
      <rPr>
        <b/>
        <vertAlign val="superscript"/>
        <sz val="10"/>
        <color theme="1"/>
        <rFont val="Times New Roman"/>
        <family val="1"/>
      </rPr>
      <t>1</t>
    </r>
  </si>
  <si>
    <r>
      <t>Total Internal Debt Outstanding</t>
    </r>
    <r>
      <rPr>
        <b/>
        <vertAlign val="superscript"/>
        <sz val="10"/>
        <color theme="1"/>
        <rFont val="Times New Roman"/>
        <family val="1"/>
      </rPr>
      <t>1</t>
    </r>
  </si>
  <si>
    <r>
      <t>of which… Treasury Bills</t>
    </r>
    <r>
      <rPr>
        <b/>
        <i/>
        <vertAlign val="superscript"/>
        <sz val="10"/>
        <color theme="1"/>
        <rFont val="Times New Roman"/>
        <family val="1"/>
      </rPr>
      <t>2</t>
    </r>
  </si>
  <si>
    <t>2013/14</t>
  </si>
  <si>
    <t>Memorandum:</t>
  </si>
  <si>
    <t>Overall Balance/GDP</t>
  </si>
  <si>
    <t>FISCAL OPERATIONS - 1955-1985</t>
  </si>
  <si>
    <r>
      <rPr>
        <i/>
        <sz val="10"/>
        <rFont val="Times New Roman"/>
        <family val="1"/>
      </rPr>
      <t xml:space="preserve">of which: </t>
    </r>
    <r>
      <rPr>
        <b/>
        <i/>
        <sz val="10"/>
        <rFont val="Times New Roman"/>
        <family val="1"/>
      </rPr>
      <t>Foreign Interest</t>
    </r>
  </si>
  <si>
    <t>Overall Surplus (+)/ Deficit (-) as a per cent of GDP (Current Prices)</t>
  </si>
  <si>
    <t>Total Revenue as a per cent of GDP (Current Prices)</t>
  </si>
  <si>
    <t>Total Expenditure as a per cent of GDP (Current Prices)</t>
  </si>
  <si>
    <t>Current Account Surplus (+)      / Deficit (-)</t>
  </si>
  <si>
    <t>Overall Surplus (+)      / Deficit (-)</t>
  </si>
  <si>
    <t xml:space="preserve">*    Data from 2000 have been revised to include all components of internal debt with the exception of Treasury Bills, Treasury Notes and Treasury Bonds issued for Open Market Operations. </t>
  </si>
  <si>
    <t>Year</t>
  </si>
  <si>
    <t xml:space="preserve">*    Data from FY1999/2000 have been revised to include all components of internal debt with the exception of Treasury Bills, Treasury Notes and Treasury Bonds issued for Open Market Operations. </t>
  </si>
  <si>
    <t>CENTRAL GOVERNMENT - CURRENCY COMPOSITION, EXTERNAL DEBT -</t>
  </si>
  <si>
    <t>(In Per cent of Total External Debt (%))</t>
  </si>
  <si>
    <t>2014/15</t>
  </si>
  <si>
    <t>2     Refers to Debt Management Bills only.</t>
  </si>
  <si>
    <t>2      Refers to Debt Management Bills only.</t>
  </si>
  <si>
    <t>1      Includes Treasury Bills issued for  Debt Management but excludes Treasury Bills and Notes issued for OMOs, as well as Treasury Bonds issued for Liquidity absorption.</t>
  </si>
  <si>
    <t>1,689.7*</t>
  </si>
  <si>
    <t>1,726.5*</t>
  </si>
  <si>
    <t>*     Includes the cancelation of the loans for the Offshore Patrol Vessels.</t>
  </si>
  <si>
    <t>2015/16</t>
  </si>
  <si>
    <t>$AE$19</t>
  </si>
  <si>
    <t>Refresh</t>
  </si>
  <si>
    <t>2016/17</t>
  </si>
  <si>
    <t>*      Includes the cancelation of the loans for the Offshore Patrol Vessels.</t>
  </si>
  <si>
    <t>2017/18</t>
  </si>
  <si>
    <t>CENTRAL GOVERNMENT FISCAL OPERATIONS - CALENDAR YEARS 1986- 2018</t>
  </si>
  <si>
    <t>r     Revised.</t>
  </si>
  <si>
    <t>Sources: Ministry of Finance and Central Bank of Trinidad and Tobago</t>
  </si>
  <si>
    <t>(TT$ Mn)</t>
  </si>
  <si>
    <t xml:space="preserve">  (TT$ Mn)</t>
  </si>
  <si>
    <t>(US$ Mn)</t>
  </si>
  <si>
    <t xml:space="preserve"> (US$ Mn)</t>
  </si>
  <si>
    <t xml:space="preserve">           Non-Tax revenue</t>
  </si>
  <si>
    <t xml:space="preserve">           Goods and Services</t>
  </si>
  <si>
    <t xml:space="preserve">          Wages and Salaries</t>
  </si>
  <si>
    <t xml:space="preserve">          Transfers and Subsidies</t>
  </si>
  <si>
    <t xml:space="preserve">           Non-Tax Revenue</t>
  </si>
  <si>
    <t>1     Includes Treasury Bills issued for  Debt Management but excludes Treasury Bills and Notes issued for OMOs, as well as Treasury Bonds issued for Liquidity absorption.</t>
  </si>
  <si>
    <t>Transfers from the Heritage and Stabilisation Fund</t>
  </si>
  <si>
    <t>2018/19</t>
  </si>
  <si>
    <r>
      <t>2018</t>
    </r>
    <r>
      <rPr>
        <b/>
        <vertAlign val="superscript"/>
        <sz val="10"/>
        <color theme="1"/>
        <rFont val="Times New Roman"/>
        <family val="1"/>
      </rPr>
      <t>r</t>
    </r>
  </si>
  <si>
    <r>
      <t>2017</t>
    </r>
    <r>
      <rPr>
        <b/>
        <vertAlign val="superscript"/>
        <sz val="10"/>
        <rFont val="Times New Roman"/>
        <family val="1"/>
      </rPr>
      <t>r</t>
    </r>
  </si>
  <si>
    <r>
      <t>2018/19</t>
    </r>
    <r>
      <rPr>
        <b/>
        <vertAlign val="superscript"/>
        <sz val="10"/>
        <rFont val="Times New Roman"/>
        <family val="1"/>
      </rPr>
      <t>re</t>
    </r>
  </si>
  <si>
    <r>
      <t>2017/18</t>
    </r>
    <r>
      <rPr>
        <vertAlign val="superscript"/>
        <sz val="10"/>
        <rFont val="Times New Roman"/>
        <family val="1"/>
      </rPr>
      <t>r</t>
    </r>
  </si>
  <si>
    <t>CENTRAL GOVERNMENT FISCAL OPERATIONS - FISCAL YEARS 1998/99 - 2018/19</t>
  </si>
  <si>
    <t>CENTRAL GOVERNMENT - DEBT OUTSTANDING, DISBURSEMENTS, REPAYMENTS AND DEBT RATIOS - Fiscal Years 1998/99 - 2018/2019</t>
  </si>
  <si>
    <t>CENTRAL GOVERNMENT - DEBT OUTSTANDING, DISBURSEMENTS, REPAYMENTS AND DEBT RATIOS - CALENDAR YEARS 1955-2019</t>
  </si>
  <si>
    <t>CALENDAR YEARS 1988-2019</t>
  </si>
  <si>
    <t>CENTRAL GOVERNMENT - CREDITOR  COMPOSITION, EXTERNAL DEBT - CALENDAR YEARS 1988 - 2019</t>
  </si>
  <si>
    <t>re   Revised Estimates.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</si>
</sst>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#,##0.0"/>
    <numFmt numFmtId="167" formatCode="0.0%"/>
    <numFmt numFmtId="168" formatCode="#,##0.0,"/>
    <numFmt numFmtId="169" formatCode="#,##0.00,"/>
    <numFmt numFmtId="170" formatCode="0.0"/>
    <numFmt numFmtId="171" formatCode="0.0000"/>
    <numFmt numFmtId="172" formatCode="_(* #,##0.0_);_(* \(#,##0.0\);_(* &quot;-&quot;??_);_(@_)"/>
    <numFmt numFmtId="173" formatCode="0.0_)"/>
    <numFmt numFmtId="174" formatCode="000.0"/>
    <numFmt numFmtId="175" formatCode="#,##0.0_);\(#,##0.0\)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name val="Times New Roman"/>
      <family val="1"/>
    </font>
    <font>
      <b/>
      <vertAlign val="super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vertAlign val="superscript"/>
      <sz val="10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perscript"/>
      <sz val="10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i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rgb="FFFF0000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rgb="FFFF0000"/>
      <name val="Times New Roman"/>
      <family val="1"/>
    </font>
    <font>
      <b/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vertAlign val="superscript"/>
      <sz val="10"/>
      <name val="Times New Roman"/>
      <family val="1"/>
    </font>
    <font>
      <sz val="9"/>
      <color rgb="FF000000"/>
      <name val="Times New Roman"/>
      <family val="1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5">
    <xf numFmtId="0" fontId="0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 applyNumberFormat="0"/>
    <xf numFmtId="0" fontId="28" fillId="0" borderId="0"/>
    <xf numFmtId="9" fontId="2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28" fillId="0" borderId="0"/>
    <xf numFmtId="0" fontId="28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15" fillId="0" borderId="0"/>
    <xf numFmtId="0" fontId="15" fillId="0" borderId="0"/>
    <xf numFmtId="0" fontId="28" fillId="0" borderId="0"/>
    <xf numFmtId="0" fontId="15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8" fillId="0" borderId="0"/>
    <xf numFmtId="0" fontId="15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28" fillId="0" borderId="0"/>
    <xf numFmtId="0" fontId="28" fillId="0" borderId="0"/>
    <xf numFmtId="0" fontId="2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65" fontId="28" fillId="0" borderId="0" applyFont="0" applyFill="0" applyBorder="0" applyAlignment="0" applyProtection="0"/>
  </cellStyleXfs>
  <cellXfs count="368">
    <xf numFmtId="0" fontId="0" fillId="0" borderId="0" xfId="0"/>
    <xf numFmtId="0" fontId="1" fillId="0" borderId="0" xfId="0" applyFont="1"/>
    <xf numFmtId="166" fontId="6" fillId="0" borderId="0" xfId="1" applyNumberFormat="1" applyFont="1" applyAlignment="1">
      <alignment horizontal="center"/>
    </xf>
    <xf numFmtId="166" fontId="6" fillId="0" borderId="0" xfId="1" applyNumberFormat="1" applyFont="1" applyFill="1" applyAlignment="1">
      <alignment horizontal="center"/>
    </xf>
    <xf numFmtId="166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9" fillId="0" borderId="0" xfId="0" applyFont="1"/>
    <xf numFmtId="0" fontId="4" fillId="0" borderId="0" xfId="0" applyFont="1" applyAlignment="1">
      <alignment horizontal="center"/>
    </xf>
    <xf numFmtId="0" fontId="11" fillId="0" borderId="0" xfId="0" applyFont="1"/>
    <xf numFmtId="166" fontId="12" fillId="0" borderId="0" xfId="0" applyNumberFormat="1" applyFont="1" applyAlignment="1">
      <alignment horizontal="center"/>
    </xf>
    <xf numFmtId="166" fontId="13" fillId="0" borderId="0" xfId="0" applyNumberFormat="1" applyFont="1" applyFill="1" applyBorder="1" applyAlignment="1">
      <alignment horizontal="center" wrapText="1"/>
    </xf>
    <xf numFmtId="166" fontId="13" fillId="0" borderId="0" xfId="2" applyNumberFormat="1" applyFont="1" applyFill="1" applyBorder="1" applyAlignment="1">
      <alignment horizontal="center"/>
    </xf>
    <xf numFmtId="166" fontId="13" fillId="0" borderId="0" xfId="3" applyNumberFormat="1" applyFont="1" applyFill="1" applyBorder="1" applyAlignment="1">
      <alignment horizontal="center"/>
    </xf>
    <xf numFmtId="170" fontId="0" fillId="0" borderId="0" xfId="0" applyNumberFormat="1"/>
    <xf numFmtId="166" fontId="14" fillId="0" borderId="0" xfId="0" applyNumberFormat="1" applyFont="1" applyAlignment="1">
      <alignment horizontal="center"/>
    </xf>
    <xf numFmtId="172" fontId="0" fillId="0" borderId="0" xfId="0" applyNumberFormat="1"/>
    <xf numFmtId="166" fontId="14" fillId="2" borderId="0" xfId="0" applyNumberFormat="1" applyFont="1" applyFill="1" applyBorder="1" applyAlignment="1">
      <alignment horizontal="center"/>
    </xf>
    <xf numFmtId="166" fontId="13" fillId="2" borderId="0" xfId="3" applyNumberFormat="1" applyFont="1" applyFill="1" applyBorder="1" applyAlignment="1">
      <alignment horizontal="center"/>
    </xf>
    <xf numFmtId="166" fontId="13" fillId="2" borderId="0" xfId="2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  <xf numFmtId="170" fontId="14" fillId="2" borderId="0" xfId="0" applyNumberFormat="1" applyFont="1" applyFill="1" applyAlignment="1">
      <alignment horizontal="center"/>
    </xf>
    <xf numFmtId="170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2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5" fillId="0" borderId="0" xfId="0" applyFont="1"/>
    <xf numFmtId="0" fontId="16" fillId="0" borderId="0" xfId="0" applyFont="1" applyFill="1"/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66" fontId="5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16" fillId="0" borderId="0" xfId="0" applyFont="1"/>
    <xf numFmtId="1" fontId="16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0" xfId="0" applyFont="1" applyFill="1"/>
    <xf numFmtId="0" fontId="17" fillId="0" borderId="0" xfId="0" applyFont="1" applyFill="1"/>
    <xf numFmtId="0" fontId="16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3" fillId="0" borderId="2" xfId="0" applyFont="1" applyFill="1" applyBorder="1"/>
    <xf numFmtId="0" fontId="16" fillId="0" borderId="3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3" fillId="0" borderId="0" xfId="0" applyFont="1" applyFill="1"/>
    <xf numFmtId="166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6" fillId="0" borderId="3" xfId="0" applyFont="1" applyFill="1" applyBorder="1"/>
    <xf numFmtId="166" fontId="5" fillId="0" borderId="2" xfId="0" applyNumberFormat="1" applyFont="1" applyFill="1" applyBorder="1" applyAlignment="1">
      <alignment horizontal="right" vertical="center" wrapText="1" indent="1"/>
    </xf>
    <xf numFmtId="166" fontId="5" fillId="0" borderId="3" xfId="0" applyNumberFormat="1" applyFont="1" applyFill="1" applyBorder="1" applyAlignment="1">
      <alignment horizontal="right" vertical="center" wrapText="1" indent="1"/>
    </xf>
    <xf numFmtId="166" fontId="5" fillId="0" borderId="3" xfId="0" applyNumberFormat="1" applyFont="1" applyFill="1" applyBorder="1" applyAlignment="1">
      <alignment horizontal="right" indent="1"/>
    </xf>
    <xf numFmtId="166" fontId="5" fillId="0" borderId="4" xfId="0" applyNumberFormat="1" applyFont="1" applyFill="1" applyBorder="1" applyAlignment="1">
      <alignment horizontal="right" indent="1"/>
    </xf>
    <xf numFmtId="166" fontId="5" fillId="0" borderId="2" xfId="0" applyNumberFormat="1" applyFont="1" applyFill="1" applyBorder="1" applyAlignment="1">
      <alignment horizontal="right" vertical="center" wrapText="1" indent="2"/>
    </xf>
    <xf numFmtId="166" fontId="5" fillId="0" borderId="3" xfId="0" applyNumberFormat="1" applyFont="1" applyFill="1" applyBorder="1" applyAlignment="1">
      <alignment horizontal="right" vertical="center" wrapText="1" indent="2"/>
    </xf>
    <xf numFmtId="166" fontId="5" fillId="0" borderId="3" xfId="0" applyNumberFormat="1" applyFont="1" applyFill="1" applyBorder="1" applyAlignment="1">
      <alignment horizontal="right" indent="2"/>
    </xf>
    <xf numFmtId="166" fontId="5" fillId="0" borderId="4" xfId="0" applyNumberFormat="1" applyFont="1" applyFill="1" applyBorder="1" applyAlignment="1">
      <alignment horizontal="right" indent="2"/>
    </xf>
    <xf numFmtId="166" fontId="5" fillId="0" borderId="3" xfId="0" quotePrefix="1" applyNumberFormat="1" applyFont="1" applyFill="1" applyBorder="1" applyAlignment="1">
      <alignment horizontal="right" indent="2"/>
    </xf>
    <xf numFmtId="166" fontId="5" fillId="0" borderId="4" xfId="0" quotePrefix="1" applyNumberFormat="1" applyFont="1" applyFill="1" applyBorder="1" applyAlignment="1">
      <alignment horizontal="right" indent="2"/>
    </xf>
    <xf numFmtId="166" fontId="3" fillId="0" borderId="2" xfId="0" applyNumberFormat="1" applyFont="1" applyFill="1" applyBorder="1" applyAlignment="1">
      <alignment horizontal="right" vertical="center" wrapText="1" indent="1"/>
    </xf>
    <xf numFmtId="166" fontId="3" fillId="0" borderId="3" xfId="0" applyNumberFormat="1" applyFont="1" applyFill="1" applyBorder="1" applyAlignment="1">
      <alignment horizontal="right" vertical="center" wrapText="1" indent="1"/>
    </xf>
    <xf numFmtId="166" fontId="3" fillId="0" borderId="3" xfId="0" applyNumberFormat="1" applyFont="1" applyFill="1" applyBorder="1" applyAlignment="1">
      <alignment horizontal="right" indent="1"/>
    </xf>
    <xf numFmtId="166" fontId="3" fillId="0" borderId="4" xfId="0" applyNumberFormat="1" applyFont="1" applyFill="1" applyBorder="1" applyAlignment="1">
      <alignment horizontal="right" indent="1"/>
    </xf>
    <xf numFmtId="166" fontId="3" fillId="0" borderId="2" xfId="0" applyNumberFormat="1" applyFont="1" applyFill="1" applyBorder="1" applyAlignment="1">
      <alignment horizontal="right" vertical="center" wrapText="1" indent="2"/>
    </xf>
    <xf numFmtId="166" fontId="3" fillId="0" borderId="3" xfId="0" applyNumberFormat="1" applyFont="1" applyFill="1" applyBorder="1" applyAlignment="1">
      <alignment horizontal="right" vertical="center" wrapText="1" indent="2"/>
    </xf>
    <xf numFmtId="166" fontId="3" fillId="0" borderId="3" xfId="0" applyNumberFormat="1" applyFont="1" applyFill="1" applyBorder="1" applyAlignment="1">
      <alignment horizontal="right" indent="2"/>
    </xf>
    <xf numFmtId="166" fontId="3" fillId="0" borderId="4" xfId="0" applyNumberFormat="1" applyFont="1" applyFill="1" applyBorder="1" applyAlignment="1">
      <alignment horizontal="right" indent="2"/>
    </xf>
    <xf numFmtId="166" fontId="5" fillId="0" borderId="2" xfId="0" applyNumberFormat="1" applyFont="1" applyFill="1" applyBorder="1" applyAlignment="1">
      <alignment horizontal="right" vertical="center" wrapText="1" indent="3"/>
    </xf>
    <xf numFmtId="166" fontId="5" fillId="0" borderId="3" xfId="0" applyNumberFormat="1" applyFont="1" applyFill="1" applyBorder="1" applyAlignment="1">
      <alignment horizontal="right" vertical="center" wrapText="1" indent="3"/>
    </xf>
    <xf numFmtId="166" fontId="5" fillId="0" borderId="3" xfId="0" applyNumberFormat="1" applyFont="1" applyFill="1" applyBorder="1" applyAlignment="1">
      <alignment horizontal="right" indent="3"/>
    </xf>
    <xf numFmtId="166" fontId="5" fillId="0" borderId="4" xfId="0" applyNumberFormat="1" applyFont="1" applyFill="1" applyBorder="1" applyAlignment="1">
      <alignment horizontal="right" indent="3"/>
    </xf>
    <xf numFmtId="166" fontId="16" fillId="0" borderId="3" xfId="0" applyNumberFormat="1" applyFont="1" applyFill="1" applyBorder="1" applyAlignment="1">
      <alignment horizontal="right" indent="2"/>
    </xf>
    <xf numFmtId="0" fontId="5" fillId="0" borderId="3" xfId="0" applyFont="1" applyFill="1" applyBorder="1" applyAlignment="1">
      <alignment horizontal="right" indent="1"/>
    </xf>
    <xf numFmtId="0" fontId="5" fillId="0" borderId="3" xfId="0" applyFont="1" applyFill="1" applyBorder="1" applyAlignment="1">
      <alignment horizontal="right" indent="4"/>
    </xf>
    <xf numFmtId="166" fontId="5" fillId="0" borderId="3" xfId="0" applyNumberFormat="1" applyFont="1" applyFill="1" applyBorder="1" applyAlignment="1">
      <alignment horizontal="right" indent="4"/>
    </xf>
    <xf numFmtId="166" fontId="5" fillId="0" borderId="4" xfId="0" applyNumberFormat="1" applyFont="1" applyFill="1" applyBorder="1" applyAlignment="1">
      <alignment horizontal="right" indent="4"/>
    </xf>
    <xf numFmtId="166" fontId="5" fillId="0" borderId="3" xfId="0" applyNumberFormat="1" applyFont="1" applyFill="1" applyBorder="1" applyAlignment="1">
      <alignment horizontal="right" indent="5"/>
    </xf>
    <xf numFmtId="0" fontId="5" fillId="0" borderId="3" xfId="0" applyFont="1" applyFill="1" applyBorder="1" applyAlignment="1">
      <alignment horizontal="right" vertical="center" wrapText="1" indent="4"/>
    </xf>
    <xf numFmtId="166" fontId="1" fillId="0" borderId="3" xfId="0" applyNumberFormat="1" applyFont="1" applyFill="1" applyBorder="1" applyAlignment="1">
      <alignment horizontal="right" indent="1"/>
    </xf>
    <xf numFmtId="166" fontId="1" fillId="0" borderId="3" xfId="0" applyNumberFormat="1" applyFont="1" applyFill="1" applyBorder="1" applyAlignment="1">
      <alignment horizontal="right" vertical="top" indent="1"/>
    </xf>
    <xf numFmtId="0" fontId="1" fillId="0" borderId="0" xfId="0" applyFont="1" applyAlignment="1"/>
    <xf numFmtId="166" fontId="1" fillId="0" borderId="3" xfId="0" applyNumberFormat="1" applyFont="1" applyFill="1" applyBorder="1" applyAlignment="1">
      <alignment horizontal="right" indent="4"/>
    </xf>
    <xf numFmtId="166" fontId="5" fillId="0" borderId="0" xfId="0" applyNumberFormat="1" applyFont="1" applyFill="1"/>
    <xf numFmtId="166" fontId="16" fillId="0" borderId="0" xfId="0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70" fontId="5" fillId="0" borderId="0" xfId="0" applyNumberFormat="1" applyFont="1" applyFill="1" applyAlignment="1">
      <alignment horizontal="center"/>
    </xf>
    <xf numFmtId="166" fontId="16" fillId="0" borderId="3" xfId="0" applyNumberFormat="1" applyFont="1" applyFill="1" applyBorder="1" applyAlignment="1">
      <alignment horizontal="right" indent="1"/>
    </xf>
    <xf numFmtId="166" fontId="5" fillId="0" borderId="6" xfId="0" applyNumberFormat="1" applyFont="1" applyFill="1" applyBorder="1" applyAlignment="1">
      <alignment horizontal="right" indent="2"/>
    </xf>
    <xf numFmtId="166" fontId="5" fillId="0" borderId="3" xfId="0" applyNumberFormat="1" applyFont="1" applyFill="1" applyBorder="1" applyAlignment="1">
      <alignment horizontal="center"/>
    </xf>
    <xf numFmtId="166" fontId="5" fillId="0" borderId="7" xfId="0" applyNumberFormat="1" applyFont="1" applyFill="1" applyBorder="1" applyAlignment="1">
      <alignment horizontal="right" indent="3"/>
    </xf>
    <xf numFmtId="166" fontId="5" fillId="0" borderId="6" xfId="0" applyNumberFormat="1" applyFont="1" applyFill="1" applyBorder="1" applyAlignment="1">
      <alignment horizontal="right" indent="3"/>
    </xf>
    <xf numFmtId="166" fontId="1" fillId="0" borderId="3" xfId="0" applyNumberFormat="1" applyFont="1" applyFill="1" applyBorder="1" applyAlignment="1">
      <alignment horizontal="center"/>
    </xf>
    <xf numFmtId="166" fontId="1" fillId="0" borderId="7" xfId="0" applyNumberFormat="1" applyFont="1" applyFill="1" applyBorder="1" applyAlignment="1">
      <alignment horizontal="right" indent="3"/>
    </xf>
    <xf numFmtId="166" fontId="1" fillId="0" borderId="0" xfId="0" applyNumberFormat="1" applyFont="1" applyFill="1" applyAlignment="1">
      <alignment horizontal="right" indent="2"/>
    </xf>
    <xf numFmtId="166" fontId="5" fillId="0" borderId="4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7" fontId="5" fillId="0" borderId="0" xfId="0" applyNumberFormat="1" applyFont="1" applyFill="1"/>
    <xf numFmtId="0" fontId="17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166" fontId="3" fillId="0" borderId="2" xfId="0" applyNumberFormat="1" applyFont="1" applyFill="1" applyBorder="1" applyAlignment="1">
      <alignment horizontal="right" wrapText="1" indent="2"/>
    </xf>
    <xf numFmtId="166" fontId="3" fillId="0" borderId="3" xfId="0" applyNumberFormat="1" applyFont="1" applyFill="1" applyBorder="1" applyAlignment="1">
      <alignment horizontal="right" wrapText="1" indent="2"/>
    </xf>
    <xf numFmtId="0" fontId="3" fillId="0" borderId="0" xfId="0" applyFont="1"/>
    <xf numFmtId="0" fontId="5" fillId="0" borderId="0" xfId="0" applyFont="1" applyAlignment="1">
      <alignment wrapText="1"/>
    </xf>
    <xf numFmtId="166" fontId="5" fillId="0" borderId="2" xfId="0" applyNumberFormat="1" applyFont="1" applyFill="1" applyBorder="1" applyAlignment="1">
      <alignment horizontal="center" vertical="center" wrapText="1"/>
    </xf>
    <xf numFmtId="166" fontId="5" fillId="0" borderId="3" xfId="0" applyNumberFormat="1" applyFont="1" applyFill="1" applyBorder="1" applyAlignment="1">
      <alignment horizontal="center" vertical="center" wrapText="1"/>
    </xf>
    <xf numFmtId="166" fontId="5" fillId="0" borderId="2" xfId="0" applyNumberFormat="1" applyFont="1" applyFill="1" applyBorder="1" applyAlignment="1">
      <alignment horizontal="right" vertical="center" wrapText="1" indent="4"/>
    </xf>
    <xf numFmtId="166" fontId="5" fillId="0" borderId="3" xfId="0" applyNumberFormat="1" applyFont="1" applyFill="1" applyBorder="1" applyAlignment="1">
      <alignment horizontal="right" vertical="center" wrapText="1" indent="4"/>
    </xf>
    <xf numFmtId="166" fontId="16" fillId="0" borderId="0" xfId="0" applyNumberFormat="1" applyFont="1" applyAlignment="1">
      <alignment horizontal="center"/>
    </xf>
    <xf numFmtId="171" fontId="5" fillId="0" borderId="0" xfId="0" applyNumberFormat="1" applyFont="1" applyFill="1"/>
    <xf numFmtId="166" fontId="1" fillId="0" borderId="0" xfId="0" applyNumberFormat="1" applyFont="1" applyFill="1"/>
    <xf numFmtId="0" fontId="16" fillId="0" borderId="0" xfId="0" applyFont="1" applyFill="1" applyAlignment="1">
      <alignment horizontal="right" indent="4"/>
    </xf>
    <xf numFmtId="0" fontId="5" fillId="0" borderId="2" xfId="0" applyFont="1" applyFill="1" applyBorder="1" applyAlignment="1">
      <alignment horizontal="right" indent="4"/>
    </xf>
    <xf numFmtId="0" fontId="5" fillId="0" borderId="0" xfId="0" applyFont="1" applyFill="1" applyAlignment="1">
      <alignment horizontal="right" indent="4"/>
    </xf>
    <xf numFmtId="166" fontId="5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horizontal="righ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166" fontId="16" fillId="0" borderId="4" xfId="0" applyNumberFormat="1" applyFont="1" applyFill="1" applyBorder="1" applyAlignment="1">
      <alignment horizontal="right" vertical="center" indent="1"/>
    </xf>
    <xf numFmtId="166" fontId="2" fillId="0" borderId="4" xfId="0" applyNumberFormat="1" applyFont="1" applyFill="1" applyBorder="1" applyAlignment="1">
      <alignment horizontal="right" vertical="center" indent="1"/>
    </xf>
    <xf numFmtId="0" fontId="2" fillId="0" borderId="0" xfId="0" applyFont="1" applyAlignment="1">
      <alignment vertical="center"/>
    </xf>
    <xf numFmtId="170" fontId="1" fillId="0" borderId="3" xfId="0" applyNumberFormat="1" applyFont="1" applyFill="1" applyBorder="1" applyAlignment="1">
      <alignment horizontal="right" indent="1"/>
    </xf>
    <xf numFmtId="170" fontId="2" fillId="0" borderId="4" xfId="0" applyNumberFormat="1" applyFont="1" applyFill="1" applyBorder="1" applyAlignment="1">
      <alignment horizontal="right" vertical="center" indent="1"/>
    </xf>
    <xf numFmtId="166" fontId="5" fillId="0" borderId="2" xfId="0" applyNumberFormat="1" applyFont="1" applyFill="1" applyBorder="1" applyAlignment="1">
      <alignment horizontal="center"/>
    </xf>
    <xf numFmtId="166" fontId="1" fillId="0" borderId="3" xfId="0" applyNumberFormat="1" applyFont="1" applyFill="1" applyBorder="1" applyAlignment="1">
      <alignment horizontal="right" indent="5"/>
    </xf>
    <xf numFmtId="0" fontId="2" fillId="0" borderId="3" xfId="0" applyFont="1" applyFill="1" applyBorder="1" applyAlignment="1">
      <alignment horizontal="center"/>
    </xf>
    <xf numFmtId="170" fontId="5" fillId="0" borderId="0" xfId="0" applyNumberFormat="1" applyFont="1" applyFill="1"/>
    <xf numFmtId="166" fontId="16" fillId="0" borderId="2" xfId="0" applyNumberFormat="1" applyFont="1" applyFill="1" applyBorder="1" applyAlignment="1">
      <alignment horizontal="right" indent="1"/>
    </xf>
    <xf numFmtId="0" fontId="2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5" fillId="0" borderId="0" xfId="0" applyFont="1" applyFill="1" applyAlignment="1">
      <alignment horizontal="left" vertical="center"/>
    </xf>
    <xf numFmtId="0" fontId="26" fillId="0" borderId="0" xfId="0" applyFont="1" applyFill="1" applyAlignment="1">
      <alignment horizontal="left"/>
    </xf>
    <xf numFmtId="4" fontId="27" fillId="0" borderId="0" xfId="0" applyNumberFormat="1" applyFont="1" applyFill="1" applyAlignment="1">
      <alignment horizontal="left"/>
    </xf>
    <xf numFmtId="0" fontId="25" fillId="0" borderId="0" xfId="0" applyFont="1" applyFill="1" applyAlignment="1">
      <alignment horizontal="left"/>
    </xf>
    <xf numFmtId="0" fontId="27" fillId="0" borderId="0" xfId="0" applyFont="1" applyFill="1" applyAlignment="1">
      <alignment horizontal="left"/>
    </xf>
    <xf numFmtId="0" fontId="25" fillId="0" borderId="0" xfId="0" applyFont="1" applyAlignment="1">
      <alignment horizontal="left" vertical="center"/>
    </xf>
    <xf numFmtId="0" fontId="16" fillId="0" borderId="1" xfId="0" applyFont="1" applyFill="1" applyBorder="1" applyAlignment="1">
      <alignment horizontal="center" vertical="center"/>
    </xf>
    <xf numFmtId="170" fontId="1" fillId="0" borderId="3" xfId="0" applyNumberFormat="1" applyFont="1" applyFill="1" applyBorder="1" applyAlignment="1">
      <alignment horizontal="right" indent="2"/>
    </xf>
    <xf numFmtId="170" fontId="2" fillId="0" borderId="4" xfId="0" applyNumberFormat="1" applyFont="1" applyFill="1" applyBorder="1" applyAlignment="1">
      <alignment horizontal="right" vertical="center" indent="2"/>
    </xf>
    <xf numFmtId="1" fontId="16" fillId="0" borderId="4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23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173" fontId="1" fillId="0" borderId="0" xfId="0" applyNumberFormat="1" applyFont="1" applyFill="1"/>
    <xf numFmtId="166" fontId="1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3" fillId="0" borderId="0" xfId="0" applyNumberFormat="1" applyFont="1" applyFill="1"/>
    <xf numFmtId="166" fontId="5" fillId="0" borderId="0" xfId="0" applyNumberFormat="1" applyFont="1" applyFill="1" applyAlignment="1">
      <alignment horizontal="right" indent="4"/>
    </xf>
    <xf numFmtId="166" fontId="5" fillId="0" borderId="4" xfId="0" applyNumberFormat="1" applyFont="1" applyFill="1" applyBorder="1" applyAlignment="1">
      <alignment horizontal="right" vertical="center" indent="2"/>
    </xf>
    <xf numFmtId="0" fontId="2" fillId="0" borderId="0" xfId="0" applyFont="1" applyBorder="1" applyAlignment="1"/>
    <xf numFmtId="0" fontId="2" fillId="0" borderId="0" xfId="0" applyFont="1" applyFill="1" applyBorder="1" applyAlignment="1"/>
    <xf numFmtId="166" fontId="16" fillId="0" borderId="2" xfId="0" applyNumberFormat="1" applyFont="1" applyFill="1" applyBorder="1" applyAlignment="1">
      <alignment horizontal="right" indent="2"/>
    </xf>
    <xf numFmtId="0" fontId="5" fillId="0" borderId="3" xfId="0" applyFont="1" applyFill="1" applyBorder="1" applyAlignment="1">
      <alignment horizontal="right" indent="2"/>
    </xf>
    <xf numFmtId="4" fontId="5" fillId="0" borderId="0" xfId="0" applyNumberFormat="1" applyFont="1" applyFill="1"/>
    <xf numFmtId="167" fontId="5" fillId="0" borderId="0" xfId="11" applyNumberFormat="1" applyFont="1" applyFill="1"/>
    <xf numFmtId="166" fontId="13" fillId="0" borderId="0" xfId="1" applyNumberFormat="1" applyFont="1" applyFill="1" applyAlignment="1">
      <alignment horizontal="center"/>
    </xf>
    <xf numFmtId="0" fontId="5" fillId="0" borderId="0" xfId="0" applyFont="1" applyFill="1" applyBorder="1"/>
    <xf numFmtId="0" fontId="1" fillId="0" borderId="0" xfId="0" applyFont="1" applyFill="1" applyAlignment="1">
      <alignment vertical="center"/>
    </xf>
    <xf numFmtId="166" fontId="1" fillId="0" borderId="0" xfId="0" applyNumberFormat="1" applyFont="1" applyFill="1" applyAlignment="1">
      <alignment vertical="center"/>
    </xf>
    <xf numFmtId="0" fontId="0" fillId="0" borderId="0" xfId="0" quotePrefix="1"/>
    <xf numFmtId="19" fontId="0" fillId="0" borderId="0" xfId="0" applyNumberFormat="1"/>
    <xf numFmtId="166" fontId="5" fillId="0" borderId="0" xfId="11" applyNumberFormat="1" applyFont="1" applyFill="1"/>
    <xf numFmtId="166" fontId="5" fillId="0" borderId="0" xfId="0" applyNumberFormat="1" applyFont="1" applyFill="1" applyAlignment="1">
      <alignment horizontal="left"/>
    </xf>
    <xf numFmtId="166" fontId="1" fillId="0" borderId="6" xfId="0" applyNumberFormat="1" applyFont="1" applyFill="1" applyBorder="1" applyAlignment="1">
      <alignment horizontal="right" indent="2"/>
    </xf>
    <xf numFmtId="166" fontId="5" fillId="0" borderId="3" xfId="0" applyNumberFormat="1" applyFont="1" applyFill="1" applyBorder="1" applyAlignment="1">
      <alignment horizontal="right" indent="4"/>
    </xf>
    <xf numFmtId="170" fontId="5" fillId="0" borderId="3" xfId="0" applyNumberFormat="1" applyFont="1" applyFill="1" applyBorder="1" applyAlignment="1">
      <alignment horizontal="right" indent="4"/>
    </xf>
    <xf numFmtId="166" fontId="1" fillId="0" borderId="3" xfId="0" applyNumberFormat="1" applyFont="1" applyFill="1" applyBorder="1" applyAlignment="1">
      <alignment horizontal="right" indent="2"/>
    </xf>
    <xf numFmtId="166" fontId="1" fillId="0" borderId="3" xfId="0" applyNumberFormat="1" applyFont="1" applyFill="1" applyBorder="1" applyAlignment="1">
      <alignment horizontal="right" indent="3"/>
    </xf>
    <xf numFmtId="166" fontId="1" fillId="0" borderId="6" xfId="0" applyNumberFormat="1" applyFont="1" applyFill="1" applyBorder="1" applyAlignment="1">
      <alignment horizontal="right" indent="3"/>
    </xf>
    <xf numFmtId="170" fontId="1" fillId="0" borderId="3" xfId="0" applyNumberFormat="1" applyFont="1" applyFill="1" applyBorder="1" applyAlignment="1">
      <alignment horizontal="right" indent="4"/>
    </xf>
    <xf numFmtId="0" fontId="5" fillId="0" borderId="0" xfId="0" applyFont="1" applyFill="1" applyAlignment="1">
      <alignment horizontal="left"/>
    </xf>
    <xf numFmtId="0" fontId="1" fillId="0" borderId="0" xfId="0" applyFont="1" applyFill="1" applyAlignment="1"/>
    <xf numFmtId="170" fontId="1" fillId="0" borderId="0" xfId="0" applyNumberFormat="1" applyFont="1" applyFill="1"/>
    <xf numFmtId="167" fontId="5" fillId="0" borderId="0" xfId="11" applyNumberFormat="1" applyFont="1" applyFill="1" applyAlignment="1">
      <alignment horizontal="center"/>
    </xf>
    <xf numFmtId="0" fontId="16" fillId="0" borderId="0" xfId="0" applyFont="1" applyFill="1" applyAlignment="1"/>
    <xf numFmtId="0" fontId="5" fillId="0" borderId="1" xfId="0" applyFont="1" applyFill="1" applyBorder="1" applyAlignment="1">
      <alignment vertic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left"/>
    </xf>
    <xf numFmtId="0" fontId="5" fillId="0" borderId="3" xfId="0" applyFont="1" applyFill="1" applyBorder="1"/>
    <xf numFmtId="0" fontId="5" fillId="0" borderId="4" xfId="0" applyFont="1" applyFill="1" applyBorder="1" applyAlignment="1">
      <alignment vertical="center" wrapText="1"/>
    </xf>
    <xf numFmtId="0" fontId="26" fillId="0" borderId="0" xfId="0" applyFont="1" applyFill="1" applyAlignment="1">
      <alignment vertical="center"/>
    </xf>
    <xf numFmtId="168" fontId="16" fillId="0" borderId="2" xfId="0" applyNumberFormat="1" applyFont="1" applyFill="1" applyBorder="1" applyAlignment="1">
      <alignment horizontal="right" indent="1"/>
    </xf>
    <xf numFmtId="168" fontId="16" fillId="0" borderId="3" xfId="0" applyNumberFormat="1" applyFont="1" applyFill="1" applyBorder="1" applyAlignment="1">
      <alignment horizontal="right" indent="1"/>
    </xf>
    <xf numFmtId="168" fontId="5" fillId="0" borderId="3" xfId="0" applyNumberFormat="1" applyFont="1" applyFill="1" applyBorder="1" applyAlignment="1">
      <alignment horizontal="right" indent="1"/>
    </xf>
    <xf numFmtId="0" fontId="17" fillId="0" borderId="3" xfId="0" applyFont="1" applyFill="1" applyBorder="1"/>
    <xf numFmtId="0" fontId="2" fillId="0" borderId="0" xfId="0" applyFont="1" applyFill="1" applyAlignment="1">
      <alignment horizontal="center"/>
    </xf>
    <xf numFmtId="0" fontId="1" fillId="0" borderId="0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166" fontId="2" fillId="0" borderId="0" xfId="0" applyNumberFormat="1" applyFont="1" applyFill="1" applyBorder="1"/>
    <xf numFmtId="166" fontId="16" fillId="0" borderId="0" xfId="0" applyNumberFormat="1" applyFont="1" applyFill="1" applyBorder="1"/>
    <xf numFmtId="166" fontId="1" fillId="0" borderId="0" xfId="0" applyNumberFormat="1" applyFont="1" applyFill="1" applyBorder="1"/>
    <xf numFmtId="166" fontId="1" fillId="0" borderId="0" xfId="0" applyNumberFormat="1" applyFont="1" applyFill="1" applyAlignment="1"/>
    <xf numFmtId="170" fontId="1" fillId="0" borderId="0" xfId="0" applyNumberFormat="1" applyFont="1" applyFill="1" applyAlignment="1"/>
    <xf numFmtId="167" fontId="1" fillId="0" borderId="0" xfId="11" applyNumberFormat="1" applyFont="1" applyFill="1"/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center"/>
    </xf>
    <xf numFmtId="3" fontId="5" fillId="0" borderId="0" xfId="0" applyNumberFormat="1" applyFont="1" applyFill="1" applyAlignment="1">
      <alignment horizontal="center"/>
    </xf>
    <xf numFmtId="170" fontId="16" fillId="0" borderId="2" xfId="0" applyNumberFormat="1" applyFont="1" applyFill="1" applyBorder="1" applyAlignment="1">
      <alignment horizontal="right" indent="2"/>
    </xf>
    <xf numFmtId="170" fontId="16" fillId="0" borderId="3" xfId="0" applyNumberFormat="1" applyFont="1" applyFill="1" applyBorder="1" applyAlignment="1">
      <alignment horizontal="right" indent="2"/>
    </xf>
    <xf numFmtId="3" fontId="5" fillId="0" borderId="3" xfId="0" applyNumberFormat="1" applyFont="1" applyFill="1" applyBorder="1" applyAlignment="1">
      <alignment horizontal="right" indent="1"/>
    </xf>
    <xf numFmtId="166" fontId="24" fillId="0" borderId="3" xfId="0" applyNumberFormat="1" applyFont="1" applyFill="1" applyBorder="1" applyAlignment="1">
      <alignment horizontal="right" indent="2"/>
    </xf>
    <xf numFmtId="0" fontId="26" fillId="0" borderId="0" xfId="0" applyFont="1" applyFill="1"/>
    <xf numFmtId="4" fontId="1" fillId="0" borderId="0" xfId="0" applyNumberFormat="1" applyFont="1"/>
    <xf numFmtId="166" fontId="3" fillId="0" borderId="3" xfId="0" applyNumberFormat="1" applyFont="1" applyFill="1" applyBorder="1" applyAlignment="1">
      <alignment horizontal="right" indent="3"/>
    </xf>
    <xf numFmtId="166" fontId="23" fillId="0" borderId="3" xfId="0" applyNumberFormat="1" applyFont="1" applyFill="1" applyBorder="1" applyAlignment="1">
      <alignment horizontal="right" indent="3"/>
    </xf>
    <xf numFmtId="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6" fontId="29" fillId="0" borderId="0" xfId="0" applyNumberFormat="1" applyFont="1" applyFill="1" applyAlignment="1">
      <alignment horizontal="center"/>
    </xf>
    <xf numFmtId="166" fontId="5" fillId="0" borderId="3" xfId="11" applyNumberFormat="1" applyFont="1" applyFill="1" applyBorder="1" applyAlignment="1">
      <alignment horizontal="right" indent="1"/>
    </xf>
    <xf numFmtId="0" fontId="2" fillId="0" borderId="1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66" fontId="1" fillId="0" borderId="2" xfId="0" applyNumberFormat="1" applyFont="1" applyFill="1" applyBorder="1" applyAlignment="1">
      <alignment horizontal="right" indent="2"/>
    </xf>
    <xf numFmtId="166" fontId="1" fillId="0" borderId="5" xfId="0" applyNumberFormat="1" applyFont="1" applyFill="1" applyBorder="1" applyAlignment="1">
      <alignment horizontal="right" indent="2"/>
    </xf>
    <xf numFmtId="166" fontId="23" fillId="0" borderId="2" xfId="0" applyNumberFormat="1" applyFont="1" applyFill="1" applyBorder="1" applyAlignment="1">
      <alignment horizontal="right" indent="3"/>
    </xf>
    <xf numFmtId="166" fontId="1" fillId="0" borderId="11" xfId="0" applyNumberFormat="1" applyFont="1" applyFill="1" applyBorder="1" applyAlignment="1">
      <alignment horizontal="right" indent="3"/>
    </xf>
    <xf numFmtId="166" fontId="1" fillId="0" borderId="2" xfId="0" applyNumberFormat="1" applyFont="1" applyFill="1" applyBorder="1" applyAlignment="1">
      <alignment horizontal="right" indent="3"/>
    </xf>
    <xf numFmtId="166" fontId="1" fillId="0" borderId="5" xfId="0" applyNumberFormat="1" applyFont="1" applyFill="1" applyBorder="1" applyAlignment="1">
      <alignment horizontal="right" indent="3"/>
    </xf>
    <xf numFmtId="166" fontId="1" fillId="0" borderId="2" xfId="0" applyNumberFormat="1" applyFont="1" applyFill="1" applyBorder="1" applyAlignment="1">
      <alignment horizontal="center"/>
    </xf>
    <xf numFmtId="170" fontId="1" fillId="0" borderId="2" xfId="0" applyNumberFormat="1" applyFont="1" applyFill="1" applyBorder="1" applyAlignment="1">
      <alignment horizontal="right" indent="4"/>
    </xf>
    <xf numFmtId="166" fontId="5" fillId="0" borderId="0" xfId="0" applyNumberFormat="1" applyFont="1" applyFill="1" applyAlignment="1">
      <alignment horizontal="right" indent="2"/>
    </xf>
    <xf numFmtId="170" fontId="1" fillId="0" borderId="4" xfId="0" applyNumberFormat="1" applyFont="1" applyFill="1" applyBorder="1" applyAlignment="1">
      <alignment horizontal="right" indent="4"/>
    </xf>
    <xf numFmtId="174" fontId="5" fillId="0" borderId="0" xfId="0" applyNumberFormat="1" applyFont="1" applyFill="1"/>
    <xf numFmtId="166" fontId="16" fillId="0" borderId="0" xfId="0" applyNumberFormat="1" applyFont="1" applyFill="1" applyBorder="1" applyAlignment="1">
      <alignment horizontal="center"/>
    </xf>
    <xf numFmtId="166" fontId="1" fillId="0" borderId="0" xfId="0" applyNumberFormat="1" applyFont="1" applyAlignment="1"/>
    <xf numFmtId="167" fontId="13" fillId="0" borderId="0" xfId="11" applyNumberFormat="1" applyFont="1" applyFill="1" applyAlignment="1">
      <alignment horizontal="center"/>
    </xf>
    <xf numFmtId="4" fontId="1" fillId="0" borderId="0" xfId="0" applyNumberFormat="1" applyFont="1" applyFill="1" applyBorder="1"/>
    <xf numFmtId="4" fontId="1" fillId="0" borderId="0" xfId="0" applyNumberFormat="1" applyFont="1" applyFill="1"/>
    <xf numFmtId="172" fontId="5" fillId="0" borderId="0" xfId="124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66" fontId="2" fillId="0" borderId="0" xfId="0" applyNumberFormat="1" applyFont="1" applyFill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/>
    </xf>
    <xf numFmtId="0" fontId="16" fillId="0" borderId="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right" indent="1"/>
    </xf>
    <xf numFmtId="0" fontId="5" fillId="0" borderId="0" xfId="0" applyFont="1" applyFill="1" applyAlignment="1">
      <alignment horizontal="right" indent="1"/>
    </xf>
    <xf numFmtId="166" fontId="5" fillId="0" borderId="0" xfId="0" applyNumberFormat="1" applyFont="1" applyFill="1" applyAlignment="1">
      <alignment horizontal="right" indent="1"/>
    </xf>
    <xf numFmtId="170" fontId="16" fillId="0" borderId="0" xfId="0" applyNumberFormat="1" applyFont="1" applyFill="1" applyAlignment="1">
      <alignment horizontal="right" indent="1"/>
    </xf>
    <xf numFmtId="166" fontId="5" fillId="0" borderId="4" xfId="0" applyNumberFormat="1" applyFont="1" applyFill="1" applyBorder="1" applyAlignment="1">
      <alignment horizontal="right" vertical="center" indent="1"/>
    </xf>
    <xf numFmtId="0" fontId="5" fillId="0" borderId="4" xfId="0" applyFont="1" applyFill="1" applyBorder="1" applyAlignment="1">
      <alignment vertical="center"/>
    </xf>
    <xf numFmtId="170" fontId="5" fillId="0" borderId="4" xfId="0" applyNumberFormat="1" applyFont="1" applyFill="1" applyBorder="1" applyAlignment="1">
      <alignment horizontal="right" vertical="center" indent="1"/>
    </xf>
    <xf numFmtId="170" fontId="5" fillId="0" borderId="4" xfId="0" applyNumberFormat="1" applyFont="1" applyFill="1" applyBorder="1" applyAlignment="1">
      <alignment horizontal="right" vertical="center" indent="2"/>
    </xf>
    <xf numFmtId="0" fontId="2" fillId="0" borderId="0" xfId="0" applyFont="1" applyFill="1" applyAlignment="1"/>
    <xf numFmtId="0" fontId="1" fillId="0" borderId="3" xfId="0" applyFont="1" applyFill="1" applyBorder="1" applyAlignment="1">
      <alignment horizontal="left" indent="1"/>
    </xf>
    <xf numFmtId="0" fontId="2" fillId="0" borderId="4" xfId="0" applyFont="1" applyFill="1" applyBorder="1" applyAlignment="1">
      <alignment horizontal="left" vertical="center" indent="1"/>
    </xf>
    <xf numFmtId="0" fontId="30" fillId="0" borderId="0" xfId="0" applyFont="1" applyAlignment="1">
      <alignment vertical="center"/>
    </xf>
    <xf numFmtId="0" fontId="33" fillId="0" borderId="0" xfId="0" applyFont="1" applyAlignment="1">
      <alignment horizontal="left" vertical="center" indent="2"/>
    </xf>
    <xf numFmtId="0" fontId="33" fillId="0" borderId="0" xfId="0" applyFont="1" applyAlignment="1">
      <alignment horizontal="left" vertical="center" indent="1"/>
    </xf>
    <xf numFmtId="0" fontId="33" fillId="0" borderId="0" xfId="0" applyFont="1" applyAlignment="1">
      <alignment vertical="center"/>
    </xf>
    <xf numFmtId="0" fontId="33" fillId="0" borderId="0" xfId="0" applyFont="1" applyAlignment="1">
      <alignment horizontal="left" vertical="center"/>
    </xf>
    <xf numFmtId="166" fontId="33" fillId="0" borderId="0" xfId="0" applyNumberFormat="1" applyFont="1" applyAlignment="1">
      <alignment horizontal="center" vertical="center"/>
    </xf>
    <xf numFmtId="166" fontId="30" fillId="0" borderId="0" xfId="0" applyNumberFormat="1" applyFont="1" applyAlignment="1">
      <alignment horizontal="center" vertical="center"/>
    </xf>
    <xf numFmtId="166" fontId="30" fillId="0" borderId="0" xfId="0" applyNumberFormat="1" applyFont="1" applyAlignment="1">
      <alignment vertical="center"/>
    </xf>
    <xf numFmtId="0" fontId="6" fillId="0" borderId="0" xfId="0" applyFont="1"/>
    <xf numFmtId="0" fontId="34" fillId="0" borderId="0" xfId="0" applyFont="1"/>
    <xf numFmtId="166" fontId="1" fillId="0" borderId="4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right" indent="4"/>
    </xf>
    <xf numFmtId="166" fontId="3" fillId="0" borderId="3" xfId="0" applyNumberFormat="1" applyFont="1" applyFill="1" applyBorder="1" applyAlignment="1">
      <alignment horizontal="right" indent="4"/>
    </xf>
    <xf numFmtId="166" fontId="1" fillId="0" borderId="2" xfId="0" applyNumberFormat="1" applyFont="1" applyFill="1" applyBorder="1" applyAlignment="1">
      <alignment horizontal="right" indent="1"/>
    </xf>
    <xf numFmtId="166" fontId="33" fillId="0" borderId="0" xfId="0" applyNumberFormat="1" applyFont="1" applyAlignment="1">
      <alignment vertical="center"/>
    </xf>
    <xf numFmtId="166" fontId="26" fillId="0" borderId="0" xfId="0" applyNumberFormat="1" applyFont="1" applyAlignment="1">
      <alignment vertical="center"/>
    </xf>
    <xf numFmtId="166" fontId="16" fillId="0" borderId="0" xfId="0" applyNumberFormat="1" applyFont="1" applyFill="1" applyAlignment="1">
      <alignment horizontal="center" vertical="center"/>
    </xf>
    <xf numFmtId="166" fontId="5" fillId="0" borderId="0" xfId="0" applyNumberFormat="1" applyFont="1" applyFill="1" applyAlignment="1">
      <alignment vertical="center"/>
    </xf>
    <xf numFmtId="3" fontId="5" fillId="0" borderId="0" xfId="11" applyNumberFormat="1" applyFont="1" applyFill="1" applyAlignment="1">
      <alignment horizontal="center"/>
    </xf>
    <xf numFmtId="170" fontId="5" fillId="0" borderId="0" xfId="11" applyNumberFormat="1" applyFont="1" applyFill="1" applyAlignment="1">
      <alignment horizontal="center"/>
    </xf>
    <xf numFmtId="166" fontId="23" fillId="0" borderId="0" xfId="0" applyNumberFormat="1" applyFont="1" applyFill="1" applyAlignment="1">
      <alignment horizontal="left"/>
    </xf>
    <xf numFmtId="166" fontId="23" fillId="0" borderId="0" xfId="0" applyNumberFormat="1" applyFont="1" applyFill="1" applyAlignment="1">
      <alignment horizontal="center"/>
    </xf>
    <xf numFmtId="167" fontId="1" fillId="0" borderId="0" xfId="0" applyNumberFormat="1" applyFont="1" applyFill="1"/>
    <xf numFmtId="175" fontId="5" fillId="0" borderId="0" xfId="0" applyNumberFormat="1" applyFont="1" applyFill="1" applyAlignment="1">
      <alignment horizontal="center"/>
    </xf>
    <xf numFmtId="166" fontId="31" fillId="0" borderId="0" xfId="0" applyNumberFormat="1" applyFont="1" applyAlignment="1">
      <alignment horizontal="center" vertical="center" wrapText="1"/>
    </xf>
    <xf numFmtId="3" fontId="33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6" fontId="23" fillId="0" borderId="4" xfId="0" applyNumberFormat="1" applyFont="1" applyFill="1" applyBorder="1" applyAlignment="1">
      <alignment horizontal="right" indent="3"/>
    </xf>
    <xf numFmtId="166" fontId="1" fillId="0" borderId="4" xfId="0" applyNumberFormat="1" applyFont="1" applyFill="1" applyBorder="1" applyAlignment="1">
      <alignment horizontal="right" indent="3"/>
    </xf>
    <xf numFmtId="0" fontId="16" fillId="0" borderId="1" xfId="0" applyFont="1" applyFill="1" applyBorder="1" applyAlignment="1">
      <alignment horizontal="center" vertical="center"/>
    </xf>
    <xf numFmtId="4" fontId="16" fillId="0" borderId="0" xfId="0" applyNumberFormat="1" applyFont="1" applyFill="1" applyBorder="1" applyAlignment="1">
      <alignment horizontal="center"/>
    </xf>
    <xf numFmtId="4" fontId="5" fillId="0" borderId="0" xfId="0" applyNumberFormat="1" applyFont="1" applyFill="1" applyBorder="1" applyAlignment="1">
      <alignment horizontal="center"/>
    </xf>
    <xf numFmtId="170" fontId="13" fillId="0" borderId="0" xfId="1" applyNumberFormat="1" applyFont="1" applyFill="1" applyAlignment="1">
      <alignment horizontal="center"/>
    </xf>
    <xf numFmtId="170" fontId="13" fillId="0" borderId="0" xfId="11" applyNumberFormat="1" applyFont="1" applyFill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72" fontId="16" fillId="0" borderId="0" xfId="124" applyNumberFormat="1" applyFont="1" applyFill="1" applyAlignment="1">
      <alignment horizontal="right" indent="1"/>
    </xf>
    <xf numFmtId="172" fontId="5" fillId="0" borderId="0" xfId="124" applyNumberFormat="1" applyFont="1" applyFill="1" applyAlignment="1">
      <alignment horizontal="right" indent="1"/>
    </xf>
    <xf numFmtId="166" fontId="24" fillId="0" borderId="0" xfId="0" applyNumberFormat="1" applyFont="1" applyFill="1" applyAlignment="1">
      <alignment horizontal="right" indent="1"/>
    </xf>
    <xf numFmtId="166" fontId="2" fillId="0" borderId="3" xfId="0" applyNumberFormat="1" applyFont="1" applyFill="1" applyBorder="1" applyAlignment="1">
      <alignment horizontal="right" indent="1"/>
    </xf>
    <xf numFmtId="166" fontId="2" fillId="0" borderId="3" xfId="0" applyNumberFormat="1" applyFont="1" applyFill="1" applyBorder="1" applyAlignment="1">
      <alignment horizontal="right" vertical="center" wrapText="1" indent="1"/>
    </xf>
    <xf numFmtId="169" fontId="5" fillId="0" borderId="3" xfId="0" applyNumberFormat="1" applyFont="1" applyFill="1" applyBorder="1" applyAlignment="1">
      <alignment horizontal="right" indent="1"/>
    </xf>
    <xf numFmtId="166" fontId="13" fillId="0" borderId="0" xfId="1" applyNumberFormat="1" applyFont="1" applyFill="1" applyAlignment="1">
      <alignment horizontal="right" indent="1"/>
    </xf>
    <xf numFmtId="167" fontId="35" fillId="0" borderId="0" xfId="1" applyNumberFormat="1" applyFont="1" applyFill="1" applyAlignment="1">
      <alignment horizontal="right" indent="1"/>
    </xf>
    <xf numFmtId="167" fontId="5" fillId="0" borderId="0" xfId="11" applyNumberFormat="1" applyFont="1" applyFill="1" applyAlignment="1">
      <alignment horizontal="right" indent="1"/>
    </xf>
    <xf numFmtId="175" fontId="5" fillId="0" borderId="0" xfId="11" applyNumberFormat="1" applyFont="1" applyFill="1" applyAlignment="1">
      <alignment horizontal="right" indent="1"/>
    </xf>
    <xf numFmtId="175" fontId="5" fillId="0" borderId="0" xfId="0" applyNumberFormat="1" applyFont="1" applyFill="1" applyAlignment="1">
      <alignment horizontal="right" indent="1"/>
    </xf>
    <xf numFmtId="166" fontId="5" fillId="0" borderId="0" xfId="11" applyNumberFormat="1" applyFont="1" applyFill="1" applyAlignment="1">
      <alignment horizontal="right" indent="1"/>
    </xf>
    <xf numFmtId="170" fontId="5" fillId="0" borderId="0" xfId="0" applyNumberFormat="1" applyFont="1" applyFill="1" applyAlignment="1">
      <alignment horizontal="right" indent="1"/>
    </xf>
    <xf numFmtId="3" fontId="5" fillId="0" borderId="0" xfId="0" applyNumberFormat="1" applyFont="1" applyFill="1" applyAlignment="1">
      <alignment horizontal="right" indent="1"/>
    </xf>
    <xf numFmtId="4" fontId="5" fillId="0" borderId="0" xfId="0" applyNumberFormat="1" applyFont="1" applyFill="1" applyAlignment="1">
      <alignment horizontal="right" indent="1"/>
    </xf>
    <xf numFmtId="3" fontId="24" fillId="0" borderId="0" xfId="0" applyNumberFormat="1" applyFont="1" applyFill="1" applyAlignment="1">
      <alignment horizontal="right" indent="1"/>
    </xf>
    <xf numFmtId="2" fontId="5" fillId="0" borderId="0" xfId="0" applyNumberFormat="1" applyFont="1" applyFill="1" applyAlignment="1">
      <alignment horizontal="right" indent="1"/>
    </xf>
    <xf numFmtId="10" fontId="5" fillId="0" borderId="0" xfId="11" applyNumberFormat="1" applyFont="1" applyFill="1" applyAlignment="1">
      <alignment horizontal="right" indent="1"/>
    </xf>
    <xf numFmtId="4" fontId="31" fillId="0" borderId="0" xfId="0" applyNumberFormat="1" applyFont="1" applyFill="1" applyAlignment="1">
      <alignment horizontal="right" vertical="center" wrapText="1" indent="1"/>
    </xf>
    <xf numFmtId="0" fontId="31" fillId="0" borderId="0" xfId="0" applyFont="1" applyFill="1" applyAlignment="1">
      <alignment horizontal="right" vertical="center" wrapText="1" indent="1"/>
    </xf>
    <xf numFmtId="166" fontId="5" fillId="0" borderId="3" xfId="1" applyNumberFormat="1" applyFont="1" applyFill="1" applyBorder="1" applyAlignment="1">
      <alignment horizontal="right" indent="1"/>
    </xf>
    <xf numFmtId="166" fontId="3" fillId="0" borderId="4" xfId="0" applyNumberFormat="1" applyFont="1" applyFill="1" applyBorder="1" applyAlignment="1">
      <alignment horizontal="right" indent="4"/>
    </xf>
    <xf numFmtId="0" fontId="2" fillId="0" borderId="4" xfId="0" applyNumberFormat="1" applyFont="1" applyFill="1" applyBorder="1" applyAlignment="1">
      <alignment horizontal="center"/>
    </xf>
    <xf numFmtId="166" fontId="1" fillId="0" borderId="4" xfId="0" applyNumberFormat="1" applyFont="1" applyFill="1" applyBorder="1" applyAlignment="1">
      <alignment horizontal="right" indent="4"/>
    </xf>
    <xf numFmtId="166" fontId="1" fillId="0" borderId="4" xfId="0" applyNumberFormat="1" applyFont="1" applyFill="1" applyBorder="1" applyAlignment="1">
      <alignment horizontal="right" indent="5"/>
    </xf>
    <xf numFmtId="166" fontId="1" fillId="2" borderId="2" xfId="0" applyNumberFormat="1" applyFont="1" applyFill="1" applyBorder="1" applyAlignment="1">
      <alignment horizontal="right" indent="1"/>
    </xf>
    <xf numFmtId="166" fontId="1" fillId="2" borderId="3" xfId="0" applyNumberFormat="1" applyFont="1" applyFill="1" applyBorder="1" applyAlignment="1">
      <alignment horizontal="right" indent="1"/>
    </xf>
    <xf numFmtId="0" fontId="16" fillId="0" borderId="0" xfId="0" applyFont="1" applyAlignment="1">
      <alignment horizontal="left"/>
    </xf>
    <xf numFmtId="0" fontId="16" fillId="0" borderId="0" xfId="0" applyFont="1" applyBorder="1" applyAlignment="1">
      <alignment horizontal="left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/>
    </xf>
    <xf numFmtId="0" fontId="16" fillId="0" borderId="9" xfId="0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6" fillId="0" borderId="0" xfId="0" applyFont="1" applyFill="1" applyAlignment="1">
      <alignment horizontal="left"/>
    </xf>
    <xf numFmtId="0" fontId="16" fillId="0" borderId="1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/>
    <xf numFmtId="166" fontId="1" fillId="0" borderId="4" xfId="0" applyNumberFormat="1" applyFont="1" applyFill="1" applyBorder="1" applyAlignment="1">
      <alignment horizontal="right" indent="2"/>
    </xf>
  </cellXfs>
  <cellStyles count="125">
    <cellStyle name="ANCLAS,REZONES Y SUS PARTES,DE FUNDICION,DE HIERRO O DE ACERO" xfId="13"/>
    <cellStyle name="ANCLAS,REZONES Y SUS PARTES,DE FUNDICION,DE HIERRO O DE ACERO 2" xfId="12"/>
    <cellStyle name="Comma" xfId="124" builtinId="3"/>
    <cellStyle name="Comma 2" xfId="5"/>
    <cellStyle name="Comma 2 2" xfId="15"/>
    <cellStyle name="Comma 2 3" xfId="14"/>
    <cellStyle name="Comma 3" xfId="6"/>
    <cellStyle name="Comma 3 2" xfId="17"/>
    <cellStyle name="Comma 3 2 2" xfId="18"/>
    <cellStyle name="Comma 3 3" xfId="19"/>
    <cellStyle name="Comma 3 4" xfId="16"/>
    <cellStyle name="Comma 4" xfId="20"/>
    <cellStyle name="Comma 4 2" xfId="21"/>
    <cellStyle name="Comma 4 3" xfId="22"/>
    <cellStyle name="Comma 4 4" xfId="23"/>
    <cellStyle name="Currency 2" xfId="8"/>
    <cellStyle name="Currency 3" xfId="7"/>
    <cellStyle name="Normal" xfId="0" builtinId="0"/>
    <cellStyle name="Normal 10" xfId="24"/>
    <cellStyle name="Normal 10 2" xfId="25"/>
    <cellStyle name="Normal 10 3" xfId="26"/>
    <cellStyle name="Normal 11" xfId="27"/>
    <cellStyle name="Normal 11 2" xfId="28"/>
    <cellStyle name="Normal 11 3" xfId="29"/>
    <cellStyle name="Normal 12" xfId="30"/>
    <cellStyle name="Normal 12 2" xfId="31"/>
    <cellStyle name="Normal 12 3" xfId="32"/>
    <cellStyle name="Normal 13" xfId="33"/>
    <cellStyle name="Normal 14" xfId="34"/>
    <cellStyle name="Normal 14 2" xfId="35"/>
    <cellStyle name="Normal 15" xfId="36"/>
    <cellStyle name="Normal 15 2" xfId="37"/>
    <cellStyle name="Normal 16" xfId="38"/>
    <cellStyle name="Normal 16 2" xfId="39"/>
    <cellStyle name="Normal 17" xfId="40"/>
    <cellStyle name="Normal 17 2" xfId="41"/>
    <cellStyle name="Normal 19" xfId="42"/>
    <cellStyle name="Normal 19 2" xfId="43"/>
    <cellStyle name="Normal 2" xfId="4"/>
    <cellStyle name="Normal 2 10" xfId="45"/>
    <cellStyle name="Normal 2 10 2" xfId="46"/>
    <cellStyle name="Normal 2 11" xfId="47"/>
    <cellStyle name="Normal 2 11 2" xfId="48"/>
    <cellStyle name="Normal 2 12" xfId="49"/>
    <cellStyle name="Normal 2 12 2" xfId="50"/>
    <cellStyle name="Normal 2 13" xfId="44"/>
    <cellStyle name="Normal 2 2" xfId="51"/>
    <cellStyle name="Normal 2 2 10" xfId="52"/>
    <cellStyle name="Normal 2 2 11" xfId="53"/>
    <cellStyle name="Normal 2 2 2" xfId="54"/>
    <cellStyle name="Normal 2 2 2 2" xfId="55"/>
    <cellStyle name="Normal 2 2 2 2 2" xfId="56"/>
    <cellStyle name="Normal 2 2 2 2 2 2" xfId="57"/>
    <cellStyle name="Normal 2 2 2 2 2 2 2" xfId="58"/>
    <cellStyle name="Normal 2 2 2 2 2 2 2 2" xfId="59"/>
    <cellStyle name="Normal 2 2 2 2 2 3" xfId="60"/>
    <cellStyle name="Normal 2 2 2 2 3" xfId="61"/>
    <cellStyle name="Normal 2 2 2 3" xfId="62"/>
    <cellStyle name="Normal 2 2 2 4" xfId="63"/>
    <cellStyle name="Normal 2 2 3" xfId="64"/>
    <cellStyle name="Normal 2 2 3 2" xfId="65"/>
    <cellStyle name="Normal 2 2 3 2 2" xfId="66"/>
    <cellStyle name="Normal 2 2 3 2 2 2" xfId="67"/>
    <cellStyle name="Normal 2 2 3 2 2 3" xfId="68"/>
    <cellStyle name="Normal 2 2 3 3" xfId="69"/>
    <cellStyle name="Normal 2 2 4" xfId="70"/>
    <cellStyle name="Normal 2 2 5" xfId="71"/>
    <cellStyle name="Normal 2 2 6" xfId="72"/>
    <cellStyle name="Normal 2 2 7" xfId="73"/>
    <cellStyle name="Normal 2 2 8" xfId="74"/>
    <cellStyle name="Normal 2 2 9" xfId="75"/>
    <cellStyle name="Normal 2 3" xfId="76"/>
    <cellStyle name="Normal 2 4" xfId="77"/>
    <cellStyle name="Normal 2 5" xfId="78"/>
    <cellStyle name="Normal 2 5 2" xfId="79"/>
    <cellStyle name="Normal 2 5 2 2" xfId="80"/>
    <cellStyle name="Normal 2 5 2 2 2" xfId="81"/>
    <cellStyle name="Normal 2 5 2 2 2 2" xfId="82"/>
    <cellStyle name="Normal 2 5 2 3" xfId="83"/>
    <cellStyle name="Normal 2 6" xfId="84"/>
    <cellStyle name="Normal 2 6 2" xfId="85"/>
    <cellStyle name="Normal 2 6 2 2" xfId="86"/>
    <cellStyle name="Normal 2 7" xfId="87"/>
    <cellStyle name="Normal 2 7 2" xfId="88"/>
    <cellStyle name="Normal 2 8" xfId="89"/>
    <cellStyle name="Normal 2 8 2" xfId="90"/>
    <cellStyle name="Normal 2 9" xfId="91"/>
    <cellStyle name="Normal 2 9 2" xfId="92"/>
    <cellStyle name="Normal 20" xfId="93"/>
    <cellStyle name="Normal 20 2" xfId="94"/>
    <cellStyle name="Normal 23" xfId="95"/>
    <cellStyle name="Normal 24" xfId="96"/>
    <cellStyle name="Normal 25" xfId="97"/>
    <cellStyle name="Normal 26" xfId="98"/>
    <cellStyle name="Normal 3" xfId="3"/>
    <cellStyle name="Normal 3 2" xfId="99"/>
    <cellStyle name="Normal 3 3" xfId="100"/>
    <cellStyle name="Normal 3 4" xfId="101"/>
    <cellStyle name="Normal 4" xfId="2"/>
    <cellStyle name="Normal 4 2" xfId="102"/>
    <cellStyle name="Normal 4 3" xfId="103"/>
    <cellStyle name="Normal 5" xfId="104"/>
    <cellStyle name="Normal 5 2" xfId="105"/>
    <cellStyle name="Normal 5 3" xfId="106"/>
    <cellStyle name="Normal 5 4" xfId="107"/>
    <cellStyle name="Normal 5 4 2" xfId="108"/>
    <cellStyle name="Normal 5 5" xfId="109"/>
    <cellStyle name="Normal 6" xfId="9"/>
    <cellStyle name="Normal 6 2" xfId="111"/>
    <cellStyle name="Normal 6 3" xfId="112"/>
    <cellStyle name="Normal 6 4" xfId="113"/>
    <cellStyle name="Normal 6 4 2" xfId="114"/>
    <cellStyle name="Normal 6 5" xfId="115"/>
    <cellStyle name="Normal 6 6" xfId="110"/>
    <cellStyle name="Normal 7" xfId="1"/>
    <cellStyle name="Normal 7 2" xfId="116"/>
    <cellStyle name="Normal 7 3" xfId="117"/>
    <cellStyle name="Normal 8" xfId="118"/>
    <cellStyle name="Normal 8 2" xfId="119"/>
    <cellStyle name="Normal 8 3" xfId="120"/>
    <cellStyle name="Normal 9" xfId="121"/>
    <cellStyle name="Normal 9 2" xfId="10"/>
    <cellStyle name="Normal 9 2 2" xfId="122"/>
    <cellStyle name="Normal 9 3" xfId="123"/>
    <cellStyle name="Percent" xfId="1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6" Type="http://schemas.openxmlformats.org/officeDocument/2006/relationships/revisionHeaders" Target="revisions/revisionHeader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page 5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age 60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age 62" connectionId="3" autoFormatId="16" applyNumberFormats="0" applyBorderFormats="0" applyFontFormats="1" applyPatternFormats="1" applyAlignmentFormats="0" applyWidthHeightFormats="0"/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7" Type="http://schemas.openxmlformats.org/officeDocument/2006/relationships/revisionLog" Target="revisionLog7.xml"/><Relationship Id="rId6" Type="http://schemas.openxmlformats.org/officeDocument/2006/relationships/revisionLog" Target="revisionLog6.xml"/><Relationship Id="rId11" Type="http://schemas.openxmlformats.org/officeDocument/2006/relationships/revisionLog" Target="revisionLog2.xml"/><Relationship Id="rId10" Type="http://schemas.openxmlformats.org/officeDocument/2006/relationships/revisionLog" Target="revisionLog1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5EFA5A5-BA0F-4DBF-A6F4-4FAA61C6B32C}" diskRevisions="1" revisionId="42" version="11">
  <header guid="{6C6E309D-DA76-4FC1-BBB3-A6C1DA120015}" dateTime="2020-06-08T12:04:35" maxSheetId="11" userName="Richard Cassie" r:id="rId6" minRId="22" maxRId="26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4241837D-8BC5-46C7-BA61-5AB9A14367A2}" dateTime="2020-06-08T12:07:06" maxSheetId="11" userName="Richard Cassie" r:id="rId7" minRId="27" maxRId="29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A9B53DAC-2BB6-44C5-B36A-2AF46C455393}" dateTime="2020-06-08T12:13:56" maxSheetId="11" userName="Richard Cassie" r:id="rId8" minRId="30" maxRId="34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6F628A9-213E-4EC3-AA36-2A79F765F7D8}" dateTime="2020-06-08T12:16:14" maxSheetId="11" userName="Richard Cassie" r:id="rId9" minRId="35" maxRId="38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1F513ACC-C154-440D-9001-824DDF25804C}" dateTime="2020-06-10T17:40:12" maxSheetId="11" userName="Shanta Dhoray-Baig" r:id="rId10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  <header guid="{E5EFA5A5-BA0F-4DBF-A6F4-4FAA61C6B32C}" dateTime="2020-06-10T17:41:01" maxSheetId="11" userName="Shanta Dhoray-Baig" r:id="rId11">
    <sheetIdMap count="10">
      <sheetId val="1"/>
      <sheetId val="2"/>
      <sheetId val="3"/>
      <sheetId val="4"/>
      <sheetId val="5"/>
      <sheetId val="6"/>
      <sheetId val="7"/>
      <sheetId val="8"/>
      <sheetId val="9"/>
      <sheetId val="10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5" sqref="B72:J72">
    <dxf>
      <fill>
        <patternFill patternType="none">
          <bgColor auto="1"/>
        </patternFill>
      </fill>
    </dxf>
  </rfmt>
  <rcv guid="{3F7F0B76-5C21-4864-BB76-E6591F8333E4}" action="delete"/>
  <rdn rId="0" localSheetId="1" customView="1" name="Z_3F7F0B76_5C21_4864_BB76_E6591F8333E4_.wvu.PrintArea" hidden="1" oldHidden="1">
    <formula>'Table E.1 '!$A$1:$L$41</formula>
    <oldFormula>'Table E.1 '!$A$1:$L$41</oldFormula>
  </rdn>
  <rdn rId="0" localSheetId="2" customView="1" name="Z_3F7F0B76_5C21_4864_BB76_E6591F8333E4_.wvu.PrintArea" hidden="1" oldHidden="1">
    <formula>'Table E.2'!$A$1:$AB$40</formula>
    <oldFormula>'Table E.2'!$A$1:$AB$40</oldFormula>
  </rdn>
  <rdn rId="0" localSheetId="4" customView="1" name="Z_3F7F0B76_5C21_4864_BB76_E6591F8333E4_.wvu.PrintArea" hidden="1" oldHidden="1">
    <formula>'Table E.3'!$A$1:$P$39</formula>
    <oldFormula>'Table E.3'!$A$1:$P$39</oldFormula>
  </rdn>
  <rdn rId="0" localSheetId="5" customView="1" name="Z_3F7F0B76_5C21_4864_BB76_E6591F8333E4_.wvu.PrintArea" hidden="1" oldHidden="1">
    <formula>'Table E.4'!$A$1:$J$73</formula>
    <oldFormula>'Table E.4'!$A$1:$J$73</oldFormula>
  </rdn>
  <rcv guid="{3F7F0B76-5C21-4864-BB76-E6591F8333E4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6" sqref="B28:C28">
    <dxf>
      <fill>
        <patternFill patternType="none">
          <bgColor auto="1"/>
        </patternFill>
      </fill>
    </dxf>
  </rfmt>
  <rfmt sheetId="7" sqref="AG19">
    <dxf>
      <fill>
        <patternFill patternType="none">
          <bgColor auto="1"/>
        </patternFill>
      </fill>
    </dxf>
  </rfmt>
  <rfmt sheetId="7" sqref="AG28:AG30">
    <dxf>
      <fill>
        <patternFill patternType="none">
          <bgColor auto="1"/>
        </patternFill>
      </fill>
    </dxf>
  </rfmt>
  <rfmt sheetId="8" sqref="B37:H37">
    <dxf>
      <fill>
        <patternFill patternType="none">
          <bgColor auto="1"/>
        </patternFill>
      </fill>
    </dxf>
  </rfmt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5" numFmtId="4">
    <oc r="G72">
      <v>27347</v>
    </oc>
    <nc r="G72">
      <v>27091.1</v>
    </nc>
  </rcc>
  <rfmt sheetId="5" sqref="G72">
    <dxf>
      <fill>
        <patternFill patternType="solid">
          <bgColor rgb="FFFFFF00"/>
        </patternFill>
      </fill>
    </dxf>
  </rfmt>
  <rcc rId="23" sId="5" numFmtId="4">
    <oc r="C72">
      <v>49502.5</v>
    </oc>
    <nc r="C72">
      <v>49501.515999999996</v>
    </nc>
  </rcc>
  <rfmt sheetId="5" sqref="C72">
    <dxf>
      <fill>
        <patternFill patternType="solid">
          <bgColor rgb="FFFFFF00"/>
        </patternFill>
      </fill>
    </dxf>
  </rfmt>
  <rcc rId="24" sId="5" numFmtId="4">
    <oc r="B72">
      <v>76849.5</v>
    </oc>
    <nc r="B72">
      <v>76592.600000000006</v>
    </nc>
  </rcc>
  <rfmt sheetId="5" sqref="B72">
    <dxf>
      <fill>
        <patternFill patternType="solid">
          <bgColor rgb="FFFFFF00"/>
        </patternFill>
      </fill>
    </dxf>
  </rfmt>
  <rcc rId="25" sId="5" numFmtId="4">
    <oc r="I72" t="inlineStr">
      <is>
        <t>n.a.</t>
      </is>
    </oc>
    <nc r="I72">
      <v>3.1</v>
    </nc>
  </rcc>
  <rfmt sheetId="5" sqref="I72">
    <dxf>
      <fill>
        <patternFill patternType="solid">
          <bgColor rgb="FFFFFF00"/>
        </patternFill>
      </fill>
    </dxf>
  </rfmt>
  <rcc rId="26" sId="5" numFmtId="4">
    <oc r="J72">
      <v>46.9</v>
    </oc>
    <nc r="J72">
      <v>46.7</v>
    </nc>
  </rcc>
  <rfmt sheetId="5" sqref="J72">
    <dxf>
      <fill>
        <patternFill patternType="solid">
          <bgColor rgb="FFFFFF00"/>
        </patternFill>
      </fill>
    </dxf>
  </rfmt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" sId="5" numFmtId="4">
    <oc r="E72">
      <v>1756.1</v>
    </oc>
    <nc r="E72">
      <v>1887.7</v>
    </nc>
  </rcc>
  <rcc rId="28" sId="5" numFmtId="4">
    <oc r="F72">
      <v>772.2</v>
    </oc>
    <nc r="F72">
      <v>799.1</v>
    </nc>
  </rcc>
  <rfmt sheetId="5" sqref="E72:F72">
    <dxf>
      <fill>
        <patternFill patternType="solid">
          <bgColor rgb="FFFFFF00"/>
        </patternFill>
      </fill>
    </dxf>
  </rfmt>
  <rcc rId="29" sId="5" numFmtId="4">
    <oc r="H72">
      <v>4054.2</v>
    </oc>
    <nc r="H72">
      <v>4071.6</v>
    </nc>
  </rcc>
  <rfmt sheetId="5" sqref="H72">
    <dxf>
      <fill>
        <patternFill patternType="solid">
          <bgColor rgb="FFFFFF00"/>
        </patternFill>
      </fill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" sId="6" numFmtId="4">
    <oc r="C28">
      <v>46977.127000000015</v>
    </oc>
    <nc r="C28">
      <v>46976.2</v>
    </nc>
  </rcc>
  <rfmt sheetId="6" sqref="C28">
    <dxf>
      <fill>
        <patternFill patternType="solid">
          <bgColor rgb="FFFFFF00"/>
        </patternFill>
      </fill>
    </dxf>
  </rfmt>
  <rcc rId="31" sId="6" numFmtId="4">
    <oc r="B28">
      <v>73260.899999999994</v>
    </oc>
    <nc r="B28">
      <v>73260</v>
    </nc>
  </rcc>
  <rfmt sheetId="6" sqref="B28">
    <dxf>
      <fill>
        <patternFill patternType="solid">
          <bgColor rgb="FFFFFF00"/>
        </patternFill>
      </fill>
    </dxf>
  </rfmt>
  <rcc rId="32" sId="7" numFmtId="4">
    <oc r="AG19">
      <v>4054.2</v>
    </oc>
    <nc r="AG19">
      <v>4071.6</v>
    </nc>
  </rcc>
  <rfmt sheetId="7" sqref="AG19">
    <dxf>
      <fill>
        <patternFill patternType="solid">
          <bgColor rgb="FFFFFF00"/>
        </patternFill>
      </fill>
    </dxf>
  </rfmt>
  <rcc rId="33" sId="7" numFmtId="4">
    <oc r="AG7">
      <v>3561.4</v>
    </oc>
    <nc r="AG7">
      <v>3505.9</v>
    </nc>
  </rcc>
  <rcc rId="34" sId="7" numFmtId="4">
    <oc r="AG8">
      <v>286.5</v>
    </oc>
    <nc r="AG8">
      <v>359.4</v>
    </nc>
  </rcc>
  <rfmt sheetId="7" sqref="AG7:AG8">
    <dxf>
      <fill>
        <patternFill patternType="solid">
          <bgColor rgb="FFFFFF00"/>
        </patternFill>
      </fill>
    </dxf>
  </rfmt>
  <rfmt sheetId="7" sqref="AG28:AG29">
    <dxf>
      <fill>
        <patternFill patternType="solid">
          <bgColor rgb="FFFFFF00"/>
        </patternFill>
      </fill>
    </dxf>
  </rfmt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8" numFmtId="4">
    <oc r="H37">
      <f>B37+C37+D37+E37+F37+G37</f>
    </oc>
    <nc r="H37">
      <v>4071.6</v>
    </nc>
  </rcc>
  <rfmt sheetId="8" sqref="H37">
    <dxf>
      <fill>
        <patternFill patternType="solid">
          <bgColor rgb="FFFFFF00"/>
        </patternFill>
      </fill>
    </dxf>
  </rfmt>
  <rcc rId="36" sId="8" numFmtId="4">
    <oc r="D37">
      <v>137.4</v>
    </oc>
    <nc r="D37">
      <v>133.4</v>
    </nc>
  </rcc>
  <rcc rId="37" sId="8" numFmtId="4">
    <oc r="C37">
      <v>359.3</v>
    </oc>
    <nc r="C37">
      <v>359.4</v>
    </nc>
  </rcc>
  <rcc rId="38" sId="8" numFmtId="4">
    <oc r="B37">
      <v>1507.5</v>
    </oc>
    <nc r="B37">
      <v>1528.8</v>
    </nc>
  </rcc>
  <rfmt sheetId="8" sqref="B37:D37">
    <dxf>
      <fill>
        <patternFill patternType="solid">
          <bgColor rgb="FFFFFF00"/>
        </patternFill>
      </fill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2.bin"/><Relationship Id="rId3" Type="http://schemas.openxmlformats.org/officeDocument/2006/relationships/printerSettings" Target="../printerSettings/printerSettings67.bin"/><Relationship Id="rId7" Type="http://schemas.openxmlformats.org/officeDocument/2006/relationships/printerSettings" Target="../printerSettings/printerSettings71.bin"/><Relationship Id="rId2" Type="http://schemas.openxmlformats.org/officeDocument/2006/relationships/printerSettings" Target="../printerSettings/printerSettings66.bin"/><Relationship Id="rId1" Type="http://schemas.openxmlformats.org/officeDocument/2006/relationships/printerSettings" Target="../printerSettings/printerSettings65.bin"/><Relationship Id="rId6" Type="http://schemas.openxmlformats.org/officeDocument/2006/relationships/printerSettings" Target="../printerSettings/printerSettings70.bin"/><Relationship Id="rId5" Type="http://schemas.openxmlformats.org/officeDocument/2006/relationships/printerSettings" Target="../printerSettings/printerSettings69.bin"/><Relationship Id="rId4" Type="http://schemas.openxmlformats.org/officeDocument/2006/relationships/printerSettings" Target="../printerSettings/printerSettings6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6.bin"/><Relationship Id="rId3" Type="http://schemas.openxmlformats.org/officeDocument/2006/relationships/printerSettings" Target="../printerSettings/printerSettings11.bin"/><Relationship Id="rId7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6" Type="http://schemas.openxmlformats.org/officeDocument/2006/relationships/printerSettings" Target="../printerSettings/printerSettings14.bin"/><Relationship Id="rId5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2.bin"/><Relationship Id="rId9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4.bin"/><Relationship Id="rId3" Type="http://schemas.openxmlformats.org/officeDocument/2006/relationships/printerSettings" Target="../printerSettings/printerSettings19.bin"/><Relationship Id="rId7" Type="http://schemas.openxmlformats.org/officeDocument/2006/relationships/printerSettings" Target="../printerSettings/printerSettings23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6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2.bin"/><Relationship Id="rId3" Type="http://schemas.openxmlformats.org/officeDocument/2006/relationships/printerSettings" Target="../printerSettings/printerSettings27.bin"/><Relationship Id="rId7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Relationship Id="rId6" Type="http://schemas.openxmlformats.org/officeDocument/2006/relationships/printerSettings" Target="../printerSettings/printerSettings30.bin"/><Relationship Id="rId5" Type="http://schemas.openxmlformats.org/officeDocument/2006/relationships/printerSettings" Target="../printerSettings/printerSettings29.bin"/><Relationship Id="rId4" Type="http://schemas.openxmlformats.org/officeDocument/2006/relationships/printerSettings" Target="../printerSettings/printerSettings28.bin"/><Relationship Id="rId9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0.bin"/><Relationship Id="rId3" Type="http://schemas.openxmlformats.org/officeDocument/2006/relationships/printerSettings" Target="../printerSettings/printerSettings35.bin"/><Relationship Id="rId7" Type="http://schemas.openxmlformats.org/officeDocument/2006/relationships/printerSettings" Target="../printerSettings/printerSettings39.bin"/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Relationship Id="rId6" Type="http://schemas.openxmlformats.org/officeDocument/2006/relationships/printerSettings" Target="../printerSettings/printerSettings38.bin"/><Relationship Id="rId5" Type="http://schemas.openxmlformats.org/officeDocument/2006/relationships/printerSettings" Target="../printerSettings/printerSettings37.bin"/><Relationship Id="rId4" Type="http://schemas.openxmlformats.org/officeDocument/2006/relationships/printerSettings" Target="../printerSettings/printerSettings3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8.bin"/><Relationship Id="rId3" Type="http://schemas.openxmlformats.org/officeDocument/2006/relationships/printerSettings" Target="../printerSettings/printerSettings43.bin"/><Relationship Id="rId7" Type="http://schemas.openxmlformats.org/officeDocument/2006/relationships/printerSettings" Target="../printerSettings/printerSettings47.bin"/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Relationship Id="rId6" Type="http://schemas.openxmlformats.org/officeDocument/2006/relationships/printerSettings" Target="../printerSettings/printerSettings46.bin"/><Relationship Id="rId5" Type="http://schemas.openxmlformats.org/officeDocument/2006/relationships/printerSettings" Target="../printerSettings/printerSettings45.bin"/><Relationship Id="rId4" Type="http://schemas.openxmlformats.org/officeDocument/2006/relationships/printerSettings" Target="../printerSettings/printerSettings44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6.bin"/><Relationship Id="rId3" Type="http://schemas.openxmlformats.org/officeDocument/2006/relationships/printerSettings" Target="../printerSettings/printerSettings51.bin"/><Relationship Id="rId7" Type="http://schemas.openxmlformats.org/officeDocument/2006/relationships/printerSettings" Target="../printerSettings/printerSettings55.bin"/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Relationship Id="rId6" Type="http://schemas.openxmlformats.org/officeDocument/2006/relationships/printerSettings" Target="../printerSettings/printerSettings54.bin"/><Relationship Id="rId5" Type="http://schemas.openxmlformats.org/officeDocument/2006/relationships/printerSettings" Target="../printerSettings/printerSettings53.bin"/><Relationship Id="rId4" Type="http://schemas.openxmlformats.org/officeDocument/2006/relationships/printerSettings" Target="../printerSettings/printerSettings5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4.bin"/><Relationship Id="rId3" Type="http://schemas.openxmlformats.org/officeDocument/2006/relationships/printerSettings" Target="../printerSettings/printerSettings59.bin"/><Relationship Id="rId7" Type="http://schemas.openxmlformats.org/officeDocument/2006/relationships/printerSettings" Target="../printerSettings/printerSettings63.bin"/><Relationship Id="rId2" Type="http://schemas.openxmlformats.org/officeDocument/2006/relationships/printerSettings" Target="../printerSettings/printerSettings58.bin"/><Relationship Id="rId1" Type="http://schemas.openxmlformats.org/officeDocument/2006/relationships/printerSettings" Target="../printerSettings/printerSettings57.bin"/><Relationship Id="rId6" Type="http://schemas.openxmlformats.org/officeDocument/2006/relationships/printerSettings" Target="../printerSettings/printerSettings62.bin"/><Relationship Id="rId5" Type="http://schemas.openxmlformats.org/officeDocument/2006/relationships/printerSettings" Target="../printerSettings/printerSettings61.bin"/><Relationship Id="rId4" Type="http://schemas.openxmlformats.org/officeDocument/2006/relationships/printerSettings" Target="../printerSettings/printerSettings6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opLeftCell="A17" zoomScaleNormal="100" workbookViewId="0">
      <selection activeCell="C44" sqref="C44"/>
    </sheetView>
  </sheetViews>
  <sheetFormatPr defaultColWidth="9.140625" defaultRowHeight="12.75" x14ac:dyDescent="0.2"/>
  <cols>
    <col min="1" max="1" width="12.5703125" style="26" customWidth="1"/>
    <col min="2" max="2" width="12.28515625" style="36" customWidth="1"/>
    <col min="3" max="3" width="12.7109375" style="26" customWidth="1"/>
    <col min="4" max="5" width="9.5703125" style="26" customWidth="1"/>
    <col min="6" max="6" width="9.5703125" style="105" customWidth="1"/>
    <col min="7" max="7" width="13.7109375" style="105" customWidth="1"/>
    <col min="8" max="8" width="9.5703125" style="105" customWidth="1"/>
    <col min="9" max="10" width="9.5703125" style="26" customWidth="1"/>
    <col min="11" max="11" width="14.5703125" style="36" customWidth="1"/>
    <col min="12" max="12" width="13.85546875" style="26" customWidth="1"/>
    <col min="13" max="13" width="12" style="26" customWidth="1"/>
    <col min="14" max="16" width="9.5703125" style="26" customWidth="1"/>
    <col min="17" max="17" width="10.42578125" style="26" customWidth="1"/>
    <col min="18" max="20" width="9.5703125" style="26" customWidth="1"/>
    <col min="21" max="21" width="11" style="26" customWidth="1"/>
    <col min="22" max="22" width="13.28515625" style="26" customWidth="1"/>
    <col min="23" max="24" width="12.42578125" style="26" customWidth="1"/>
    <col min="25" max="26" width="14.28515625" style="26" customWidth="1"/>
    <col min="27" max="16384" width="9.140625" style="26"/>
  </cols>
  <sheetData>
    <row r="1" spans="1:25" x14ac:dyDescent="0.2">
      <c r="A1" s="322" t="s">
        <v>50</v>
      </c>
      <c r="B1" s="322"/>
      <c r="C1" s="322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</row>
    <row r="2" spans="1:25" ht="12.75" customHeight="1" x14ac:dyDescent="0.2">
      <c r="A2" s="323" t="s">
        <v>124</v>
      </c>
      <c r="B2" s="323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3"/>
      <c r="N2" s="323"/>
      <c r="O2" s="323"/>
      <c r="P2" s="323"/>
      <c r="Q2" s="323"/>
      <c r="R2" s="323"/>
      <c r="S2" s="323"/>
      <c r="T2" s="323"/>
      <c r="U2" s="323"/>
      <c r="V2" s="323"/>
      <c r="W2" s="323"/>
      <c r="X2" s="323"/>
      <c r="Y2" s="323"/>
    </row>
    <row r="3" spans="1:25" ht="12.75" customHeight="1" x14ac:dyDescent="0.2">
      <c r="A3" s="322" t="s">
        <v>152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</row>
    <row r="4" spans="1:25" ht="15" customHeight="1" x14ac:dyDescent="0.2"/>
    <row r="5" spans="1:25" s="106" customFormat="1" ht="20.25" customHeight="1" x14ac:dyDescent="0.2">
      <c r="A5" s="324" t="s">
        <v>75</v>
      </c>
      <c r="B5" s="327" t="s">
        <v>56</v>
      </c>
      <c r="C5" s="327"/>
      <c r="D5" s="327"/>
      <c r="E5" s="327"/>
      <c r="F5" s="327"/>
      <c r="G5" s="327"/>
      <c r="H5" s="327"/>
      <c r="I5" s="327"/>
      <c r="J5" s="327"/>
      <c r="K5" s="346" t="s">
        <v>0</v>
      </c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8"/>
      <c r="W5" s="331" t="s">
        <v>129</v>
      </c>
      <c r="X5" s="331" t="s">
        <v>130</v>
      </c>
      <c r="Y5" s="331" t="s">
        <v>126</v>
      </c>
    </row>
    <row r="6" spans="1:25" ht="14.25" customHeight="1" x14ac:dyDescent="0.2">
      <c r="A6" s="325"/>
      <c r="B6" s="330" t="s">
        <v>1</v>
      </c>
      <c r="C6" s="330" t="s">
        <v>127</v>
      </c>
      <c r="D6" s="330" t="s">
        <v>2</v>
      </c>
      <c r="E6" s="328" t="s">
        <v>57</v>
      </c>
      <c r="F6" s="328"/>
      <c r="G6" s="328"/>
      <c r="H6" s="328"/>
      <c r="I6" s="328"/>
      <c r="J6" s="328"/>
      <c r="K6" s="330" t="s">
        <v>53</v>
      </c>
      <c r="L6" s="330" t="s">
        <v>128</v>
      </c>
      <c r="M6" s="334" t="s">
        <v>52</v>
      </c>
      <c r="N6" s="335"/>
      <c r="O6" s="335"/>
      <c r="P6" s="335"/>
      <c r="Q6" s="335"/>
      <c r="R6" s="335"/>
      <c r="S6" s="335"/>
      <c r="T6" s="336"/>
      <c r="U6" s="341" t="s">
        <v>10</v>
      </c>
      <c r="V6" s="341"/>
      <c r="W6" s="332"/>
      <c r="X6" s="332"/>
      <c r="Y6" s="332"/>
    </row>
    <row r="7" spans="1:25" ht="14.25" customHeight="1" x14ac:dyDescent="0.2">
      <c r="A7" s="325"/>
      <c r="B7" s="330"/>
      <c r="C7" s="330"/>
      <c r="D7" s="330"/>
      <c r="E7" s="330" t="s">
        <v>3</v>
      </c>
      <c r="F7" s="345" t="s">
        <v>112</v>
      </c>
      <c r="G7" s="328" t="s">
        <v>7</v>
      </c>
      <c r="H7" s="328"/>
      <c r="I7" s="330" t="s">
        <v>5</v>
      </c>
      <c r="J7" s="330" t="s">
        <v>6</v>
      </c>
      <c r="K7" s="330"/>
      <c r="L7" s="330"/>
      <c r="M7" s="342" t="s">
        <v>58</v>
      </c>
      <c r="N7" s="343"/>
      <c r="O7" s="343"/>
      <c r="P7" s="343"/>
      <c r="Q7" s="343"/>
      <c r="R7" s="343"/>
      <c r="S7" s="343"/>
      <c r="T7" s="344"/>
      <c r="U7" s="331" t="s">
        <v>10</v>
      </c>
      <c r="V7" s="331" t="s">
        <v>115</v>
      </c>
      <c r="W7" s="332"/>
      <c r="X7" s="332"/>
      <c r="Y7" s="332"/>
    </row>
    <row r="8" spans="1:25" ht="15" customHeight="1" x14ac:dyDescent="0.2">
      <c r="A8" s="325"/>
      <c r="B8" s="330"/>
      <c r="C8" s="330"/>
      <c r="D8" s="330"/>
      <c r="E8" s="330"/>
      <c r="F8" s="345"/>
      <c r="G8" s="329" t="s">
        <v>58</v>
      </c>
      <c r="H8" s="329"/>
      <c r="I8" s="330"/>
      <c r="J8" s="330"/>
      <c r="K8" s="330"/>
      <c r="L8" s="330"/>
      <c r="M8" s="337" t="s">
        <v>20</v>
      </c>
      <c r="N8" s="337" t="s">
        <v>15</v>
      </c>
      <c r="O8" s="337" t="s">
        <v>14</v>
      </c>
      <c r="P8" s="337" t="s">
        <v>13</v>
      </c>
      <c r="Q8" s="337" t="s">
        <v>114</v>
      </c>
      <c r="R8" s="337" t="s">
        <v>12</v>
      </c>
      <c r="S8" s="337" t="s">
        <v>125</v>
      </c>
      <c r="T8" s="339" t="s">
        <v>11</v>
      </c>
      <c r="U8" s="332"/>
      <c r="V8" s="332"/>
      <c r="W8" s="332"/>
      <c r="X8" s="332"/>
      <c r="Y8" s="332"/>
    </row>
    <row r="9" spans="1:25" ht="58.5" customHeight="1" x14ac:dyDescent="0.2">
      <c r="A9" s="326"/>
      <c r="B9" s="330"/>
      <c r="C9" s="330"/>
      <c r="D9" s="330"/>
      <c r="E9" s="330"/>
      <c r="F9" s="345"/>
      <c r="G9" s="101" t="s">
        <v>113</v>
      </c>
      <c r="H9" s="101" t="s">
        <v>4</v>
      </c>
      <c r="I9" s="330"/>
      <c r="J9" s="330"/>
      <c r="K9" s="330"/>
      <c r="L9" s="330"/>
      <c r="M9" s="338"/>
      <c r="N9" s="338"/>
      <c r="O9" s="338"/>
      <c r="P9" s="338"/>
      <c r="Q9" s="338"/>
      <c r="R9" s="338"/>
      <c r="S9" s="338"/>
      <c r="T9" s="340"/>
      <c r="U9" s="333"/>
      <c r="V9" s="333"/>
      <c r="W9" s="333"/>
      <c r="X9" s="333"/>
      <c r="Y9" s="333"/>
    </row>
    <row r="10" spans="1:25" ht="15.6" customHeight="1" x14ac:dyDescent="0.2">
      <c r="A10" s="28">
        <v>1955</v>
      </c>
      <c r="B10" s="57">
        <v>81.900000000000006</v>
      </c>
      <c r="C10" s="107">
        <v>16.2</v>
      </c>
      <c r="D10" s="57">
        <v>0.6</v>
      </c>
      <c r="E10" s="53">
        <v>81.3</v>
      </c>
      <c r="F10" s="63">
        <v>39.1</v>
      </c>
      <c r="G10" s="67">
        <v>4.2</v>
      </c>
      <c r="H10" s="63">
        <v>31</v>
      </c>
      <c r="I10" s="53">
        <v>28.7</v>
      </c>
      <c r="J10" s="57">
        <v>21.6</v>
      </c>
      <c r="K10" s="71">
        <v>89</v>
      </c>
      <c r="L10" s="107">
        <v>17.600000000000001</v>
      </c>
      <c r="M10" s="67">
        <v>70.400000000000006</v>
      </c>
      <c r="N10" s="63">
        <v>25.7</v>
      </c>
      <c r="O10" s="63">
        <v>12.3</v>
      </c>
      <c r="P10" s="67">
        <v>2.8</v>
      </c>
      <c r="Q10" s="67">
        <v>2.4</v>
      </c>
      <c r="R10" s="103">
        <v>3.1</v>
      </c>
      <c r="S10" s="103">
        <v>2</v>
      </c>
      <c r="T10" s="67">
        <v>29.3</v>
      </c>
      <c r="U10" s="57">
        <v>18.600000000000001</v>
      </c>
      <c r="V10" s="71">
        <v>4.0999999999999996</v>
      </c>
      <c r="W10" s="57">
        <v>10.9</v>
      </c>
      <c r="X10" s="57">
        <v>-7.1</v>
      </c>
      <c r="Y10" s="109">
        <v>-1.4</v>
      </c>
    </row>
    <row r="11" spans="1:25" ht="15.6" customHeight="1" x14ac:dyDescent="0.2">
      <c r="A11" s="29">
        <v>1956</v>
      </c>
      <c r="B11" s="58">
        <v>88.6</v>
      </c>
      <c r="C11" s="108">
        <v>15</v>
      </c>
      <c r="D11" s="58">
        <v>0.6</v>
      </c>
      <c r="E11" s="54">
        <v>87.9</v>
      </c>
      <c r="F11" s="64">
        <v>44</v>
      </c>
      <c r="G11" s="68">
        <v>4.4000000000000004</v>
      </c>
      <c r="H11" s="64">
        <v>35.1</v>
      </c>
      <c r="I11" s="54">
        <v>29.8</v>
      </c>
      <c r="J11" s="58">
        <v>23</v>
      </c>
      <c r="K11" s="72">
        <v>98.3</v>
      </c>
      <c r="L11" s="108">
        <v>14.8</v>
      </c>
      <c r="M11" s="68">
        <v>74.8</v>
      </c>
      <c r="N11" s="64">
        <v>27.3</v>
      </c>
      <c r="O11" s="64">
        <v>12.7</v>
      </c>
      <c r="P11" s="68">
        <v>2.8</v>
      </c>
      <c r="Q11" s="68">
        <v>2</v>
      </c>
      <c r="R11" s="104">
        <v>3.5</v>
      </c>
      <c r="S11" s="104">
        <v>2</v>
      </c>
      <c r="T11" s="68">
        <v>31.3</v>
      </c>
      <c r="U11" s="58">
        <v>23.5</v>
      </c>
      <c r="V11" s="72">
        <v>2.2000000000000002</v>
      </c>
      <c r="W11" s="58">
        <v>13.1</v>
      </c>
      <c r="X11" s="58">
        <v>-9.6999999999999993</v>
      </c>
      <c r="Y11" s="110">
        <v>-1.6</v>
      </c>
    </row>
    <row r="12" spans="1:25" ht="15.6" customHeight="1" x14ac:dyDescent="0.2">
      <c r="A12" s="29">
        <v>1957</v>
      </c>
      <c r="B12" s="58">
        <v>101.6</v>
      </c>
      <c r="C12" s="108">
        <v>14.6</v>
      </c>
      <c r="D12" s="58">
        <v>0.5</v>
      </c>
      <c r="E12" s="54">
        <v>101.1</v>
      </c>
      <c r="F12" s="64">
        <v>54.9</v>
      </c>
      <c r="G12" s="68">
        <v>5.4</v>
      </c>
      <c r="H12" s="64">
        <v>42.2</v>
      </c>
      <c r="I12" s="54">
        <v>32.799999999999997</v>
      </c>
      <c r="J12" s="58">
        <v>26.1</v>
      </c>
      <c r="K12" s="72">
        <v>103.7</v>
      </c>
      <c r="L12" s="108">
        <v>16.100000000000001</v>
      </c>
      <c r="M12" s="68">
        <v>81.5</v>
      </c>
      <c r="N12" s="64">
        <v>35.799999999999997</v>
      </c>
      <c r="O12" s="64">
        <v>14</v>
      </c>
      <c r="P12" s="68">
        <v>3.4</v>
      </c>
      <c r="Q12" s="68">
        <v>3.2</v>
      </c>
      <c r="R12" s="104">
        <v>2.8</v>
      </c>
      <c r="S12" s="104">
        <v>2</v>
      </c>
      <c r="T12" s="68">
        <v>28.9</v>
      </c>
      <c r="U12" s="58">
        <v>22.2</v>
      </c>
      <c r="V12" s="72">
        <v>3.6</v>
      </c>
      <c r="W12" s="58">
        <v>19.600000000000001</v>
      </c>
      <c r="X12" s="58">
        <v>-2.1</v>
      </c>
      <c r="Y12" s="110">
        <v>-0.3</v>
      </c>
    </row>
    <row r="13" spans="1:25" ht="15.6" customHeight="1" x14ac:dyDescent="0.2">
      <c r="A13" s="29">
        <v>1958</v>
      </c>
      <c r="B13" s="58">
        <v>130.1</v>
      </c>
      <c r="C13" s="108">
        <v>17</v>
      </c>
      <c r="D13" s="58">
        <v>0.2</v>
      </c>
      <c r="E13" s="54">
        <v>129.9</v>
      </c>
      <c r="F13" s="64">
        <v>69.900000000000006</v>
      </c>
      <c r="G13" s="68">
        <v>8.5</v>
      </c>
      <c r="H13" s="64">
        <v>57.4</v>
      </c>
      <c r="I13" s="54">
        <v>41.6</v>
      </c>
      <c r="J13" s="58">
        <v>30.9</v>
      </c>
      <c r="K13" s="72">
        <v>132.6</v>
      </c>
      <c r="L13" s="108">
        <v>17.399999999999999</v>
      </c>
      <c r="M13" s="68">
        <v>95.6</v>
      </c>
      <c r="N13" s="64">
        <v>32.200000000000003</v>
      </c>
      <c r="O13" s="64">
        <v>16.600000000000001</v>
      </c>
      <c r="P13" s="68">
        <v>3.5</v>
      </c>
      <c r="Q13" s="68">
        <v>3.7</v>
      </c>
      <c r="R13" s="104">
        <v>2.8</v>
      </c>
      <c r="S13" s="104">
        <v>2</v>
      </c>
      <c r="T13" s="68">
        <v>44</v>
      </c>
      <c r="U13" s="58">
        <v>37</v>
      </c>
      <c r="V13" s="72">
        <v>5.0999999999999996</v>
      </c>
      <c r="W13" s="58">
        <v>34.299999999999997</v>
      </c>
      <c r="X13" s="58">
        <v>-2.5</v>
      </c>
      <c r="Y13" s="110">
        <v>-0.3</v>
      </c>
    </row>
    <row r="14" spans="1:25" ht="15.6" customHeight="1" x14ac:dyDescent="0.2">
      <c r="A14" s="29">
        <v>1959</v>
      </c>
      <c r="B14" s="58">
        <v>137</v>
      </c>
      <c r="C14" s="108">
        <v>16.2</v>
      </c>
      <c r="D14" s="58">
        <v>1.6</v>
      </c>
      <c r="E14" s="54">
        <v>135.4</v>
      </c>
      <c r="F14" s="64">
        <v>64.599999999999994</v>
      </c>
      <c r="G14" s="68">
        <v>8.4</v>
      </c>
      <c r="H14" s="64">
        <v>53</v>
      </c>
      <c r="I14" s="54">
        <v>44.2</v>
      </c>
      <c r="J14" s="58">
        <v>38.200000000000003</v>
      </c>
      <c r="K14" s="72">
        <v>134.69999999999999</v>
      </c>
      <c r="L14" s="108">
        <v>17.2</v>
      </c>
      <c r="M14" s="68">
        <v>105.2</v>
      </c>
      <c r="N14" s="64">
        <v>40.200000000000003</v>
      </c>
      <c r="O14" s="64">
        <v>15.8</v>
      </c>
      <c r="P14" s="68">
        <v>3.8</v>
      </c>
      <c r="Q14" s="68">
        <v>4.3</v>
      </c>
      <c r="R14" s="104">
        <v>2.8</v>
      </c>
      <c r="S14" s="104">
        <v>2</v>
      </c>
      <c r="T14" s="68">
        <v>46.4</v>
      </c>
      <c r="U14" s="58">
        <v>29.5</v>
      </c>
      <c r="V14" s="72">
        <v>5.0999999999999996</v>
      </c>
      <c r="W14" s="58">
        <v>30.2</v>
      </c>
      <c r="X14" s="58">
        <v>2.2999999999999998</v>
      </c>
      <c r="Y14" s="110">
        <v>0.3</v>
      </c>
    </row>
    <row r="15" spans="1:25" ht="15.6" customHeight="1" x14ac:dyDescent="0.2">
      <c r="A15" s="29">
        <v>1960</v>
      </c>
      <c r="B15" s="58">
        <v>149.9</v>
      </c>
      <c r="C15" s="108">
        <v>16.3</v>
      </c>
      <c r="D15" s="58">
        <v>1.3</v>
      </c>
      <c r="E15" s="54">
        <v>148.6</v>
      </c>
      <c r="F15" s="64">
        <v>68</v>
      </c>
      <c r="G15" s="68">
        <v>12.2</v>
      </c>
      <c r="H15" s="64">
        <v>56.6</v>
      </c>
      <c r="I15" s="54">
        <v>51.4</v>
      </c>
      <c r="J15" s="58">
        <v>40.6</v>
      </c>
      <c r="K15" s="72">
        <v>156.30000000000001</v>
      </c>
      <c r="L15" s="108">
        <v>17</v>
      </c>
      <c r="M15" s="68">
        <v>118.9</v>
      </c>
      <c r="N15" s="64">
        <v>43.6</v>
      </c>
      <c r="O15" s="64">
        <v>18.100000000000001</v>
      </c>
      <c r="P15" s="68">
        <v>3.3</v>
      </c>
      <c r="Q15" s="68">
        <v>5</v>
      </c>
      <c r="R15" s="104">
        <v>3.3</v>
      </c>
      <c r="S15" s="104">
        <v>2</v>
      </c>
      <c r="T15" s="68">
        <v>53.9</v>
      </c>
      <c r="U15" s="58">
        <v>37.4</v>
      </c>
      <c r="V15" s="72">
        <v>4.4000000000000004</v>
      </c>
      <c r="W15" s="58">
        <v>29.7</v>
      </c>
      <c r="X15" s="58">
        <v>-6.4</v>
      </c>
      <c r="Y15" s="110">
        <v>-0.7</v>
      </c>
    </row>
    <row r="16" spans="1:25" ht="15.6" customHeight="1" x14ac:dyDescent="0.2">
      <c r="A16" s="29">
        <v>1961</v>
      </c>
      <c r="B16" s="58">
        <v>145.9</v>
      </c>
      <c r="C16" s="108">
        <v>14.5</v>
      </c>
      <c r="D16" s="58">
        <v>0.4</v>
      </c>
      <c r="E16" s="54">
        <v>145.5</v>
      </c>
      <c r="F16" s="64">
        <v>70.599999999999994</v>
      </c>
      <c r="G16" s="68">
        <v>13.6</v>
      </c>
      <c r="H16" s="64">
        <v>57.5</v>
      </c>
      <c r="I16" s="54">
        <v>49.5</v>
      </c>
      <c r="J16" s="58">
        <v>38.5</v>
      </c>
      <c r="K16" s="72">
        <v>201.9</v>
      </c>
      <c r="L16" s="108">
        <v>20.100000000000001</v>
      </c>
      <c r="M16" s="68">
        <v>140.19999999999999</v>
      </c>
      <c r="N16" s="64">
        <v>48.4</v>
      </c>
      <c r="O16" s="64">
        <v>21.5</v>
      </c>
      <c r="P16" s="68">
        <v>4.4000000000000004</v>
      </c>
      <c r="Q16" s="68">
        <v>4.0999999999999996</v>
      </c>
      <c r="R16" s="104">
        <v>4.0999999999999996</v>
      </c>
      <c r="S16" s="104">
        <v>2</v>
      </c>
      <c r="T16" s="68">
        <v>66.2</v>
      </c>
      <c r="U16" s="58">
        <v>61.7</v>
      </c>
      <c r="V16" s="72">
        <v>6.7</v>
      </c>
      <c r="W16" s="58">
        <v>5.3</v>
      </c>
      <c r="X16" s="58">
        <v>-56</v>
      </c>
      <c r="Y16" s="110">
        <v>-5.6</v>
      </c>
    </row>
    <row r="17" spans="1:25" ht="15.6" customHeight="1" x14ac:dyDescent="0.2">
      <c r="A17" s="29">
        <v>1962</v>
      </c>
      <c r="B17" s="58">
        <v>183</v>
      </c>
      <c r="C17" s="108">
        <v>17.2</v>
      </c>
      <c r="D17" s="58">
        <v>8.1999999999999993</v>
      </c>
      <c r="E17" s="54">
        <v>174.8</v>
      </c>
      <c r="F17" s="64">
        <v>72.599999999999994</v>
      </c>
      <c r="G17" s="68">
        <v>14.7</v>
      </c>
      <c r="H17" s="64">
        <v>63.3</v>
      </c>
      <c r="I17" s="54">
        <v>61.2</v>
      </c>
      <c r="J17" s="58">
        <v>50.3</v>
      </c>
      <c r="K17" s="72">
        <v>211.9</v>
      </c>
      <c r="L17" s="108">
        <v>20</v>
      </c>
      <c r="M17" s="68">
        <v>154.1</v>
      </c>
      <c r="N17" s="64">
        <v>53.6</v>
      </c>
      <c r="O17" s="64">
        <v>25.4</v>
      </c>
      <c r="P17" s="68">
        <v>6.9</v>
      </c>
      <c r="Q17" s="68">
        <v>5.2</v>
      </c>
      <c r="R17" s="104">
        <v>5.3</v>
      </c>
      <c r="S17" s="104">
        <v>2.4</v>
      </c>
      <c r="T17" s="68">
        <v>69.8</v>
      </c>
      <c r="U17" s="58">
        <v>57.8</v>
      </c>
      <c r="V17" s="72">
        <v>5.8</v>
      </c>
      <c r="W17" s="58">
        <v>20.7</v>
      </c>
      <c r="X17" s="58">
        <v>-28.9</v>
      </c>
      <c r="Y17" s="110">
        <v>-2.7</v>
      </c>
    </row>
    <row r="18" spans="1:25" ht="15.6" customHeight="1" x14ac:dyDescent="0.2">
      <c r="A18" s="29">
        <v>1963</v>
      </c>
      <c r="B18" s="58">
        <v>186.1</v>
      </c>
      <c r="C18" s="108">
        <v>16</v>
      </c>
      <c r="D18" s="58">
        <v>0.7</v>
      </c>
      <c r="E18" s="54">
        <v>185.4</v>
      </c>
      <c r="F18" s="64">
        <v>77.7</v>
      </c>
      <c r="G18" s="68">
        <v>19.5</v>
      </c>
      <c r="H18" s="64">
        <v>69.2</v>
      </c>
      <c r="I18" s="54">
        <v>73.599999999999994</v>
      </c>
      <c r="J18" s="58">
        <v>41.6</v>
      </c>
      <c r="K18" s="72">
        <v>228.5</v>
      </c>
      <c r="L18" s="108">
        <v>19.7</v>
      </c>
      <c r="M18" s="68">
        <v>168.9</v>
      </c>
      <c r="N18" s="64">
        <v>56.9</v>
      </c>
      <c r="O18" s="64">
        <v>31.2</v>
      </c>
      <c r="P18" s="68">
        <v>8</v>
      </c>
      <c r="Q18" s="68">
        <v>5.7</v>
      </c>
      <c r="R18" s="104">
        <v>7.3</v>
      </c>
      <c r="S18" s="104">
        <v>3.8</v>
      </c>
      <c r="T18" s="68">
        <v>73.5</v>
      </c>
      <c r="U18" s="58">
        <v>59.6</v>
      </c>
      <c r="V18" s="72">
        <v>5.4</v>
      </c>
      <c r="W18" s="58">
        <v>16.5</v>
      </c>
      <c r="X18" s="58">
        <v>-42.4</v>
      </c>
      <c r="Y18" s="110">
        <v>-3.6</v>
      </c>
    </row>
    <row r="19" spans="1:25" ht="15.6" customHeight="1" x14ac:dyDescent="0.2">
      <c r="A19" s="30">
        <v>1964</v>
      </c>
      <c r="B19" s="59">
        <v>204.9</v>
      </c>
      <c r="C19" s="92">
        <v>16.8</v>
      </c>
      <c r="D19" s="59">
        <v>2</v>
      </c>
      <c r="E19" s="55">
        <v>202.9</v>
      </c>
      <c r="F19" s="65">
        <v>86.5</v>
      </c>
      <c r="G19" s="69">
        <v>23.5</v>
      </c>
      <c r="H19" s="65">
        <v>81</v>
      </c>
      <c r="I19" s="55">
        <v>82.1</v>
      </c>
      <c r="J19" s="59">
        <v>41.4</v>
      </c>
      <c r="K19" s="73">
        <v>268</v>
      </c>
      <c r="L19" s="92">
        <v>21.7</v>
      </c>
      <c r="M19" s="69">
        <v>189.5</v>
      </c>
      <c r="N19" s="65">
        <v>60.5</v>
      </c>
      <c r="O19" s="65">
        <v>38.700000000000003</v>
      </c>
      <c r="P19" s="69">
        <v>11.7</v>
      </c>
      <c r="Q19" s="69">
        <v>6.4</v>
      </c>
      <c r="R19" s="69">
        <v>8.3000000000000007</v>
      </c>
      <c r="S19" s="69">
        <v>4.8</v>
      </c>
      <c r="T19" s="69">
        <v>82</v>
      </c>
      <c r="U19" s="59">
        <v>78.5</v>
      </c>
      <c r="V19" s="73">
        <v>6.4</v>
      </c>
      <c r="W19" s="59">
        <v>13.4</v>
      </c>
      <c r="X19" s="59">
        <v>-63.4</v>
      </c>
      <c r="Y19" s="78">
        <v>-5.2</v>
      </c>
    </row>
    <row r="20" spans="1:25" ht="15.6" customHeight="1" x14ac:dyDescent="0.2">
      <c r="A20" s="30">
        <v>1965</v>
      </c>
      <c r="B20" s="59">
        <v>232.4</v>
      </c>
      <c r="C20" s="92">
        <v>18.399999999999999</v>
      </c>
      <c r="D20" s="59">
        <v>26.2</v>
      </c>
      <c r="E20" s="55">
        <v>206.2</v>
      </c>
      <c r="F20" s="65">
        <v>85.3</v>
      </c>
      <c r="G20" s="69">
        <v>24.1</v>
      </c>
      <c r="H20" s="65">
        <v>75.400000000000006</v>
      </c>
      <c r="I20" s="55">
        <v>85.9</v>
      </c>
      <c r="J20" s="59">
        <v>44.9</v>
      </c>
      <c r="K20" s="73">
        <v>250.7</v>
      </c>
      <c r="L20" s="92">
        <v>19.899999999999999</v>
      </c>
      <c r="M20" s="69">
        <v>193.1</v>
      </c>
      <c r="N20" s="65">
        <v>63.5</v>
      </c>
      <c r="O20" s="65">
        <v>35.299999999999997</v>
      </c>
      <c r="P20" s="69">
        <v>7</v>
      </c>
      <c r="Q20" s="69">
        <v>6.6</v>
      </c>
      <c r="R20" s="69">
        <v>11.4</v>
      </c>
      <c r="S20" s="69">
        <v>5.7</v>
      </c>
      <c r="T20" s="69">
        <v>82.9</v>
      </c>
      <c r="U20" s="59">
        <v>57.6</v>
      </c>
      <c r="V20" s="73">
        <v>4.8</v>
      </c>
      <c r="W20" s="59">
        <v>13.1</v>
      </c>
      <c r="X20" s="59">
        <v>-18.3</v>
      </c>
      <c r="Y20" s="78">
        <v>-1.4</v>
      </c>
    </row>
    <row r="21" spans="1:25" ht="15.6" customHeight="1" x14ac:dyDescent="0.2">
      <c r="A21" s="30">
        <v>1966</v>
      </c>
      <c r="B21" s="59">
        <v>228.4</v>
      </c>
      <c r="C21" s="92">
        <v>18.399999999999999</v>
      </c>
      <c r="D21" s="59">
        <v>14</v>
      </c>
      <c r="E21" s="55">
        <v>214.4</v>
      </c>
      <c r="F21" s="65">
        <v>85.2</v>
      </c>
      <c r="G21" s="69">
        <v>27.8</v>
      </c>
      <c r="H21" s="65">
        <v>76.8</v>
      </c>
      <c r="I21" s="55">
        <v>87.1</v>
      </c>
      <c r="J21" s="59">
        <v>50.5</v>
      </c>
      <c r="K21" s="73">
        <v>266.5</v>
      </c>
      <c r="L21" s="92">
        <v>21.6</v>
      </c>
      <c r="M21" s="69">
        <v>203.6</v>
      </c>
      <c r="N21" s="65">
        <v>83.3</v>
      </c>
      <c r="O21" s="65">
        <v>42.5</v>
      </c>
      <c r="P21" s="69">
        <v>14</v>
      </c>
      <c r="Q21" s="69">
        <v>7.5</v>
      </c>
      <c r="R21" s="69">
        <v>12</v>
      </c>
      <c r="S21" s="69">
        <v>6</v>
      </c>
      <c r="T21" s="69">
        <v>65.8</v>
      </c>
      <c r="U21" s="59">
        <v>62.9</v>
      </c>
      <c r="V21" s="73">
        <v>4.9000000000000004</v>
      </c>
      <c r="W21" s="59">
        <v>10.8</v>
      </c>
      <c r="X21" s="59">
        <v>-38.1</v>
      </c>
      <c r="Y21" s="78">
        <v>-3.1</v>
      </c>
    </row>
    <row r="22" spans="1:25" ht="15.6" customHeight="1" x14ac:dyDescent="0.2">
      <c r="A22" s="30">
        <v>1967</v>
      </c>
      <c r="B22" s="59">
        <v>230.4</v>
      </c>
      <c r="C22" s="92">
        <v>17.3</v>
      </c>
      <c r="D22" s="59">
        <v>3.6</v>
      </c>
      <c r="E22" s="55">
        <v>226.8</v>
      </c>
      <c r="F22" s="65">
        <v>88.2</v>
      </c>
      <c r="G22" s="69">
        <v>28</v>
      </c>
      <c r="H22" s="65">
        <v>86.5</v>
      </c>
      <c r="I22" s="55">
        <v>85.3</v>
      </c>
      <c r="J22" s="59">
        <v>55</v>
      </c>
      <c r="K22" s="73">
        <v>271</v>
      </c>
      <c r="L22" s="92">
        <v>20.5</v>
      </c>
      <c r="M22" s="69">
        <v>216.6</v>
      </c>
      <c r="N22" s="65">
        <v>89</v>
      </c>
      <c r="O22" s="65">
        <v>38.200000000000003</v>
      </c>
      <c r="P22" s="69">
        <v>10</v>
      </c>
      <c r="Q22" s="69">
        <v>9.3000000000000007</v>
      </c>
      <c r="R22" s="69">
        <v>13.3</v>
      </c>
      <c r="S22" s="69">
        <v>5.9</v>
      </c>
      <c r="T22" s="69">
        <v>76.099999999999994</v>
      </c>
      <c r="U22" s="59">
        <v>54.4</v>
      </c>
      <c r="V22" s="73">
        <v>4.3</v>
      </c>
      <c r="W22" s="59">
        <v>10.199999999999999</v>
      </c>
      <c r="X22" s="59">
        <v>-40.6</v>
      </c>
      <c r="Y22" s="78">
        <v>-3.1</v>
      </c>
    </row>
    <row r="23" spans="1:25" ht="15.6" customHeight="1" x14ac:dyDescent="0.2">
      <c r="A23" s="30">
        <v>1968</v>
      </c>
      <c r="B23" s="59">
        <v>284</v>
      </c>
      <c r="C23" s="92">
        <v>18.7</v>
      </c>
      <c r="D23" s="59">
        <v>16.100000000000001</v>
      </c>
      <c r="E23" s="55">
        <v>267.89999999999998</v>
      </c>
      <c r="F23" s="65">
        <v>109.8</v>
      </c>
      <c r="G23" s="69">
        <v>28.6</v>
      </c>
      <c r="H23" s="65">
        <v>99.4</v>
      </c>
      <c r="I23" s="55">
        <v>100.4</v>
      </c>
      <c r="J23" s="59">
        <v>68.099999999999994</v>
      </c>
      <c r="K23" s="73">
        <v>304.8</v>
      </c>
      <c r="L23" s="92">
        <v>21.1</v>
      </c>
      <c r="M23" s="69">
        <v>232.4</v>
      </c>
      <c r="N23" s="65">
        <v>95.3</v>
      </c>
      <c r="O23" s="65">
        <v>36.799999999999997</v>
      </c>
      <c r="P23" s="69">
        <v>8.8000000000000007</v>
      </c>
      <c r="Q23" s="69">
        <v>10.6</v>
      </c>
      <c r="R23" s="69">
        <v>16.600000000000001</v>
      </c>
      <c r="S23" s="69">
        <v>6.6</v>
      </c>
      <c r="T23" s="69">
        <v>83.7</v>
      </c>
      <c r="U23" s="59">
        <v>72.400000000000006</v>
      </c>
      <c r="V23" s="73">
        <v>4.5999999999999996</v>
      </c>
      <c r="W23" s="59">
        <v>35.5</v>
      </c>
      <c r="X23" s="59">
        <v>-20.8</v>
      </c>
      <c r="Y23" s="78">
        <v>-1.4</v>
      </c>
    </row>
    <row r="24" spans="1:25" ht="15.6" customHeight="1" x14ac:dyDescent="0.2">
      <c r="A24" s="30">
        <v>1969</v>
      </c>
      <c r="B24" s="59">
        <v>308.3</v>
      </c>
      <c r="C24" s="92">
        <v>19.8</v>
      </c>
      <c r="D24" s="59">
        <v>4.7</v>
      </c>
      <c r="E24" s="55">
        <v>303.60000000000002</v>
      </c>
      <c r="F24" s="65">
        <v>108.5</v>
      </c>
      <c r="G24" s="69">
        <v>30.6</v>
      </c>
      <c r="H24" s="65">
        <v>126</v>
      </c>
      <c r="I24" s="55">
        <v>112.1</v>
      </c>
      <c r="J24" s="59">
        <v>65.5</v>
      </c>
      <c r="K24" s="73">
        <v>325.7</v>
      </c>
      <c r="L24" s="92">
        <v>20.9</v>
      </c>
      <c r="M24" s="69">
        <v>254.8</v>
      </c>
      <c r="N24" s="65">
        <v>100.6</v>
      </c>
      <c r="O24" s="65">
        <v>45.2</v>
      </c>
      <c r="P24" s="69">
        <v>13.7</v>
      </c>
      <c r="Q24" s="69">
        <v>12</v>
      </c>
      <c r="R24" s="69">
        <v>19.600000000000001</v>
      </c>
      <c r="S24" s="69">
        <v>8.3000000000000007</v>
      </c>
      <c r="T24" s="69">
        <v>89.4</v>
      </c>
      <c r="U24" s="59">
        <v>70.900000000000006</v>
      </c>
      <c r="V24" s="73">
        <v>4.9000000000000004</v>
      </c>
      <c r="W24" s="59">
        <v>48.8</v>
      </c>
      <c r="X24" s="59">
        <v>-17.399999999999999</v>
      </c>
      <c r="Y24" s="78">
        <v>-1.1000000000000001</v>
      </c>
    </row>
    <row r="25" spans="1:25" ht="15.6" customHeight="1" x14ac:dyDescent="0.2">
      <c r="A25" s="30">
        <v>1970</v>
      </c>
      <c r="B25" s="59">
        <v>317.5</v>
      </c>
      <c r="C25" s="92">
        <v>19.3</v>
      </c>
      <c r="D25" s="59">
        <v>4.3</v>
      </c>
      <c r="E25" s="55">
        <v>313.2</v>
      </c>
      <c r="F25" s="65">
        <v>112.7</v>
      </c>
      <c r="G25" s="69">
        <v>39.9</v>
      </c>
      <c r="H25" s="65">
        <v>122.6</v>
      </c>
      <c r="I25" s="55">
        <v>124.2</v>
      </c>
      <c r="J25" s="59">
        <v>66.400000000000006</v>
      </c>
      <c r="K25" s="73">
        <v>390.1</v>
      </c>
      <c r="L25" s="92">
        <v>23.9</v>
      </c>
      <c r="M25" s="69">
        <v>280.39999999999998</v>
      </c>
      <c r="N25" s="65">
        <v>110.4</v>
      </c>
      <c r="O25" s="65">
        <v>52.5</v>
      </c>
      <c r="P25" s="69">
        <v>13.2</v>
      </c>
      <c r="Q25" s="69">
        <v>11.9</v>
      </c>
      <c r="R25" s="69">
        <v>21.5</v>
      </c>
      <c r="S25" s="69">
        <v>8.6999999999999993</v>
      </c>
      <c r="T25" s="69">
        <v>96</v>
      </c>
      <c r="U25" s="59">
        <v>109.7</v>
      </c>
      <c r="V25" s="73">
        <v>7.1</v>
      </c>
      <c r="W25" s="59">
        <v>32.799999999999997</v>
      </c>
      <c r="X25" s="59">
        <v>-72.599999999999994</v>
      </c>
      <c r="Y25" s="78">
        <v>-4.4000000000000004</v>
      </c>
    </row>
    <row r="26" spans="1:25" ht="15.6" customHeight="1" x14ac:dyDescent="0.2">
      <c r="A26" s="30">
        <v>1971</v>
      </c>
      <c r="B26" s="59">
        <v>351.9</v>
      </c>
      <c r="C26" s="92">
        <v>19.899999999999999</v>
      </c>
      <c r="D26" s="59">
        <v>10</v>
      </c>
      <c r="E26" s="55">
        <v>341.9</v>
      </c>
      <c r="F26" s="65">
        <v>138.4</v>
      </c>
      <c r="G26" s="69">
        <v>52.2</v>
      </c>
      <c r="H26" s="65">
        <v>134</v>
      </c>
      <c r="I26" s="55">
        <v>138.69999999999999</v>
      </c>
      <c r="J26" s="59">
        <v>69.2</v>
      </c>
      <c r="K26" s="73">
        <v>465.1</v>
      </c>
      <c r="L26" s="92">
        <v>26.3</v>
      </c>
      <c r="M26" s="69">
        <v>348</v>
      </c>
      <c r="N26" s="65">
        <v>158.80000000000001</v>
      </c>
      <c r="O26" s="65">
        <v>57</v>
      </c>
      <c r="P26" s="69">
        <v>14.4</v>
      </c>
      <c r="Q26" s="69">
        <v>13.7</v>
      </c>
      <c r="R26" s="69">
        <v>23.6</v>
      </c>
      <c r="S26" s="69">
        <v>8.5</v>
      </c>
      <c r="T26" s="69">
        <v>108.6</v>
      </c>
      <c r="U26" s="59">
        <v>117.1</v>
      </c>
      <c r="V26" s="73">
        <v>6.9</v>
      </c>
      <c r="W26" s="59">
        <v>-6.1</v>
      </c>
      <c r="X26" s="59">
        <v>-113.2</v>
      </c>
      <c r="Y26" s="78">
        <v>-6.4</v>
      </c>
    </row>
    <row r="27" spans="1:25" ht="15.6" customHeight="1" x14ac:dyDescent="0.2">
      <c r="A27" s="30">
        <v>1972</v>
      </c>
      <c r="B27" s="59">
        <v>403</v>
      </c>
      <c r="C27" s="92">
        <v>19.399999999999999</v>
      </c>
      <c r="D27" s="59">
        <v>4.7</v>
      </c>
      <c r="E27" s="55">
        <v>398.3</v>
      </c>
      <c r="F27" s="65">
        <v>148.19999999999999</v>
      </c>
      <c r="G27" s="69">
        <v>69</v>
      </c>
      <c r="H27" s="65">
        <v>159.6</v>
      </c>
      <c r="I27" s="55">
        <v>170.6</v>
      </c>
      <c r="J27" s="59">
        <v>68.099999999999994</v>
      </c>
      <c r="K27" s="73">
        <v>538.29999999999995</v>
      </c>
      <c r="L27" s="92">
        <v>26.6</v>
      </c>
      <c r="M27" s="69">
        <v>418.4</v>
      </c>
      <c r="N27" s="65">
        <v>174.7</v>
      </c>
      <c r="O27" s="65">
        <v>73</v>
      </c>
      <c r="P27" s="69">
        <v>19.100000000000001</v>
      </c>
      <c r="Q27" s="69">
        <v>18.2</v>
      </c>
      <c r="R27" s="69">
        <v>29.7</v>
      </c>
      <c r="S27" s="69">
        <v>10.6</v>
      </c>
      <c r="T27" s="69">
        <v>141</v>
      </c>
      <c r="U27" s="59">
        <v>119.9</v>
      </c>
      <c r="V27" s="73">
        <v>6.9</v>
      </c>
      <c r="W27" s="59">
        <v>-20.100000000000001</v>
      </c>
      <c r="X27" s="59">
        <v>-135.30000000000001</v>
      </c>
      <c r="Y27" s="78">
        <v>-6.5</v>
      </c>
    </row>
    <row r="28" spans="1:25" ht="15.6" customHeight="1" x14ac:dyDescent="0.2">
      <c r="A28" s="30">
        <v>1973</v>
      </c>
      <c r="B28" s="59">
        <v>481.1</v>
      </c>
      <c r="C28" s="92">
        <v>18.7</v>
      </c>
      <c r="D28" s="59">
        <v>4.2</v>
      </c>
      <c r="E28" s="55">
        <v>476.9</v>
      </c>
      <c r="F28" s="65">
        <v>197.3</v>
      </c>
      <c r="G28" s="69">
        <v>89.5</v>
      </c>
      <c r="H28" s="65">
        <v>202</v>
      </c>
      <c r="I28" s="55">
        <v>184.9</v>
      </c>
      <c r="J28" s="59">
        <v>90</v>
      </c>
      <c r="K28" s="73">
        <v>556.20000000000005</v>
      </c>
      <c r="L28" s="92">
        <v>22.4</v>
      </c>
      <c r="M28" s="69">
        <v>447.7</v>
      </c>
      <c r="N28" s="65">
        <v>227.4</v>
      </c>
      <c r="O28" s="65">
        <v>114.5</v>
      </c>
      <c r="P28" s="69">
        <v>19.3</v>
      </c>
      <c r="Q28" s="69">
        <v>19.8</v>
      </c>
      <c r="R28" s="69">
        <v>34.5</v>
      </c>
      <c r="S28" s="69">
        <v>12.9</v>
      </c>
      <c r="T28" s="69">
        <v>71.3</v>
      </c>
      <c r="U28" s="59">
        <v>108.5</v>
      </c>
      <c r="V28" s="73">
        <v>5</v>
      </c>
      <c r="W28" s="59">
        <v>29.2</v>
      </c>
      <c r="X28" s="59">
        <v>-75.099999999999994</v>
      </c>
      <c r="Y28" s="78">
        <v>-2.9</v>
      </c>
    </row>
    <row r="29" spans="1:25" ht="15.6" customHeight="1" x14ac:dyDescent="0.2">
      <c r="A29" s="30">
        <v>1974</v>
      </c>
      <c r="B29" s="59">
        <v>1300.8</v>
      </c>
      <c r="C29" s="92">
        <v>31</v>
      </c>
      <c r="D29" s="59">
        <v>83.6</v>
      </c>
      <c r="E29" s="55">
        <v>1217.2</v>
      </c>
      <c r="F29" s="65">
        <v>889.1</v>
      </c>
      <c r="G29" s="69">
        <v>106.6</v>
      </c>
      <c r="H29" s="65">
        <v>828.7</v>
      </c>
      <c r="I29" s="55">
        <v>188.1</v>
      </c>
      <c r="J29" s="59">
        <v>200.4</v>
      </c>
      <c r="K29" s="73">
        <v>957.9</v>
      </c>
      <c r="L29" s="92">
        <v>22.8</v>
      </c>
      <c r="M29" s="69">
        <v>670.8</v>
      </c>
      <c r="N29" s="65">
        <v>343</v>
      </c>
      <c r="O29" s="65">
        <v>189.3</v>
      </c>
      <c r="P29" s="69">
        <v>54.3</v>
      </c>
      <c r="Q29" s="69">
        <v>20.8</v>
      </c>
      <c r="R29" s="69">
        <v>51.2</v>
      </c>
      <c r="S29" s="69">
        <v>25.4</v>
      </c>
      <c r="T29" s="69">
        <v>86.9</v>
      </c>
      <c r="U29" s="59">
        <v>287.5</v>
      </c>
      <c r="V29" s="73">
        <v>6.9</v>
      </c>
      <c r="W29" s="59">
        <v>546.4</v>
      </c>
      <c r="X29" s="59">
        <v>342.9</v>
      </c>
      <c r="Y29" s="78">
        <v>8.1999999999999993</v>
      </c>
    </row>
    <row r="30" spans="1:25" ht="15.6" customHeight="1" x14ac:dyDescent="0.2">
      <c r="A30" s="30">
        <v>1975</v>
      </c>
      <c r="B30" s="59">
        <v>1715.1</v>
      </c>
      <c r="C30" s="92">
        <v>32.4</v>
      </c>
      <c r="D30" s="59">
        <v>34.799999999999997</v>
      </c>
      <c r="E30" s="55">
        <v>1680.3</v>
      </c>
      <c r="F30" s="65">
        <v>1254.8</v>
      </c>
      <c r="G30" s="69">
        <v>141.5</v>
      </c>
      <c r="H30" s="65">
        <v>1182.3</v>
      </c>
      <c r="I30" s="55">
        <v>237.1</v>
      </c>
      <c r="J30" s="59">
        <v>260.7</v>
      </c>
      <c r="K30" s="73">
        <v>1201.0999999999999</v>
      </c>
      <c r="L30" s="92">
        <v>22.7</v>
      </c>
      <c r="M30" s="69">
        <v>847.6</v>
      </c>
      <c r="N30" s="65">
        <v>374.1</v>
      </c>
      <c r="O30" s="65">
        <v>252.8</v>
      </c>
      <c r="P30" s="69">
        <v>75.400000000000006</v>
      </c>
      <c r="Q30" s="69">
        <v>31.1</v>
      </c>
      <c r="R30" s="69">
        <v>47</v>
      </c>
      <c r="S30" s="69">
        <v>19.7</v>
      </c>
      <c r="T30" s="69">
        <v>173.7</v>
      </c>
      <c r="U30" s="59">
        <v>353.5</v>
      </c>
      <c r="V30" s="73">
        <v>6.7</v>
      </c>
      <c r="W30" s="59">
        <v>832.7</v>
      </c>
      <c r="X30" s="59">
        <v>514</v>
      </c>
      <c r="Y30" s="78">
        <v>9.6999999999999993</v>
      </c>
    </row>
    <row r="31" spans="1:25" ht="15.6" customHeight="1" x14ac:dyDescent="0.2">
      <c r="A31" s="30">
        <v>1976</v>
      </c>
      <c r="B31" s="59">
        <v>2131.5</v>
      </c>
      <c r="C31" s="92">
        <v>35</v>
      </c>
      <c r="D31" s="59">
        <v>6.5</v>
      </c>
      <c r="E31" s="55">
        <v>2125</v>
      </c>
      <c r="F31" s="65">
        <v>1447.8</v>
      </c>
      <c r="G31" s="69">
        <v>202.7</v>
      </c>
      <c r="H31" s="65">
        <v>1378.4</v>
      </c>
      <c r="I31" s="55">
        <v>311.39999999999998</v>
      </c>
      <c r="J31" s="59">
        <v>435.2</v>
      </c>
      <c r="K31" s="73">
        <v>1870.9</v>
      </c>
      <c r="L31" s="92">
        <v>30.7</v>
      </c>
      <c r="M31" s="69">
        <v>1065.8</v>
      </c>
      <c r="N31" s="65">
        <v>469.3</v>
      </c>
      <c r="O31" s="65">
        <v>278.89999999999998</v>
      </c>
      <c r="P31" s="69">
        <v>94.3</v>
      </c>
      <c r="Q31" s="69">
        <v>38.700000000000003</v>
      </c>
      <c r="R31" s="69">
        <v>43.5</v>
      </c>
      <c r="S31" s="69">
        <v>13.9</v>
      </c>
      <c r="T31" s="69">
        <v>274.10000000000002</v>
      </c>
      <c r="U31" s="59">
        <v>805.1</v>
      </c>
      <c r="V31" s="73">
        <v>13.2</v>
      </c>
      <c r="W31" s="59">
        <v>1059.2</v>
      </c>
      <c r="X31" s="59">
        <v>260.60000000000002</v>
      </c>
      <c r="Y31" s="78">
        <v>4.3</v>
      </c>
    </row>
    <row r="32" spans="1:25" ht="15.6" customHeight="1" x14ac:dyDescent="0.2">
      <c r="A32" s="30">
        <v>1977</v>
      </c>
      <c r="B32" s="59">
        <v>2755.1</v>
      </c>
      <c r="C32" s="92">
        <v>36.6</v>
      </c>
      <c r="D32" s="59">
        <v>6</v>
      </c>
      <c r="E32" s="55">
        <v>2749.1</v>
      </c>
      <c r="F32" s="65">
        <v>1770.5</v>
      </c>
      <c r="G32" s="69">
        <v>240.8</v>
      </c>
      <c r="H32" s="65">
        <v>1837.8</v>
      </c>
      <c r="I32" s="55">
        <v>456.1</v>
      </c>
      <c r="J32" s="59">
        <v>455.2</v>
      </c>
      <c r="K32" s="73">
        <v>2256.9</v>
      </c>
      <c r="L32" s="92">
        <v>30</v>
      </c>
      <c r="M32" s="69">
        <v>1277.8</v>
      </c>
      <c r="N32" s="65">
        <v>614.6</v>
      </c>
      <c r="O32" s="65">
        <v>331.8</v>
      </c>
      <c r="P32" s="69">
        <v>133.5</v>
      </c>
      <c r="Q32" s="69">
        <v>42.2</v>
      </c>
      <c r="R32" s="69">
        <v>42.6</v>
      </c>
      <c r="S32" s="69">
        <v>9.4</v>
      </c>
      <c r="T32" s="69">
        <v>288.8</v>
      </c>
      <c r="U32" s="59">
        <v>979.1</v>
      </c>
      <c r="V32" s="73">
        <v>13</v>
      </c>
      <c r="W32" s="59">
        <v>1471.3</v>
      </c>
      <c r="X32" s="59">
        <v>498.2</v>
      </c>
      <c r="Y32" s="78">
        <v>6.6</v>
      </c>
    </row>
    <row r="33" spans="1:25" ht="15.6" customHeight="1" x14ac:dyDescent="0.2">
      <c r="A33" s="30">
        <v>1978</v>
      </c>
      <c r="B33" s="59">
        <v>2772.2</v>
      </c>
      <c r="C33" s="92">
        <v>32.4</v>
      </c>
      <c r="D33" s="59">
        <v>2.5</v>
      </c>
      <c r="E33" s="55">
        <v>2769.7</v>
      </c>
      <c r="F33" s="65">
        <v>1733.5</v>
      </c>
      <c r="G33" s="69">
        <v>276</v>
      </c>
      <c r="H33" s="65">
        <v>1833</v>
      </c>
      <c r="I33" s="55">
        <v>461.8</v>
      </c>
      <c r="J33" s="59">
        <v>474.9</v>
      </c>
      <c r="K33" s="73">
        <v>2892.6</v>
      </c>
      <c r="L33" s="92">
        <v>33.799999999999997</v>
      </c>
      <c r="M33" s="69">
        <v>1611.2</v>
      </c>
      <c r="N33" s="65">
        <v>737.9</v>
      </c>
      <c r="O33" s="65">
        <v>391.2</v>
      </c>
      <c r="P33" s="69">
        <v>156</v>
      </c>
      <c r="Q33" s="69">
        <v>58.1</v>
      </c>
      <c r="R33" s="69">
        <v>80.3</v>
      </c>
      <c r="S33" s="69">
        <v>45</v>
      </c>
      <c r="T33" s="69">
        <v>401.8</v>
      </c>
      <c r="U33" s="59">
        <v>1281.4000000000001</v>
      </c>
      <c r="V33" s="73">
        <v>15</v>
      </c>
      <c r="W33" s="59">
        <v>1158.5</v>
      </c>
      <c r="X33" s="59">
        <v>-120.4</v>
      </c>
      <c r="Y33" s="78">
        <v>-1.4</v>
      </c>
    </row>
    <row r="34" spans="1:25" ht="15.6" customHeight="1" x14ac:dyDescent="0.2">
      <c r="A34" s="30">
        <v>1979</v>
      </c>
      <c r="B34" s="59">
        <v>3643.8</v>
      </c>
      <c r="C34" s="92">
        <v>33</v>
      </c>
      <c r="D34" s="59">
        <v>0.1</v>
      </c>
      <c r="E34" s="55">
        <v>3643.7</v>
      </c>
      <c r="F34" s="65">
        <v>2371.1</v>
      </c>
      <c r="G34" s="69">
        <v>453.2</v>
      </c>
      <c r="H34" s="65">
        <v>2488.1</v>
      </c>
      <c r="I34" s="55">
        <v>533</v>
      </c>
      <c r="J34" s="59">
        <v>622.6</v>
      </c>
      <c r="K34" s="73">
        <v>4190.8</v>
      </c>
      <c r="L34" s="92">
        <v>37.9</v>
      </c>
      <c r="M34" s="69">
        <v>2504.6</v>
      </c>
      <c r="N34" s="65">
        <v>1039.4000000000001</v>
      </c>
      <c r="O34" s="65">
        <v>372.9</v>
      </c>
      <c r="P34" s="69">
        <v>320</v>
      </c>
      <c r="Q34" s="69">
        <v>67.2</v>
      </c>
      <c r="R34" s="69">
        <v>125.7</v>
      </c>
      <c r="S34" s="69">
        <v>87.3</v>
      </c>
      <c r="T34" s="69">
        <v>966.6</v>
      </c>
      <c r="U34" s="59">
        <v>1686.2</v>
      </c>
      <c r="V34" s="73">
        <v>14.8</v>
      </c>
      <c r="W34" s="59">
        <v>1139.0999999999999</v>
      </c>
      <c r="X34" s="59">
        <v>-547</v>
      </c>
      <c r="Y34" s="78">
        <v>-5</v>
      </c>
    </row>
    <row r="35" spans="1:25" ht="15.6" customHeight="1" x14ac:dyDescent="0.2">
      <c r="A35" s="30">
        <v>1980</v>
      </c>
      <c r="B35" s="59">
        <v>5819.4</v>
      </c>
      <c r="C35" s="92">
        <v>38.9</v>
      </c>
      <c r="D35" s="59">
        <v>24</v>
      </c>
      <c r="E35" s="55">
        <v>5795.4</v>
      </c>
      <c r="F35" s="65">
        <v>4136.5</v>
      </c>
      <c r="G35" s="69">
        <v>657.2</v>
      </c>
      <c r="H35" s="65">
        <v>4244.3999999999996</v>
      </c>
      <c r="I35" s="55">
        <v>720.6</v>
      </c>
      <c r="J35" s="59">
        <v>830.4</v>
      </c>
      <c r="K35" s="73">
        <v>5466.1</v>
      </c>
      <c r="L35" s="92">
        <v>36.5</v>
      </c>
      <c r="M35" s="69">
        <v>3075</v>
      </c>
      <c r="N35" s="65">
        <v>1213.5</v>
      </c>
      <c r="O35" s="65">
        <v>940.3</v>
      </c>
      <c r="P35" s="69">
        <v>347.9</v>
      </c>
      <c r="Q35" s="69">
        <v>76.5</v>
      </c>
      <c r="R35" s="69">
        <v>125</v>
      </c>
      <c r="S35" s="69">
        <v>83.5</v>
      </c>
      <c r="T35" s="69">
        <v>796.2</v>
      </c>
      <c r="U35" s="59">
        <v>2391.3000000000002</v>
      </c>
      <c r="V35" s="73">
        <v>16</v>
      </c>
      <c r="W35" s="59">
        <v>2720.4</v>
      </c>
      <c r="X35" s="59">
        <v>353.3</v>
      </c>
      <c r="Y35" s="78">
        <v>2.4</v>
      </c>
    </row>
    <row r="36" spans="1:25" ht="15.6" customHeight="1" x14ac:dyDescent="0.2">
      <c r="A36" s="30">
        <v>1981</v>
      </c>
      <c r="B36" s="59">
        <v>6671.8</v>
      </c>
      <c r="C36" s="92">
        <v>40.6</v>
      </c>
      <c r="D36" s="59">
        <v>43.3</v>
      </c>
      <c r="E36" s="55">
        <v>6628.5</v>
      </c>
      <c r="F36" s="65">
        <v>4253</v>
      </c>
      <c r="G36" s="69">
        <v>861.2</v>
      </c>
      <c r="H36" s="65">
        <v>4892.7</v>
      </c>
      <c r="I36" s="55">
        <v>810.4</v>
      </c>
      <c r="J36" s="59">
        <v>925.4</v>
      </c>
      <c r="K36" s="73">
        <v>6674.9</v>
      </c>
      <c r="L36" s="92">
        <v>40.6</v>
      </c>
      <c r="M36" s="69">
        <v>3493.8</v>
      </c>
      <c r="N36" s="65">
        <v>1342.6</v>
      </c>
      <c r="O36" s="65">
        <v>1738.8</v>
      </c>
      <c r="P36" s="69">
        <v>393.7</v>
      </c>
      <c r="Q36" s="69">
        <v>100.5</v>
      </c>
      <c r="R36" s="69">
        <v>179.4</v>
      </c>
      <c r="S36" s="69">
        <v>134.69999999999999</v>
      </c>
      <c r="T36" s="69">
        <v>233</v>
      </c>
      <c r="U36" s="59">
        <v>3181.1</v>
      </c>
      <c r="V36" s="73">
        <v>19.399999999999999</v>
      </c>
      <c r="W36" s="59">
        <v>3134.7</v>
      </c>
      <c r="X36" s="59">
        <v>-3.6</v>
      </c>
      <c r="Y36" s="78">
        <v>1</v>
      </c>
    </row>
    <row r="37" spans="1:25" ht="15.6" customHeight="1" x14ac:dyDescent="0.2">
      <c r="A37" s="30">
        <v>1982</v>
      </c>
      <c r="B37" s="59">
        <v>6705.5</v>
      </c>
      <c r="C37" s="92">
        <v>35</v>
      </c>
      <c r="D37" s="59">
        <v>18.7</v>
      </c>
      <c r="E37" s="55">
        <v>6686.8</v>
      </c>
      <c r="F37" s="65">
        <v>3274.2</v>
      </c>
      <c r="G37" s="69">
        <v>1520.9</v>
      </c>
      <c r="H37" s="65">
        <v>4828.3999999999996</v>
      </c>
      <c r="I37" s="55">
        <v>949.7</v>
      </c>
      <c r="J37" s="59">
        <v>908.7</v>
      </c>
      <c r="K37" s="73">
        <v>9477.1</v>
      </c>
      <c r="L37" s="92">
        <v>49.4</v>
      </c>
      <c r="M37" s="69">
        <v>5893.5</v>
      </c>
      <c r="N37" s="65">
        <v>2970.6</v>
      </c>
      <c r="O37" s="65">
        <v>2510.9</v>
      </c>
      <c r="P37" s="69">
        <v>603.79999999999995</v>
      </c>
      <c r="Q37" s="69">
        <v>142.80000000000001</v>
      </c>
      <c r="R37" s="69">
        <v>160.6</v>
      </c>
      <c r="S37" s="69">
        <v>117.4</v>
      </c>
      <c r="T37" s="69">
        <v>251.4</v>
      </c>
      <c r="U37" s="59">
        <v>3583.6</v>
      </c>
      <c r="V37" s="73">
        <v>18.7</v>
      </c>
      <c r="W37" s="59">
        <v>793.3</v>
      </c>
      <c r="X37" s="59">
        <v>-2771.6</v>
      </c>
      <c r="Y37" s="78">
        <v>14.5</v>
      </c>
    </row>
    <row r="38" spans="1:25" ht="15.6" customHeight="1" x14ac:dyDescent="0.2">
      <c r="A38" s="30">
        <v>1983</v>
      </c>
      <c r="B38" s="59">
        <v>6322.8</v>
      </c>
      <c r="C38" s="92">
        <v>33.799999999999997</v>
      </c>
      <c r="D38" s="61">
        <v>0</v>
      </c>
      <c r="E38" s="55">
        <v>6322.8</v>
      </c>
      <c r="F38" s="65">
        <v>2461.4</v>
      </c>
      <c r="G38" s="69">
        <v>1604.9</v>
      </c>
      <c r="H38" s="65">
        <v>4234.6000000000004</v>
      </c>
      <c r="I38" s="55">
        <v>1110.9000000000001</v>
      </c>
      <c r="J38" s="59">
        <v>977.3</v>
      </c>
      <c r="K38" s="73">
        <v>8782.9</v>
      </c>
      <c r="L38" s="92">
        <v>46.9</v>
      </c>
      <c r="M38" s="69">
        <v>6242.9</v>
      </c>
      <c r="N38" s="65">
        <v>2698.9</v>
      </c>
      <c r="O38" s="65">
        <v>2960.9</v>
      </c>
      <c r="P38" s="69">
        <v>790.8</v>
      </c>
      <c r="Q38" s="69">
        <v>186.1</v>
      </c>
      <c r="R38" s="69">
        <v>197.1</v>
      </c>
      <c r="S38" s="69">
        <v>157.69999999999999</v>
      </c>
      <c r="T38" s="69">
        <v>386</v>
      </c>
      <c r="U38" s="59">
        <v>2540</v>
      </c>
      <c r="V38" s="73">
        <v>13.6</v>
      </c>
      <c r="W38" s="59">
        <v>79.900000000000006</v>
      </c>
      <c r="X38" s="59">
        <v>-2460.1</v>
      </c>
      <c r="Y38" s="78">
        <v>-13.1</v>
      </c>
    </row>
    <row r="39" spans="1:25" ht="15.6" customHeight="1" x14ac:dyDescent="0.2">
      <c r="A39" s="30">
        <v>1984</v>
      </c>
      <c r="B39" s="59">
        <v>6551.7</v>
      </c>
      <c r="C39" s="92">
        <v>34.799999999999997</v>
      </c>
      <c r="D39" s="59">
        <v>3.3</v>
      </c>
      <c r="E39" s="55">
        <v>6548.4</v>
      </c>
      <c r="F39" s="65">
        <v>2759.7</v>
      </c>
      <c r="G39" s="69">
        <v>1517.5</v>
      </c>
      <c r="H39" s="65">
        <v>4397.8999999999996</v>
      </c>
      <c r="I39" s="55">
        <v>1272.9000000000001</v>
      </c>
      <c r="J39" s="59">
        <v>877.6</v>
      </c>
      <c r="K39" s="73">
        <v>8307.9</v>
      </c>
      <c r="L39" s="92">
        <v>44.1</v>
      </c>
      <c r="M39" s="69">
        <v>6297.1</v>
      </c>
      <c r="N39" s="65">
        <v>2810</v>
      </c>
      <c r="O39" s="65">
        <v>2759.4</v>
      </c>
      <c r="P39" s="69">
        <v>516.29999999999995</v>
      </c>
      <c r="Q39" s="69">
        <v>207</v>
      </c>
      <c r="R39" s="69">
        <v>265.39999999999998</v>
      </c>
      <c r="S39" s="69">
        <v>184.6</v>
      </c>
      <c r="T39" s="69">
        <v>462.3</v>
      </c>
      <c r="U39" s="59">
        <v>2010.8</v>
      </c>
      <c r="V39" s="73">
        <v>10.7</v>
      </c>
      <c r="W39" s="59">
        <v>251.3</v>
      </c>
      <c r="X39" s="59">
        <v>-2231.1999999999998</v>
      </c>
      <c r="Y39" s="78">
        <v>-11.9</v>
      </c>
    </row>
    <row r="40" spans="1:25" ht="15.6" customHeight="1" x14ac:dyDescent="0.2">
      <c r="A40" s="31">
        <v>1985</v>
      </c>
      <c r="B40" s="60">
        <v>6361.2</v>
      </c>
      <c r="C40" s="98">
        <v>35.200000000000003</v>
      </c>
      <c r="D40" s="62">
        <v>0</v>
      </c>
      <c r="E40" s="56">
        <v>6361.2</v>
      </c>
      <c r="F40" s="66">
        <v>2457.1</v>
      </c>
      <c r="G40" s="70">
        <v>1411.5</v>
      </c>
      <c r="H40" s="66">
        <v>3879.5</v>
      </c>
      <c r="I40" s="56">
        <v>1528</v>
      </c>
      <c r="J40" s="60">
        <v>953.7</v>
      </c>
      <c r="K40" s="74">
        <v>7723</v>
      </c>
      <c r="L40" s="98">
        <v>42.7</v>
      </c>
      <c r="M40" s="70">
        <v>6077.9</v>
      </c>
      <c r="N40" s="66">
        <v>2760.7</v>
      </c>
      <c r="O40" s="66">
        <v>2674.1</v>
      </c>
      <c r="P40" s="70">
        <v>541.29999999999995</v>
      </c>
      <c r="Q40" s="70">
        <v>240.9</v>
      </c>
      <c r="R40" s="70">
        <v>277.89999999999998</v>
      </c>
      <c r="S40" s="70">
        <v>201.7</v>
      </c>
      <c r="T40" s="70">
        <v>365.2</v>
      </c>
      <c r="U40" s="60">
        <v>1645.1</v>
      </c>
      <c r="V40" s="74">
        <v>9.1</v>
      </c>
      <c r="W40" s="60">
        <v>283.3</v>
      </c>
      <c r="X40" s="60">
        <v>-1361.8</v>
      </c>
      <c r="Y40" s="79">
        <v>-7.5</v>
      </c>
    </row>
    <row r="41" spans="1:25" s="40" customFormat="1" ht="24.75" customHeight="1" x14ac:dyDescent="0.2">
      <c r="A41" s="136" t="s">
        <v>151</v>
      </c>
      <c r="B41" s="87"/>
      <c r="C41" s="34"/>
      <c r="D41" s="34"/>
      <c r="E41" s="34"/>
      <c r="F41" s="49"/>
      <c r="G41" s="49"/>
      <c r="H41" s="49"/>
      <c r="I41" s="34"/>
      <c r="J41" s="34"/>
      <c r="K41" s="87"/>
      <c r="L41" s="34"/>
    </row>
    <row r="42" spans="1:25" x14ac:dyDescent="0.2">
      <c r="A42" s="25"/>
      <c r="B42" s="111"/>
      <c r="C42" s="32"/>
      <c r="D42" s="32"/>
      <c r="E42" s="32"/>
      <c r="F42" s="33"/>
      <c r="G42" s="33"/>
      <c r="H42" s="33"/>
      <c r="I42" s="32"/>
      <c r="J42" s="34"/>
      <c r="K42" s="111"/>
      <c r="L42" s="32"/>
    </row>
    <row r="43" spans="1:25" x14ac:dyDescent="0.2">
      <c r="A43" s="25"/>
      <c r="B43" s="111"/>
      <c r="C43" s="32"/>
      <c r="D43" s="32"/>
      <c r="E43" s="32"/>
      <c r="F43" s="33"/>
      <c r="G43" s="33"/>
      <c r="H43" s="33"/>
      <c r="I43" s="32"/>
      <c r="J43" s="32"/>
      <c r="K43" s="111"/>
      <c r="L43" s="32"/>
    </row>
    <row r="44" spans="1:25" x14ac:dyDescent="0.2">
      <c r="A44" s="25"/>
      <c r="B44" s="111"/>
      <c r="C44" s="32"/>
      <c r="D44" s="32"/>
      <c r="E44" s="32"/>
      <c r="F44" s="33"/>
      <c r="G44" s="33"/>
      <c r="H44" s="33"/>
      <c r="I44" s="32"/>
      <c r="J44" s="32"/>
      <c r="K44" s="111"/>
      <c r="L44" s="32"/>
    </row>
    <row r="45" spans="1:25" x14ac:dyDescent="0.2">
      <c r="A45" s="25"/>
      <c r="B45" s="111"/>
      <c r="C45" s="32"/>
      <c r="D45" s="32"/>
      <c r="E45" s="32"/>
      <c r="F45" s="33"/>
      <c r="G45" s="33"/>
      <c r="H45" s="33"/>
      <c r="I45" s="32"/>
      <c r="J45" s="32"/>
      <c r="K45" s="111"/>
      <c r="L45" s="32"/>
    </row>
    <row r="46" spans="1:25" x14ac:dyDescent="0.2">
      <c r="A46" s="25"/>
      <c r="B46" s="111"/>
      <c r="C46" s="32"/>
      <c r="D46" s="32"/>
      <c r="E46" s="32"/>
      <c r="F46" s="33"/>
      <c r="G46" s="33"/>
      <c r="H46" s="33"/>
      <c r="I46" s="32"/>
      <c r="J46" s="32"/>
      <c r="K46" s="111"/>
      <c r="L46" s="32"/>
    </row>
    <row r="47" spans="1:25" x14ac:dyDescent="0.2">
      <c r="A47" s="25"/>
      <c r="B47" s="111"/>
      <c r="C47" s="32"/>
      <c r="D47" s="32"/>
      <c r="E47" s="32"/>
      <c r="F47" s="33"/>
      <c r="G47" s="33"/>
      <c r="H47" s="33"/>
      <c r="I47" s="32"/>
      <c r="J47" s="32"/>
      <c r="K47" s="111"/>
      <c r="L47" s="32"/>
    </row>
    <row r="48" spans="1:25" x14ac:dyDescent="0.2">
      <c r="A48" s="25"/>
      <c r="B48" s="111"/>
      <c r="C48" s="32"/>
      <c r="D48" s="32"/>
      <c r="E48" s="32"/>
      <c r="F48" s="33"/>
      <c r="G48" s="33"/>
      <c r="H48" s="33"/>
      <c r="I48" s="32"/>
      <c r="J48" s="32"/>
      <c r="K48" s="111"/>
      <c r="L48" s="32"/>
    </row>
    <row r="49" spans="1:12" x14ac:dyDescent="0.2">
      <c r="A49" s="25"/>
      <c r="B49" s="111"/>
      <c r="C49" s="32"/>
      <c r="D49" s="32"/>
      <c r="E49" s="32"/>
      <c r="F49" s="33"/>
      <c r="G49" s="33"/>
      <c r="H49" s="33"/>
      <c r="I49" s="32"/>
      <c r="J49" s="32"/>
      <c r="K49" s="111"/>
      <c r="L49" s="32"/>
    </row>
    <row r="50" spans="1:12" x14ac:dyDescent="0.2">
      <c r="A50" s="25"/>
      <c r="B50" s="111"/>
      <c r="C50" s="32"/>
      <c r="D50" s="32"/>
      <c r="E50" s="32"/>
      <c r="F50" s="33"/>
      <c r="G50" s="33"/>
      <c r="H50" s="33"/>
      <c r="I50" s="32"/>
      <c r="J50" s="32"/>
      <c r="K50" s="111"/>
      <c r="L50" s="32"/>
    </row>
    <row r="51" spans="1:12" x14ac:dyDescent="0.2">
      <c r="A51" s="25"/>
      <c r="B51" s="111"/>
      <c r="C51" s="32"/>
      <c r="D51" s="32"/>
      <c r="E51" s="32"/>
      <c r="F51" s="33"/>
      <c r="G51" s="33"/>
      <c r="H51" s="33"/>
      <c r="I51" s="32"/>
      <c r="J51" s="32"/>
      <c r="K51" s="111"/>
      <c r="L51" s="32"/>
    </row>
    <row r="52" spans="1:12" x14ac:dyDescent="0.2">
      <c r="A52" s="25"/>
      <c r="B52" s="111"/>
      <c r="C52" s="32"/>
      <c r="D52" s="32"/>
      <c r="E52" s="32"/>
      <c r="F52" s="33"/>
      <c r="G52" s="33"/>
      <c r="H52" s="33"/>
      <c r="I52" s="32"/>
      <c r="J52" s="32"/>
      <c r="K52" s="111"/>
      <c r="L52" s="32"/>
    </row>
    <row r="53" spans="1:12" x14ac:dyDescent="0.2">
      <c r="A53" s="25"/>
      <c r="B53" s="111"/>
      <c r="C53" s="32"/>
      <c r="D53" s="32"/>
      <c r="E53" s="32"/>
      <c r="F53" s="33"/>
      <c r="G53" s="33"/>
      <c r="H53" s="33"/>
      <c r="I53" s="32"/>
      <c r="J53" s="32"/>
      <c r="K53" s="111"/>
      <c r="L53" s="32"/>
    </row>
    <row r="54" spans="1:12" x14ac:dyDescent="0.2">
      <c r="A54" s="25"/>
      <c r="B54" s="111"/>
      <c r="C54" s="32"/>
      <c r="D54" s="32"/>
      <c r="E54" s="32"/>
      <c r="F54" s="33"/>
      <c r="G54" s="33"/>
      <c r="H54" s="33"/>
      <c r="I54" s="32"/>
      <c r="J54" s="32"/>
      <c r="K54" s="111"/>
      <c r="L54" s="32"/>
    </row>
    <row r="55" spans="1:12" x14ac:dyDescent="0.2">
      <c r="A55" s="25"/>
      <c r="B55" s="111"/>
      <c r="C55" s="32"/>
      <c r="D55" s="32"/>
      <c r="E55" s="32"/>
      <c r="F55" s="33"/>
      <c r="G55" s="33"/>
      <c r="H55" s="33"/>
      <c r="I55" s="32"/>
      <c r="J55" s="32"/>
      <c r="K55" s="111"/>
      <c r="L55" s="32"/>
    </row>
    <row r="56" spans="1:12" x14ac:dyDescent="0.2">
      <c r="A56" s="25"/>
      <c r="B56" s="111"/>
      <c r="C56" s="32"/>
      <c r="D56" s="32"/>
      <c r="E56" s="32"/>
      <c r="F56" s="33"/>
      <c r="G56" s="33"/>
      <c r="H56" s="33"/>
      <c r="I56" s="32"/>
      <c r="J56" s="32"/>
      <c r="K56" s="111"/>
      <c r="L56" s="32"/>
    </row>
    <row r="57" spans="1:12" x14ac:dyDescent="0.2">
      <c r="A57" s="25"/>
      <c r="B57" s="111"/>
      <c r="C57" s="32"/>
      <c r="D57" s="32"/>
      <c r="E57" s="32"/>
      <c r="F57" s="33"/>
      <c r="G57" s="33"/>
      <c r="H57" s="33"/>
      <c r="I57" s="32"/>
      <c r="J57" s="32"/>
      <c r="K57" s="111"/>
      <c r="L57" s="32"/>
    </row>
    <row r="58" spans="1:12" x14ac:dyDescent="0.2">
      <c r="A58" s="25"/>
      <c r="B58" s="111"/>
      <c r="C58" s="32"/>
      <c r="D58" s="32"/>
      <c r="E58" s="32"/>
      <c r="F58" s="33"/>
      <c r="G58" s="33"/>
      <c r="H58" s="33"/>
      <c r="I58" s="32"/>
      <c r="J58" s="32"/>
      <c r="K58" s="111"/>
      <c r="L58" s="32"/>
    </row>
    <row r="59" spans="1:12" x14ac:dyDescent="0.2">
      <c r="A59" s="25"/>
      <c r="B59" s="111"/>
      <c r="C59" s="32"/>
      <c r="D59" s="32"/>
      <c r="E59" s="32"/>
      <c r="F59" s="33"/>
      <c r="G59" s="33"/>
      <c r="H59" s="33"/>
      <c r="I59" s="32"/>
      <c r="J59" s="32"/>
      <c r="K59" s="111"/>
      <c r="L59" s="32"/>
    </row>
    <row r="60" spans="1:12" x14ac:dyDescent="0.2">
      <c r="A60" s="25"/>
      <c r="B60" s="111"/>
      <c r="C60" s="32"/>
      <c r="D60" s="32"/>
      <c r="E60" s="32"/>
      <c r="F60" s="33"/>
      <c r="G60" s="33"/>
      <c r="H60" s="33"/>
      <c r="I60" s="32"/>
      <c r="J60" s="32"/>
      <c r="K60" s="111"/>
      <c r="L60" s="32"/>
    </row>
    <row r="61" spans="1:12" x14ac:dyDescent="0.2">
      <c r="A61" s="25"/>
      <c r="B61" s="111"/>
      <c r="C61" s="32"/>
      <c r="D61" s="32"/>
      <c r="E61" s="32"/>
      <c r="F61" s="33"/>
      <c r="G61" s="33"/>
      <c r="H61" s="33"/>
      <c r="I61" s="32"/>
      <c r="J61" s="32"/>
      <c r="K61" s="111"/>
      <c r="L61" s="32"/>
    </row>
    <row r="62" spans="1:12" x14ac:dyDescent="0.2">
      <c r="A62" s="25"/>
      <c r="B62" s="111"/>
      <c r="C62" s="32"/>
      <c r="D62" s="32"/>
      <c r="E62" s="32"/>
      <c r="F62" s="33"/>
      <c r="G62" s="33"/>
      <c r="H62" s="33"/>
      <c r="I62" s="32"/>
      <c r="J62" s="32"/>
      <c r="K62" s="111"/>
      <c r="L62" s="32"/>
    </row>
    <row r="63" spans="1:12" x14ac:dyDescent="0.2">
      <c r="A63" s="25"/>
      <c r="B63" s="111"/>
      <c r="C63" s="32"/>
      <c r="D63" s="32"/>
      <c r="E63" s="32"/>
      <c r="F63" s="33"/>
      <c r="G63" s="33"/>
      <c r="H63" s="33"/>
      <c r="I63" s="32"/>
      <c r="J63" s="32"/>
      <c r="K63" s="111"/>
      <c r="L63" s="32"/>
    </row>
    <row r="64" spans="1:12" x14ac:dyDescent="0.2">
      <c r="A64" s="25"/>
      <c r="B64" s="111"/>
      <c r="C64" s="32"/>
      <c r="D64" s="32"/>
      <c r="E64" s="32"/>
      <c r="F64" s="33"/>
      <c r="G64" s="33"/>
      <c r="H64" s="33"/>
      <c r="I64" s="32"/>
      <c r="J64" s="32"/>
      <c r="K64" s="111"/>
      <c r="L64" s="32"/>
    </row>
    <row r="65" spans="1:12" x14ac:dyDescent="0.2">
      <c r="A65" s="25"/>
      <c r="B65" s="111"/>
      <c r="C65" s="32"/>
      <c r="D65" s="32"/>
      <c r="E65" s="32"/>
      <c r="F65" s="33"/>
      <c r="G65" s="33"/>
      <c r="H65" s="33"/>
      <c r="I65" s="32"/>
      <c r="J65" s="32"/>
      <c r="K65" s="111"/>
      <c r="L65" s="32"/>
    </row>
    <row r="66" spans="1:12" x14ac:dyDescent="0.2">
      <c r="A66" s="25"/>
      <c r="B66" s="111"/>
      <c r="C66" s="32"/>
      <c r="D66" s="32"/>
      <c r="E66" s="32"/>
      <c r="F66" s="33"/>
      <c r="G66" s="33"/>
      <c r="H66" s="33"/>
      <c r="I66" s="32"/>
      <c r="J66" s="32"/>
      <c r="K66" s="111"/>
      <c r="L66" s="32"/>
    </row>
    <row r="67" spans="1:12" x14ac:dyDescent="0.2">
      <c r="A67" s="25"/>
      <c r="B67" s="111"/>
      <c r="C67" s="32"/>
      <c r="D67" s="32"/>
      <c r="E67" s="32"/>
      <c r="F67" s="33"/>
      <c r="G67" s="33"/>
      <c r="H67" s="33"/>
      <c r="I67" s="32"/>
      <c r="J67" s="32"/>
      <c r="K67" s="111"/>
      <c r="L67" s="32"/>
    </row>
    <row r="68" spans="1:12" x14ac:dyDescent="0.2">
      <c r="A68" s="35"/>
      <c r="B68" s="111"/>
      <c r="C68" s="32"/>
      <c r="D68" s="32"/>
      <c r="E68" s="32"/>
      <c r="F68" s="33"/>
      <c r="G68" s="33"/>
      <c r="H68" s="33"/>
      <c r="I68" s="32"/>
      <c r="J68" s="32"/>
      <c r="K68" s="111"/>
      <c r="L68" s="32"/>
    </row>
    <row r="69" spans="1:12" x14ac:dyDescent="0.2">
      <c r="D69" s="32"/>
      <c r="E69" s="32"/>
      <c r="F69" s="33"/>
      <c r="G69" s="33"/>
      <c r="H69" s="33"/>
      <c r="I69" s="32"/>
      <c r="J69" s="32"/>
      <c r="K69" s="111"/>
      <c r="L69" s="32"/>
    </row>
    <row r="70" spans="1:12" x14ac:dyDescent="0.2">
      <c r="A70" s="35"/>
      <c r="B70" s="111"/>
      <c r="C70" s="32"/>
      <c r="D70" s="32"/>
      <c r="E70" s="32"/>
      <c r="F70" s="33"/>
      <c r="G70" s="33"/>
      <c r="H70" s="33"/>
      <c r="I70" s="32"/>
      <c r="J70" s="32"/>
      <c r="K70" s="111"/>
      <c r="L70" s="32"/>
    </row>
    <row r="71" spans="1:12" x14ac:dyDescent="0.2">
      <c r="A71" s="35"/>
      <c r="B71" s="111"/>
      <c r="C71" s="32"/>
      <c r="D71" s="32"/>
      <c r="E71" s="32"/>
      <c r="F71" s="33"/>
      <c r="G71" s="33"/>
      <c r="H71" s="33"/>
      <c r="I71" s="32"/>
      <c r="J71" s="32"/>
      <c r="K71" s="111"/>
      <c r="L71" s="32"/>
    </row>
    <row r="72" spans="1:12" x14ac:dyDescent="0.2">
      <c r="A72" s="35"/>
      <c r="B72" s="111"/>
      <c r="C72" s="32"/>
      <c r="D72" s="32"/>
      <c r="E72" s="32"/>
      <c r="F72" s="33"/>
      <c r="G72" s="33"/>
      <c r="H72" s="33"/>
      <c r="I72" s="32"/>
      <c r="J72" s="32"/>
      <c r="K72" s="111"/>
      <c r="L72" s="32"/>
    </row>
    <row r="73" spans="1:12" x14ac:dyDescent="0.2">
      <c r="A73" s="35"/>
      <c r="B73" s="111"/>
      <c r="C73" s="32"/>
      <c r="D73" s="32"/>
      <c r="E73" s="32"/>
      <c r="F73" s="33"/>
      <c r="G73" s="33"/>
      <c r="H73" s="33"/>
      <c r="I73" s="32"/>
      <c r="J73" s="32"/>
      <c r="K73" s="111"/>
      <c r="L73" s="32"/>
    </row>
  </sheetData>
  <customSheetViews>
    <customSheetView guid="{3F7F0B76-5C21-4864-BB76-E6591F8333E4}" showPageBreaks="1" printArea="1" topLeftCell="A17">
      <selection activeCell="C44" sqref="C44"/>
      <pageMargins left="0.7" right="0.48" top="0.42" bottom="0.19" header="0.21" footer="0.16"/>
      <pageSetup paperSize="5" scale="95" orientation="landscape" r:id="rId1"/>
    </customSheetView>
    <customSheetView guid="{F75EACA5-0FE1-4F13-BEE4-8919185C7F2B}" showPageBreaks="1">
      <pane xSplit="1" ySplit="9" topLeftCell="B22" activePane="bottomRight" state="frozen"/>
      <selection pane="bottomRight" activeCell="K44" sqref="K44"/>
      <pageMargins left="0.7" right="0.48" top="0.42" bottom="0.19" header="0.21" footer="0.16"/>
      <pageSetup paperSize="9" scale="95" orientation="landscape" r:id="rId2"/>
    </customSheetView>
    <customSheetView guid="{26CA4D98-B6B6-4CEF-BB73-7724D5E16227}" showPageBreaks="1" printArea="1" topLeftCell="D19">
      <selection activeCell="V42" sqref="V42"/>
      <pageMargins left="0.7" right="0.48" top="0.42" bottom="0.19" header="0.21" footer="0.16"/>
      <pageSetup paperSize="9" scale="95" orientation="landscape" r:id="rId3"/>
    </customSheetView>
    <customSheetView guid="{E49EB051-1896-4E0A-B768-C5B32E1D63AF}" showPageBreaks="1" printArea="1">
      <selection activeCell="AA26" sqref="AA26"/>
      <pageMargins left="0.7" right="0.48" top="0.42" bottom="0.19" header="0.21" footer="0.16"/>
      <pageSetup paperSize="5" scale="95" orientation="landscape" r:id="rId4"/>
    </customSheetView>
    <customSheetView guid="{4885C1C3-1FAF-4A61-97B8-512E7574E70E}" showPageBreaks="1" printArea="1">
      <selection activeCell="P16" sqref="P16"/>
      <pageMargins left="0.7" right="0.48" top="0.42" bottom="0.19" header="0.21" footer="0.16"/>
      <pageSetup paperSize="5" scale="95" orientation="landscape" r:id="rId5"/>
    </customSheetView>
    <customSheetView guid="{722892AD-4C2D-4D50-AF83-995E3A283091}" scale="130" showPageBreaks="1" printArea="1">
      <selection activeCell="B29" sqref="B29"/>
      <pageMargins left="0.7" right="0.48" top="0.42" bottom="0.19" header="0.21" footer="0.16"/>
      <pageSetup paperSize="5" scale="95" orientation="landscape" r:id="rId6"/>
    </customSheetView>
    <customSheetView guid="{11AB43AC-325D-4C3F-B382-0D9939FA05F1}" showPageBreaks="1" printArea="1">
      <pane xSplit="1" ySplit="9" topLeftCell="B28" activePane="bottomRight" state="frozen"/>
      <selection pane="bottomRight" activeCell="M49" sqref="M49"/>
      <pageMargins left="0.7" right="0.48" top="0.42" bottom="0.19" header="0.21" footer="0.16"/>
      <pageSetup paperSize="9" scale="95" orientation="landscape" r:id="rId7"/>
    </customSheetView>
  </customSheetViews>
  <mergeCells count="34">
    <mergeCell ref="F7:F9"/>
    <mergeCell ref="I7:I9"/>
    <mergeCell ref="J7:J9"/>
    <mergeCell ref="W5:W9"/>
    <mergeCell ref="U7:U9"/>
    <mergeCell ref="V7:V9"/>
    <mergeCell ref="K5:V5"/>
    <mergeCell ref="O8:O9"/>
    <mergeCell ref="P8:P9"/>
    <mergeCell ref="Q8:Q9"/>
    <mergeCell ref="R8:R9"/>
    <mergeCell ref="S8:S9"/>
    <mergeCell ref="N8:N9"/>
    <mergeCell ref="Y5:Y9"/>
    <mergeCell ref="M8:M9"/>
    <mergeCell ref="T8:T9"/>
    <mergeCell ref="U6:V6"/>
    <mergeCell ref="M7:T7"/>
    <mergeCell ref="A1:Y1"/>
    <mergeCell ref="A2:Y2"/>
    <mergeCell ref="A3:Y3"/>
    <mergeCell ref="A5:A9"/>
    <mergeCell ref="B5:J5"/>
    <mergeCell ref="E6:J6"/>
    <mergeCell ref="G7:H7"/>
    <mergeCell ref="G8:H8"/>
    <mergeCell ref="B6:B9"/>
    <mergeCell ref="C6:C9"/>
    <mergeCell ref="D6:D9"/>
    <mergeCell ref="E7:E9"/>
    <mergeCell ref="K6:K9"/>
    <mergeCell ref="L6:L9"/>
    <mergeCell ref="X5:X9"/>
    <mergeCell ref="M6:T6"/>
  </mergeCells>
  <pageMargins left="0.7" right="0.48" top="0.42" bottom="0.19" header="0.21" footer="0.16"/>
  <pageSetup paperSize="5" scale="95" orientation="landscape"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N27" sqref="N27"/>
    </sheetView>
  </sheetViews>
  <sheetFormatPr defaultRowHeight="15" x14ac:dyDescent="0.25"/>
  <cols>
    <col min="2" max="4" width="16.7109375" customWidth="1"/>
    <col min="5" max="5" width="19.140625" customWidth="1"/>
  </cols>
  <sheetData>
    <row r="2" spans="1:5" x14ac:dyDescent="0.25">
      <c r="A2" s="365" t="s">
        <v>78</v>
      </c>
      <c r="B2" s="365"/>
      <c r="C2" s="365"/>
      <c r="D2" s="366"/>
      <c r="E2" s="366"/>
    </row>
    <row r="3" spans="1:5" x14ac:dyDescent="0.25">
      <c r="B3" s="8" t="s">
        <v>80</v>
      </c>
      <c r="C3" s="8" t="s">
        <v>81</v>
      </c>
      <c r="D3" s="8" t="s">
        <v>79</v>
      </c>
      <c r="E3" s="8" t="s">
        <v>82</v>
      </c>
    </row>
    <row r="4" spans="1:5" ht="15.75" x14ac:dyDescent="0.25">
      <c r="A4" s="23">
        <v>2000</v>
      </c>
      <c r="B4" s="12">
        <v>114</v>
      </c>
      <c r="C4" s="13">
        <v>270.3</v>
      </c>
      <c r="D4" s="15">
        <v>4844.1000000000004</v>
      </c>
      <c r="E4" s="22">
        <f>((B4+C4)/D4)*100</f>
        <v>7.933362234470799</v>
      </c>
    </row>
    <row r="5" spans="1:5" ht="15.75" x14ac:dyDescent="0.25">
      <c r="A5" s="23">
        <v>2001</v>
      </c>
      <c r="B5" s="12">
        <v>121.4</v>
      </c>
      <c r="C5" s="13">
        <v>61.1</v>
      </c>
      <c r="D5" s="15">
        <v>4907.8</v>
      </c>
      <c r="E5" s="22">
        <f t="shared" ref="E5:E17" si="0">((B5+C5)/D5)*100</f>
        <v>3.7185704388931899</v>
      </c>
    </row>
    <row r="6" spans="1:5" ht="15.75" x14ac:dyDescent="0.25">
      <c r="A6" s="23">
        <v>2002</v>
      </c>
      <c r="B6" s="12">
        <v>129.69999999999999</v>
      </c>
      <c r="C6" s="13">
        <v>68.599999999999994</v>
      </c>
      <c r="D6" s="10">
        <v>4557</v>
      </c>
      <c r="E6" s="22">
        <f t="shared" si="0"/>
        <v>4.3515470704410797</v>
      </c>
    </row>
    <row r="7" spans="1:5" ht="15.75" x14ac:dyDescent="0.25">
      <c r="A7" s="23">
        <v>2003</v>
      </c>
      <c r="B7" s="12">
        <v>116.7</v>
      </c>
      <c r="C7" s="13">
        <v>89.7</v>
      </c>
      <c r="D7" s="11">
        <v>5890.0999999999995</v>
      </c>
      <c r="E7" s="22">
        <f t="shared" si="0"/>
        <v>3.5041849883703167</v>
      </c>
    </row>
    <row r="8" spans="1:5" ht="15.75" x14ac:dyDescent="0.25">
      <c r="A8" s="23">
        <v>2004</v>
      </c>
      <c r="B8" s="12">
        <v>109.9</v>
      </c>
      <c r="C8" s="13">
        <v>226.1</v>
      </c>
      <c r="D8" s="11">
        <v>7396.2</v>
      </c>
      <c r="E8" s="22">
        <f t="shared" si="0"/>
        <v>4.5428733674048836</v>
      </c>
    </row>
    <row r="9" spans="1:5" ht="15.75" x14ac:dyDescent="0.25">
      <c r="A9" s="23">
        <v>2005</v>
      </c>
      <c r="B9" s="12">
        <v>93.6</v>
      </c>
      <c r="C9" s="13">
        <v>92.3</v>
      </c>
      <c r="D9" s="11">
        <v>10892.546809665166</v>
      </c>
      <c r="E9" s="22">
        <f t="shared" si="0"/>
        <v>1.7066715732178204</v>
      </c>
    </row>
    <row r="10" spans="1:5" ht="15.75" x14ac:dyDescent="0.25">
      <c r="A10" s="23">
        <v>2006</v>
      </c>
      <c r="B10" s="12">
        <v>103.8</v>
      </c>
      <c r="C10" s="13">
        <v>247.3</v>
      </c>
      <c r="D10" s="11">
        <v>14899.222193793885</v>
      </c>
      <c r="E10" s="22">
        <f t="shared" si="0"/>
        <v>2.3564988523108745</v>
      </c>
    </row>
    <row r="11" spans="1:5" ht="15.75" x14ac:dyDescent="0.25">
      <c r="A11" s="23">
        <v>2007</v>
      </c>
      <c r="B11" s="12">
        <v>89</v>
      </c>
      <c r="C11" s="13">
        <v>61.9</v>
      </c>
      <c r="D11" s="11">
        <v>14138.96079655287</v>
      </c>
      <c r="E11" s="22">
        <f t="shared" si="0"/>
        <v>1.0672637273086574</v>
      </c>
    </row>
    <row r="12" spans="1:5" ht="15.75" x14ac:dyDescent="0.25">
      <c r="A12" s="23">
        <v>2008</v>
      </c>
      <c r="B12" s="12">
        <v>117.9</v>
      </c>
      <c r="C12" s="13">
        <v>66.2</v>
      </c>
      <c r="D12" s="11">
        <v>19582.828922685934</v>
      </c>
      <c r="E12" s="22">
        <f t="shared" si="0"/>
        <v>0.94010932090984789</v>
      </c>
    </row>
    <row r="13" spans="1:5" ht="15.75" x14ac:dyDescent="0.25">
      <c r="A13" s="23">
        <v>2009</v>
      </c>
      <c r="B13" s="12">
        <v>94.5</v>
      </c>
      <c r="C13" s="13">
        <v>339.9</v>
      </c>
      <c r="D13" s="11">
        <v>9986.1760472720925</v>
      </c>
      <c r="E13" s="22">
        <f t="shared" si="0"/>
        <v>4.3500134380132858</v>
      </c>
    </row>
    <row r="14" spans="1:5" ht="15.75" x14ac:dyDescent="0.25">
      <c r="A14" s="23">
        <v>2010</v>
      </c>
      <c r="B14" s="12">
        <v>49.7</v>
      </c>
      <c r="C14" s="13">
        <v>71.599999999999994</v>
      </c>
      <c r="D14" s="11">
        <v>12113.12732214871</v>
      </c>
      <c r="E14" s="22">
        <f t="shared" si="0"/>
        <v>1.0013929249980258</v>
      </c>
    </row>
    <row r="15" spans="1:5" ht="15.75" x14ac:dyDescent="0.25">
      <c r="A15" s="23">
        <v>2011</v>
      </c>
      <c r="B15" s="12">
        <v>73</v>
      </c>
      <c r="C15" s="13">
        <v>106.2</v>
      </c>
      <c r="D15" s="11">
        <v>20746.829970594692</v>
      </c>
      <c r="E15" s="22">
        <f t="shared" si="0"/>
        <v>0.86374641453170098</v>
      </c>
    </row>
    <row r="16" spans="1:5" ht="15.75" x14ac:dyDescent="0.25">
      <c r="A16" s="23">
        <v>2012</v>
      </c>
      <c r="B16" s="12">
        <v>62.8</v>
      </c>
      <c r="C16" s="18">
        <v>114.5</v>
      </c>
      <c r="D16" s="17">
        <v>18120.3</v>
      </c>
      <c r="E16" s="21">
        <f t="shared" si="0"/>
        <v>0.97846062151288904</v>
      </c>
    </row>
    <row r="17" spans="1:5" ht="15.75" x14ac:dyDescent="0.25">
      <c r="A17" s="24">
        <v>2013</v>
      </c>
      <c r="B17" s="19">
        <v>77.5</v>
      </c>
      <c r="C17" s="18">
        <v>88.4</v>
      </c>
      <c r="D17" s="20">
        <v>18066.599999999999</v>
      </c>
      <c r="E17" s="21">
        <f t="shared" si="0"/>
        <v>0.91826907110358347</v>
      </c>
    </row>
    <row r="18" spans="1:5" x14ac:dyDescent="0.25">
      <c r="A18" s="9" t="s">
        <v>83</v>
      </c>
    </row>
    <row r="21" spans="1:5" x14ac:dyDescent="0.25">
      <c r="D21" s="16"/>
    </row>
    <row r="22" spans="1:5" x14ac:dyDescent="0.25">
      <c r="D22" s="16"/>
    </row>
    <row r="23" spans="1:5" x14ac:dyDescent="0.25">
      <c r="D23" s="16"/>
    </row>
    <row r="24" spans="1:5" x14ac:dyDescent="0.25">
      <c r="D24" s="16"/>
    </row>
  </sheetData>
  <customSheetViews>
    <customSheetView guid="{3F7F0B76-5C21-4864-BB76-E6591F8333E4}" state="hidden">
      <selection activeCell="N27" sqref="N27"/>
      <pageMargins left="0.7" right="0.7" top="0.75" bottom="0.75" header="0.3" footer="0.3"/>
      <pageSetup paperSize="8" orientation="portrait" r:id="rId1"/>
    </customSheetView>
    <customSheetView guid="{F75EACA5-0FE1-4F13-BEE4-8919185C7F2B}" state="hidden">
      <selection activeCell="N27" sqref="N27"/>
      <pageMargins left="0.7" right="0.7" top="0.75" bottom="0.75" header="0.3" footer="0.3"/>
      <pageSetup paperSize="8" orientation="portrait" r:id="rId2"/>
    </customSheetView>
    <customSheetView guid="{26CA4D98-B6B6-4CEF-BB73-7724D5E16227}" state="hidden">
      <selection activeCell="N27" sqref="N27"/>
      <pageMargins left="0.7" right="0.7" top="0.75" bottom="0.75" header="0.3" footer="0.3"/>
      <pageSetup paperSize="8" orientation="portrait" r:id="rId3"/>
    </customSheetView>
    <customSheetView guid="{E49EB051-1896-4E0A-B768-C5B32E1D63AF}" state="hidden">
      <selection activeCell="N27" sqref="N27"/>
      <pageMargins left="0.7" right="0.7" top="0.75" bottom="0.75" header="0.3" footer="0.3"/>
      <pageSetup paperSize="8" orientation="portrait" r:id="rId4"/>
    </customSheetView>
    <customSheetView guid="{4885C1C3-1FAF-4A61-97B8-512E7574E70E}" state="hidden">
      <selection activeCell="N27" sqref="N27"/>
      <pageMargins left="0.7" right="0.7" top="0.75" bottom="0.75" header="0.3" footer="0.3"/>
      <pageSetup paperSize="8" orientation="portrait" r:id="rId5"/>
    </customSheetView>
    <customSheetView guid="{722892AD-4C2D-4D50-AF83-995E3A283091}" state="hidden">
      <selection activeCell="N27" sqref="N27"/>
      <pageMargins left="0.7" right="0.7" top="0.75" bottom="0.75" header="0.3" footer="0.3"/>
      <pageSetup paperSize="8" orientation="portrait" r:id="rId6"/>
    </customSheetView>
    <customSheetView guid="{11AB43AC-325D-4C3F-B382-0D9939FA05F1}" state="hidden">
      <selection activeCell="N27" sqref="N27"/>
      <pageMargins left="0.7" right="0.7" top="0.75" bottom="0.75" header="0.3" footer="0.3"/>
      <pageSetup paperSize="8" orientation="portrait" r:id="rId7"/>
    </customSheetView>
  </customSheetViews>
  <mergeCells count="1">
    <mergeCell ref="A2:E2"/>
  </mergeCells>
  <pageMargins left="0.7" right="0.7" top="0.75" bottom="0.75" header="0.3" footer="0.3"/>
  <pageSetup paperSize="8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0"/>
  <sheetViews>
    <sheetView zoomScaleNormal="110" workbookViewId="0">
      <pane xSplit="1" ySplit="5" topLeftCell="AB18" activePane="bottomRight" state="frozen"/>
      <selection pane="topRight" activeCell="B1" sqref="B1"/>
      <selection pane="bottomLeft" activeCell="A6" sqref="A6"/>
      <selection pane="bottomRight" activeCell="AJ22" sqref="AJ22"/>
    </sheetView>
  </sheetViews>
  <sheetFormatPr defaultColWidth="9.140625" defaultRowHeight="12.75" x14ac:dyDescent="0.2"/>
  <cols>
    <col min="1" max="1" width="40.140625" style="40" customWidth="1"/>
    <col min="2" max="30" width="10.5703125" style="249" customWidth="1"/>
    <col min="31" max="31" width="10.5703125" style="297" customWidth="1"/>
    <col min="32" max="34" width="10.5703125" style="249" customWidth="1"/>
    <col min="35" max="35" width="13.42578125" style="47" customWidth="1"/>
    <col min="36" max="36" width="18.28515625" style="47" customWidth="1"/>
    <col min="37" max="37" width="15" style="47" customWidth="1"/>
    <col min="38" max="38" width="11.85546875" style="40" customWidth="1"/>
    <col min="39" max="16384" width="9.140625" style="40"/>
  </cols>
  <sheetData>
    <row r="1" spans="1:37" s="178" customFormat="1" x14ac:dyDescent="0.2">
      <c r="A1" s="182" t="s">
        <v>51</v>
      </c>
      <c r="B1" s="248"/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248"/>
      <c r="U1" s="248"/>
      <c r="V1" s="248"/>
      <c r="W1" s="248"/>
      <c r="X1" s="248"/>
      <c r="Y1" s="248"/>
      <c r="Z1" s="248"/>
      <c r="AA1" s="248"/>
      <c r="AB1" s="248"/>
      <c r="AC1" s="248"/>
      <c r="AD1" s="248"/>
      <c r="AE1" s="248"/>
      <c r="AF1" s="249"/>
      <c r="AG1" s="249"/>
      <c r="AH1" s="249"/>
      <c r="AI1" s="47"/>
      <c r="AJ1" s="47"/>
      <c r="AK1" s="47"/>
    </row>
    <row r="2" spans="1:37" s="178" customFormat="1" x14ac:dyDescent="0.2">
      <c r="A2" s="182" t="s">
        <v>149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50"/>
      <c r="AG2" s="249"/>
      <c r="AH2" s="249"/>
      <c r="AI2" s="47"/>
      <c r="AJ2" s="47"/>
      <c r="AK2" s="47"/>
    </row>
    <row r="3" spans="1:37" s="178" customFormat="1" x14ac:dyDescent="0.2">
      <c r="A3" s="182" t="s">
        <v>152</v>
      </c>
      <c r="B3" s="248"/>
      <c r="C3" s="248"/>
      <c r="D3" s="251"/>
      <c r="E3" s="251"/>
      <c r="F3" s="248"/>
      <c r="G3" s="248"/>
      <c r="H3" s="248"/>
      <c r="I3" s="248"/>
      <c r="J3" s="248"/>
      <c r="K3" s="248"/>
      <c r="L3" s="248"/>
      <c r="M3" s="248"/>
      <c r="N3" s="248"/>
      <c r="O3" s="248"/>
      <c r="P3" s="248"/>
      <c r="Q3" s="248"/>
      <c r="R3" s="248"/>
      <c r="S3" s="248"/>
      <c r="T3" s="248"/>
      <c r="U3" s="248"/>
      <c r="V3" s="248"/>
      <c r="W3" s="248"/>
      <c r="X3" s="248"/>
      <c r="Y3" s="248"/>
      <c r="Z3" s="251"/>
      <c r="AA3" s="251"/>
      <c r="AB3" s="251"/>
      <c r="AC3" s="251"/>
      <c r="AD3" s="251"/>
      <c r="AE3" s="295"/>
      <c r="AF3" s="296"/>
      <c r="AG3" s="296"/>
      <c r="AH3" s="296"/>
      <c r="AI3" s="238"/>
      <c r="AJ3" s="47"/>
      <c r="AK3" s="47"/>
    </row>
    <row r="4" spans="1:37" ht="12" customHeight="1" x14ac:dyDescent="0.2">
      <c r="E4" s="251"/>
      <c r="Z4" s="250"/>
      <c r="AA4" s="250"/>
      <c r="AB4" s="250"/>
      <c r="AC4" s="250"/>
      <c r="AD4" s="250"/>
    </row>
    <row r="5" spans="1:37" s="121" customFormat="1" ht="24" customHeight="1" x14ac:dyDescent="0.25">
      <c r="A5" s="294"/>
      <c r="B5" s="289">
        <v>1986</v>
      </c>
      <c r="C5" s="289">
        <v>1987</v>
      </c>
      <c r="D5" s="289">
        <v>1988</v>
      </c>
      <c r="E5" s="289">
        <v>1989</v>
      </c>
      <c r="F5" s="289">
        <v>1990</v>
      </c>
      <c r="G5" s="289">
        <v>1991</v>
      </c>
      <c r="H5" s="289">
        <v>1992</v>
      </c>
      <c r="I5" s="289">
        <v>1993</v>
      </c>
      <c r="J5" s="289">
        <v>1994</v>
      </c>
      <c r="K5" s="289">
        <v>1995</v>
      </c>
      <c r="L5" s="289">
        <v>1996</v>
      </c>
      <c r="M5" s="289">
        <v>1997</v>
      </c>
      <c r="N5" s="289">
        <v>1998</v>
      </c>
      <c r="O5" s="289">
        <v>1999</v>
      </c>
      <c r="P5" s="289">
        <v>2000</v>
      </c>
      <c r="Q5" s="289">
        <v>2001</v>
      </c>
      <c r="R5" s="289">
        <v>2002</v>
      </c>
      <c r="S5" s="289">
        <v>2003</v>
      </c>
      <c r="T5" s="289">
        <v>2004</v>
      </c>
      <c r="U5" s="289">
        <v>2005</v>
      </c>
      <c r="V5" s="289">
        <v>2006</v>
      </c>
      <c r="W5" s="289">
        <v>2007</v>
      </c>
      <c r="X5" s="289">
        <v>2008</v>
      </c>
      <c r="Y5" s="289">
        <v>2009</v>
      </c>
      <c r="Z5" s="289">
        <v>2010</v>
      </c>
      <c r="AA5" s="289">
        <v>2011</v>
      </c>
      <c r="AB5" s="99">
        <v>2012</v>
      </c>
      <c r="AC5" s="99">
        <v>2013</v>
      </c>
      <c r="AD5" s="99">
        <v>2014</v>
      </c>
      <c r="AE5" s="289">
        <v>2015</v>
      </c>
      <c r="AF5" s="99">
        <v>2016</v>
      </c>
      <c r="AG5" s="289" t="s">
        <v>165</v>
      </c>
      <c r="AH5" s="99" t="s">
        <v>164</v>
      </c>
      <c r="AI5" s="239"/>
    </row>
    <row r="6" spans="1:37" s="27" customFormat="1" ht="15" customHeight="1" x14ac:dyDescent="0.2">
      <c r="A6" s="184" t="s">
        <v>3</v>
      </c>
      <c r="B6" s="133">
        <v>5234.6000000000004</v>
      </c>
      <c r="C6" s="133">
        <v>5232</v>
      </c>
      <c r="D6" s="133">
        <v>4936.8999999999996</v>
      </c>
      <c r="E6" s="133">
        <v>4972.3</v>
      </c>
      <c r="F6" s="133">
        <v>5534</v>
      </c>
      <c r="G6" s="133">
        <v>6734.4</v>
      </c>
      <c r="H6" s="133">
        <v>6083.2</v>
      </c>
      <c r="I6" s="133">
        <v>6721</v>
      </c>
      <c r="J6" s="133">
        <v>7504.8</v>
      </c>
      <c r="K6" s="133">
        <v>8455.7999999999993</v>
      </c>
      <c r="L6" s="133">
        <v>9536.7999999999993</v>
      </c>
      <c r="M6" s="133">
        <v>9126</v>
      </c>
      <c r="N6" s="133">
        <v>9629.4</v>
      </c>
      <c r="O6" s="133">
        <v>9613.2000000000007</v>
      </c>
      <c r="P6" s="133">
        <v>13006.7</v>
      </c>
      <c r="Q6" s="133">
        <v>13379.9</v>
      </c>
      <c r="R6" s="189">
        <v>14517162</v>
      </c>
      <c r="S6" s="189">
        <v>17852633</v>
      </c>
      <c r="T6" s="189">
        <v>22020131.600000001</v>
      </c>
      <c r="U6" s="189">
        <v>31910465</v>
      </c>
      <c r="V6" s="189">
        <v>38553497.399999999</v>
      </c>
      <c r="W6" s="189">
        <v>40666207</v>
      </c>
      <c r="X6" s="189">
        <v>57784551.200000003</v>
      </c>
      <c r="Y6" s="189">
        <v>38543499</v>
      </c>
      <c r="Z6" s="189">
        <v>44835440</v>
      </c>
      <c r="AA6" s="189">
        <v>49784202</v>
      </c>
      <c r="AB6" s="133">
        <v>47030.2</v>
      </c>
      <c r="AC6" s="133">
        <f>AC7+AC8</f>
        <v>56048.5</v>
      </c>
      <c r="AD6" s="298">
        <v>55351.9</v>
      </c>
      <c r="AE6" s="298">
        <v>49841.599999999999</v>
      </c>
      <c r="AF6" s="133">
        <v>38281.5</v>
      </c>
      <c r="AG6" s="133">
        <v>36502.405470999998</v>
      </c>
      <c r="AH6" s="133">
        <v>44521.292691000002</v>
      </c>
      <c r="AI6" s="290"/>
      <c r="AJ6" s="87"/>
    </row>
    <row r="7" spans="1:37" s="27" customFormat="1" ht="15" customHeight="1" x14ac:dyDescent="0.2">
      <c r="A7" s="185" t="s">
        <v>24</v>
      </c>
      <c r="B7" s="90">
        <v>1690.6</v>
      </c>
      <c r="C7" s="90">
        <v>1958</v>
      </c>
      <c r="D7" s="90">
        <v>1538.3</v>
      </c>
      <c r="E7" s="90">
        <v>2004.2</v>
      </c>
      <c r="F7" s="90">
        <v>2317.5</v>
      </c>
      <c r="G7" s="90">
        <v>2717.5</v>
      </c>
      <c r="H7" s="90">
        <v>1817.6</v>
      </c>
      <c r="I7" s="90">
        <v>1802.5</v>
      </c>
      <c r="J7" s="90">
        <v>1895.9</v>
      </c>
      <c r="K7" s="90">
        <v>2535.9</v>
      </c>
      <c r="L7" s="90">
        <v>3060.7</v>
      </c>
      <c r="M7" s="90">
        <v>2069.8000000000002</v>
      </c>
      <c r="N7" s="90">
        <v>1706.9</v>
      </c>
      <c r="O7" s="90">
        <v>1999.7</v>
      </c>
      <c r="P7" s="90">
        <v>4475.6000000000004</v>
      </c>
      <c r="Q7" s="90">
        <v>3693.5</v>
      </c>
      <c r="R7" s="190">
        <v>3931034</v>
      </c>
      <c r="S7" s="190">
        <v>6904717.75</v>
      </c>
      <c r="T7" s="190">
        <v>8159380.0999999996</v>
      </c>
      <c r="U7" s="190">
        <v>15851818.100000001</v>
      </c>
      <c r="V7" s="190">
        <v>21111511.5</v>
      </c>
      <c r="W7" s="190">
        <v>19365428.850000001</v>
      </c>
      <c r="X7" s="190">
        <v>31100510.899999999</v>
      </c>
      <c r="Y7" s="190">
        <v>14825536.35</v>
      </c>
      <c r="Z7" s="190">
        <v>19216421</v>
      </c>
      <c r="AA7" s="90">
        <v>23471.021484375</v>
      </c>
      <c r="AB7" s="90">
        <v>17349.2</v>
      </c>
      <c r="AC7" s="90">
        <v>20837.8</v>
      </c>
      <c r="AD7" s="298">
        <v>21025.556640625</v>
      </c>
      <c r="AE7" s="298">
        <v>10530.5</v>
      </c>
      <c r="AF7" s="90">
        <v>3263.529689</v>
      </c>
      <c r="AG7" s="90">
        <v>4936.3457730000009</v>
      </c>
      <c r="AH7" s="299">
        <v>6685.7239599999994</v>
      </c>
      <c r="AI7" s="240"/>
      <c r="AJ7" s="87"/>
    </row>
    <row r="8" spans="1:37" s="27" customFormat="1" ht="15" customHeight="1" x14ac:dyDescent="0.2">
      <c r="A8" s="185" t="s">
        <v>25</v>
      </c>
      <c r="B8" s="90">
        <v>3544</v>
      </c>
      <c r="C8" s="90">
        <v>3274</v>
      </c>
      <c r="D8" s="90">
        <v>3398.6</v>
      </c>
      <c r="E8" s="90">
        <v>2968.1</v>
      </c>
      <c r="F8" s="90">
        <v>3216.5</v>
      </c>
      <c r="G8" s="90">
        <v>4016.9</v>
      </c>
      <c r="H8" s="90">
        <v>4265.6000000000004</v>
      </c>
      <c r="I8" s="90">
        <v>4918.5</v>
      </c>
      <c r="J8" s="90">
        <v>5608.9</v>
      </c>
      <c r="K8" s="90">
        <v>5919.9</v>
      </c>
      <c r="L8" s="90">
        <v>6476.1</v>
      </c>
      <c r="M8" s="90">
        <v>7056.2</v>
      </c>
      <c r="N8" s="90">
        <v>7922.5</v>
      </c>
      <c r="O8" s="90">
        <v>7613.4</v>
      </c>
      <c r="P8" s="90">
        <v>8531.1</v>
      </c>
      <c r="Q8" s="90">
        <v>9686.4</v>
      </c>
      <c r="R8" s="190">
        <v>10586128</v>
      </c>
      <c r="S8" s="190">
        <v>10947915.25</v>
      </c>
      <c r="T8" s="190">
        <v>13860751.5</v>
      </c>
      <c r="U8" s="190">
        <v>16058646.899999999</v>
      </c>
      <c r="V8" s="190">
        <v>17441985.899999999</v>
      </c>
      <c r="W8" s="190">
        <v>21300778.149999999</v>
      </c>
      <c r="X8" s="190">
        <v>26684040.300000001</v>
      </c>
      <c r="Y8" s="190">
        <v>23717962.649999999</v>
      </c>
      <c r="Z8" s="190">
        <v>25619019</v>
      </c>
      <c r="AA8" s="90">
        <v>26313.181640625</v>
      </c>
      <c r="AB8" s="90">
        <v>29681</v>
      </c>
      <c r="AC8" s="90">
        <v>35210.699999999997</v>
      </c>
      <c r="AD8" s="298">
        <v>34326.34375</v>
      </c>
      <c r="AE8" s="298">
        <v>39311.1</v>
      </c>
      <c r="AF8" s="90">
        <v>32395.5</v>
      </c>
      <c r="AG8" s="90">
        <v>31566.060444999999</v>
      </c>
      <c r="AH8" s="90">
        <v>37835.568259</v>
      </c>
      <c r="AI8" s="233"/>
      <c r="AJ8" s="87"/>
    </row>
    <row r="9" spans="1:37" ht="15" customHeight="1" x14ac:dyDescent="0.2">
      <c r="A9" s="186" t="s">
        <v>26</v>
      </c>
      <c r="B9" s="55">
        <v>1775.1</v>
      </c>
      <c r="C9" s="55">
        <v>1630</v>
      </c>
      <c r="D9" s="55">
        <v>1730.8</v>
      </c>
      <c r="E9" s="55">
        <v>1304.8</v>
      </c>
      <c r="F9" s="55">
        <v>1113.4000000000001</v>
      </c>
      <c r="G9" s="55">
        <v>1475.1</v>
      </c>
      <c r="H9" s="55">
        <v>1813.2</v>
      </c>
      <c r="I9" s="55">
        <v>2087.6</v>
      </c>
      <c r="J9" s="55">
        <v>2286.6</v>
      </c>
      <c r="K9" s="55">
        <v>2686</v>
      </c>
      <c r="L9" s="55">
        <v>3035.5</v>
      </c>
      <c r="M9" s="55">
        <v>3134.3</v>
      </c>
      <c r="N9" s="55">
        <v>3388.5</v>
      </c>
      <c r="O9" s="55">
        <v>3448.8</v>
      </c>
      <c r="P9" s="55">
        <v>3919</v>
      </c>
      <c r="Q9" s="55">
        <v>4534.8999999999996</v>
      </c>
      <c r="R9" s="191">
        <v>4788486</v>
      </c>
      <c r="S9" s="191">
        <v>5419614.25</v>
      </c>
      <c r="T9" s="191">
        <v>6878111.5</v>
      </c>
      <c r="U9" s="191">
        <v>8219241.9000000004</v>
      </c>
      <c r="V9" s="191">
        <v>7627361.6999999993</v>
      </c>
      <c r="W9" s="191">
        <v>9767639.1500000004</v>
      </c>
      <c r="X9" s="191">
        <v>13605526.5</v>
      </c>
      <c r="Y9" s="191">
        <v>10366408.25</v>
      </c>
      <c r="Z9" s="191">
        <v>12554346</v>
      </c>
      <c r="AA9" s="191">
        <v>15067382.25</v>
      </c>
      <c r="AB9" s="55">
        <v>15550.2</v>
      </c>
      <c r="AC9" s="55">
        <v>17189.7</v>
      </c>
      <c r="AD9" s="82">
        <v>18203.47265625</v>
      </c>
      <c r="AE9" s="82">
        <v>17553.3</v>
      </c>
      <c r="AF9" s="55">
        <v>15591.263243000001</v>
      </c>
      <c r="AG9" s="55">
        <v>15938.040041999999</v>
      </c>
      <c r="AH9" s="55">
        <v>17586.311820999999</v>
      </c>
      <c r="AI9" s="204"/>
      <c r="AJ9" s="34"/>
    </row>
    <row r="10" spans="1:37" ht="15" customHeight="1" x14ac:dyDescent="0.2">
      <c r="A10" s="186" t="s">
        <v>27</v>
      </c>
      <c r="B10" s="55">
        <v>27.2</v>
      </c>
      <c r="C10" s="55">
        <v>23.8</v>
      </c>
      <c r="D10" s="55">
        <v>25.6</v>
      </c>
      <c r="E10" s="55">
        <v>37.1</v>
      </c>
      <c r="F10" s="55">
        <v>40.6</v>
      </c>
      <c r="G10" s="55">
        <v>44</v>
      </c>
      <c r="H10" s="55">
        <v>39.799999999999997</v>
      </c>
      <c r="I10" s="55">
        <v>72.3</v>
      </c>
      <c r="J10" s="55">
        <v>109.6</v>
      </c>
      <c r="K10" s="55">
        <v>61</v>
      </c>
      <c r="L10" s="55">
        <v>58.9</v>
      </c>
      <c r="M10" s="55">
        <v>56.8</v>
      </c>
      <c r="N10" s="55">
        <v>60.1</v>
      </c>
      <c r="O10" s="55">
        <v>61.5</v>
      </c>
      <c r="P10" s="55">
        <v>62.3</v>
      </c>
      <c r="Q10" s="55">
        <v>69.5</v>
      </c>
      <c r="R10" s="191">
        <v>84924</v>
      </c>
      <c r="S10" s="191">
        <v>77022</v>
      </c>
      <c r="T10" s="191">
        <v>85922</v>
      </c>
      <c r="U10" s="191">
        <v>64584</v>
      </c>
      <c r="V10" s="191">
        <v>72817</v>
      </c>
      <c r="W10" s="191">
        <v>75972</v>
      </c>
      <c r="X10" s="191">
        <v>82980</v>
      </c>
      <c r="Y10" s="191">
        <v>72356</v>
      </c>
      <c r="Z10" s="191">
        <v>17750</v>
      </c>
      <c r="AA10" s="191">
        <v>10270</v>
      </c>
      <c r="AB10" s="55">
        <v>4.0999999999999996</v>
      </c>
      <c r="AC10" s="55">
        <v>4.3</v>
      </c>
      <c r="AD10" s="82">
        <v>3</v>
      </c>
      <c r="AE10" s="82">
        <v>3.5</v>
      </c>
      <c r="AF10" s="55">
        <v>2.8639999999999999</v>
      </c>
      <c r="AG10" s="55">
        <v>3.222</v>
      </c>
      <c r="AH10" s="55">
        <v>3.7559999999999998</v>
      </c>
      <c r="AI10" s="204"/>
      <c r="AJ10" s="34"/>
    </row>
    <row r="11" spans="1:37" ht="15" customHeight="1" x14ac:dyDescent="0.2">
      <c r="A11" s="186" t="s">
        <v>157</v>
      </c>
      <c r="B11" s="55">
        <v>628.9</v>
      </c>
      <c r="C11" s="55">
        <v>679.2</v>
      </c>
      <c r="D11" s="55">
        <v>697.9</v>
      </c>
      <c r="E11" s="55">
        <v>745</v>
      </c>
      <c r="F11" s="55">
        <v>1362.7</v>
      </c>
      <c r="G11" s="55">
        <v>1431.3</v>
      </c>
      <c r="H11" s="55">
        <v>1437</v>
      </c>
      <c r="I11" s="55">
        <v>1629.1</v>
      </c>
      <c r="J11" s="55">
        <v>1819.5</v>
      </c>
      <c r="K11" s="55">
        <v>1974.8</v>
      </c>
      <c r="L11" s="55">
        <v>2101.6</v>
      </c>
      <c r="M11" s="55">
        <v>2422.5</v>
      </c>
      <c r="N11" s="55">
        <v>3072</v>
      </c>
      <c r="O11" s="55">
        <v>2543.6999999999998</v>
      </c>
      <c r="P11" s="55">
        <v>2906.2</v>
      </c>
      <c r="Q11" s="55">
        <v>3109.7</v>
      </c>
      <c r="R11" s="191">
        <v>3387306</v>
      </c>
      <c r="S11" s="191">
        <v>3344778</v>
      </c>
      <c r="T11" s="191">
        <v>4207704</v>
      </c>
      <c r="U11" s="191">
        <v>4329356</v>
      </c>
      <c r="V11" s="191">
        <v>5776480.2000000002</v>
      </c>
      <c r="W11" s="191">
        <v>6794401</v>
      </c>
      <c r="X11" s="191">
        <v>7556209.7999999998</v>
      </c>
      <c r="Y11" s="191">
        <v>6891878.4000000004</v>
      </c>
      <c r="Z11" s="55">
        <v>7194.2147979736328</v>
      </c>
      <c r="AA11" s="55">
        <v>6777.5179290771484</v>
      </c>
      <c r="AB11" s="55">
        <v>8229.7119293212891</v>
      </c>
      <c r="AC11" s="55">
        <v>7925.9532775878906</v>
      </c>
      <c r="AD11" s="82">
        <v>7780.259765625</v>
      </c>
      <c r="AE11" s="82">
        <v>9863.9</v>
      </c>
      <c r="AF11" s="55">
        <v>8366.0687729999972</v>
      </c>
      <c r="AG11" s="55">
        <v>7577.6594029999997</v>
      </c>
      <c r="AH11" s="55">
        <v>8368.3934379999992</v>
      </c>
      <c r="AI11" s="204"/>
      <c r="AJ11" s="34"/>
    </row>
    <row r="12" spans="1:37" ht="15" customHeight="1" x14ac:dyDescent="0.2">
      <c r="A12" s="186" t="s">
        <v>28</v>
      </c>
      <c r="B12" s="55">
        <v>487.2</v>
      </c>
      <c r="C12" s="55">
        <v>374.3</v>
      </c>
      <c r="D12" s="55">
        <v>336.3</v>
      </c>
      <c r="E12" s="55">
        <v>344.9</v>
      </c>
      <c r="F12" s="55">
        <v>463</v>
      </c>
      <c r="G12" s="55">
        <v>547.6</v>
      </c>
      <c r="H12" s="55">
        <v>569.1</v>
      </c>
      <c r="I12" s="55">
        <v>628.5</v>
      </c>
      <c r="J12" s="55">
        <v>578.79999999999995</v>
      </c>
      <c r="K12" s="55">
        <v>494</v>
      </c>
      <c r="L12" s="55">
        <v>496.2</v>
      </c>
      <c r="M12" s="55">
        <v>570</v>
      </c>
      <c r="N12" s="55">
        <v>695.3</v>
      </c>
      <c r="O12" s="55">
        <v>698.5</v>
      </c>
      <c r="P12" s="55">
        <v>765.3</v>
      </c>
      <c r="Q12" s="55">
        <v>834.8</v>
      </c>
      <c r="R12" s="191">
        <v>885337</v>
      </c>
      <c r="S12" s="191">
        <v>1040532</v>
      </c>
      <c r="T12" s="191">
        <v>1319240</v>
      </c>
      <c r="U12" s="191">
        <v>1550645</v>
      </c>
      <c r="V12" s="191">
        <v>1970151</v>
      </c>
      <c r="W12" s="191">
        <v>2021034</v>
      </c>
      <c r="X12" s="191">
        <v>2172912</v>
      </c>
      <c r="Y12" s="191">
        <v>1715153</v>
      </c>
      <c r="Z12" s="191">
        <v>1986092</v>
      </c>
      <c r="AA12" s="191">
        <v>2152845</v>
      </c>
      <c r="AB12" s="55">
        <v>2374.16</v>
      </c>
      <c r="AC12" s="55">
        <v>2736.8</v>
      </c>
      <c r="AD12" s="82">
        <v>2757.6</v>
      </c>
      <c r="AE12" s="82">
        <v>3240</v>
      </c>
      <c r="AF12" s="55">
        <v>2889.9080000000004</v>
      </c>
      <c r="AG12" s="55">
        <v>2640.7860000000001</v>
      </c>
      <c r="AH12" s="55">
        <v>2741.8270000000002</v>
      </c>
      <c r="AI12" s="204"/>
      <c r="AJ12" s="34"/>
    </row>
    <row r="13" spans="1:37" ht="15" customHeight="1" x14ac:dyDescent="0.2">
      <c r="A13" s="186" t="s">
        <v>156</v>
      </c>
      <c r="B13" s="55">
        <v>625.6</v>
      </c>
      <c r="C13" s="55">
        <v>566.70000000000005</v>
      </c>
      <c r="D13" s="55">
        <v>608</v>
      </c>
      <c r="E13" s="55">
        <v>536.29999999999995</v>
      </c>
      <c r="F13" s="55">
        <v>236.9</v>
      </c>
      <c r="G13" s="55">
        <v>518.79999999999995</v>
      </c>
      <c r="H13" s="55">
        <v>406.5</v>
      </c>
      <c r="I13" s="55">
        <v>501</v>
      </c>
      <c r="J13" s="55">
        <v>814.4</v>
      </c>
      <c r="K13" s="55">
        <v>704.1</v>
      </c>
      <c r="L13" s="55">
        <v>783.9</v>
      </c>
      <c r="M13" s="55">
        <v>872.6</v>
      </c>
      <c r="N13" s="55">
        <v>706.6</v>
      </c>
      <c r="O13" s="55">
        <v>861</v>
      </c>
      <c r="P13" s="55">
        <v>878.3</v>
      </c>
      <c r="Q13" s="55">
        <v>1137.5999999999999</v>
      </c>
      <c r="R13" s="191">
        <v>1440075</v>
      </c>
      <c r="S13" s="191">
        <v>1065969</v>
      </c>
      <c r="T13" s="191">
        <v>1369774</v>
      </c>
      <c r="U13" s="191">
        <v>1894820</v>
      </c>
      <c r="V13" s="191">
        <v>1995176</v>
      </c>
      <c r="W13" s="191">
        <v>2641732</v>
      </c>
      <c r="X13" s="191">
        <v>3266412</v>
      </c>
      <c r="Y13" s="191">
        <v>4672167</v>
      </c>
      <c r="Z13" s="191">
        <v>3866616</v>
      </c>
      <c r="AA13" s="55">
        <v>2305.1669921875</v>
      </c>
      <c r="AB13" s="55">
        <v>3522.8</v>
      </c>
      <c r="AC13" s="55">
        <v>7353.9</v>
      </c>
      <c r="AD13" s="82">
        <v>5582.07177734375</v>
      </c>
      <c r="AE13" s="82">
        <v>8650.4</v>
      </c>
      <c r="AF13" s="55">
        <v>8188.8</v>
      </c>
      <c r="AG13" s="55">
        <v>5406.3530000000001</v>
      </c>
      <c r="AH13" s="55">
        <v>9135.2799999999988</v>
      </c>
      <c r="AI13" s="204"/>
      <c r="AJ13" s="34"/>
    </row>
    <row r="14" spans="1:37" ht="15" customHeight="1" x14ac:dyDescent="0.2">
      <c r="A14" s="52" t="s">
        <v>20</v>
      </c>
      <c r="B14" s="90">
        <v>5636.3</v>
      </c>
      <c r="C14" s="90">
        <v>5629</v>
      </c>
      <c r="D14" s="90">
        <v>5543.3</v>
      </c>
      <c r="E14" s="90">
        <v>5202.8999999999996</v>
      </c>
      <c r="F14" s="90">
        <v>5438.2</v>
      </c>
      <c r="G14" s="90">
        <v>6060.6</v>
      </c>
      <c r="H14" s="90" t="s">
        <v>17</v>
      </c>
      <c r="I14" s="90">
        <v>6482.8</v>
      </c>
      <c r="J14" s="90">
        <v>7103.4</v>
      </c>
      <c r="K14" s="90">
        <v>7836</v>
      </c>
      <c r="L14" s="90">
        <v>8791</v>
      </c>
      <c r="M14" s="90">
        <v>8770</v>
      </c>
      <c r="N14" s="90">
        <v>9539.7000000000007</v>
      </c>
      <c r="O14" s="90">
        <v>10541.9</v>
      </c>
      <c r="P14" s="90">
        <v>10993.5</v>
      </c>
      <c r="Q14" s="90">
        <v>12594.9</v>
      </c>
      <c r="R14" s="190">
        <v>13697390</v>
      </c>
      <c r="S14" s="190">
        <v>15179376</v>
      </c>
      <c r="T14" s="190">
        <v>18448145</v>
      </c>
      <c r="U14" s="190">
        <v>22444639</v>
      </c>
      <c r="V14" s="190">
        <v>27142651.800000001</v>
      </c>
      <c r="W14" s="190">
        <v>31573317</v>
      </c>
      <c r="X14" s="190">
        <v>36097866</v>
      </c>
      <c r="Y14" s="190">
        <v>36752805</v>
      </c>
      <c r="Z14" s="190">
        <v>37700037</v>
      </c>
      <c r="AA14" s="190">
        <v>42105488</v>
      </c>
      <c r="AB14" s="90">
        <v>45193.1</v>
      </c>
      <c r="AC14" s="90">
        <v>50333.5</v>
      </c>
      <c r="AD14" s="298">
        <v>55069.4</v>
      </c>
      <c r="AE14" s="298">
        <v>52457.4</v>
      </c>
      <c r="AF14" s="90">
        <v>47267.209000000003</v>
      </c>
      <c r="AG14" s="90">
        <v>45290.106</v>
      </c>
      <c r="AH14" s="90">
        <v>46314.301999999996</v>
      </c>
      <c r="AI14" s="290"/>
      <c r="AJ14" s="34"/>
    </row>
    <row r="15" spans="1:37" ht="15" customHeight="1" x14ac:dyDescent="0.2">
      <c r="A15" s="186" t="s">
        <v>158</v>
      </c>
      <c r="B15" s="55">
        <v>2791.8</v>
      </c>
      <c r="C15" s="55">
        <v>2410.1999999999998</v>
      </c>
      <c r="D15" s="55">
        <v>2422.4</v>
      </c>
      <c r="E15" s="55">
        <v>2011.5</v>
      </c>
      <c r="F15" s="55">
        <v>1982.8</v>
      </c>
      <c r="G15" s="55">
        <v>2223.9</v>
      </c>
      <c r="H15" s="55">
        <v>2501.6999999999998</v>
      </c>
      <c r="I15" s="55">
        <v>2572.6999999999998</v>
      </c>
      <c r="J15" s="55">
        <v>2591.9</v>
      </c>
      <c r="K15" s="55">
        <v>2884.4</v>
      </c>
      <c r="L15" s="55">
        <v>3154.7</v>
      </c>
      <c r="M15" s="55">
        <v>3218.9</v>
      </c>
      <c r="N15" s="55">
        <v>3521.6</v>
      </c>
      <c r="O15" s="55">
        <v>3657</v>
      </c>
      <c r="P15" s="55">
        <v>3190.1</v>
      </c>
      <c r="Q15" s="55">
        <v>4091.3</v>
      </c>
      <c r="R15" s="191">
        <v>4140758</v>
      </c>
      <c r="S15" s="191">
        <v>4627866</v>
      </c>
      <c r="T15" s="191">
        <v>5009974</v>
      </c>
      <c r="U15" s="191">
        <v>5304481</v>
      </c>
      <c r="V15" s="191">
        <v>5492650</v>
      </c>
      <c r="W15" s="191">
        <v>6564455</v>
      </c>
      <c r="X15" s="191">
        <v>6915227</v>
      </c>
      <c r="Y15" s="191">
        <v>6684896</v>
      </c>
      <c r="Z15" s="191">
        <v>6676194</v>
      </c>
      <c r="AA15" s="191">
        <v>7246030</v>
      </c>
      <c r="AB15" s="55">
        <v>7291.89</v>
      </c>
      <c r="AC15" s="55">
        <v>9469.53125</v>
      </c>
      <c r="AD15" s="82">
        <v>8652.9580078125</v>
      </c>
      <c r="AE15" s="82">
        <v>10186.9</v>
      </c>
      <c r="AF15" s="55">
        <v>9661.4040000000005</v>
      </c>
      <c r="AG15" s="55">
        <v>9859.4570000000003</v>
      </c>
      <c r="AH15" s="55">
        <v>9122.1579999999994</v>
      </c>
      <c r="AI15" s="291"/>
      <c r="AJ15" s="34"/>
    </row>
    <row r="16" spans="1:37" ht="15" customHeight="1" x14ac:dyDescent="0.2">
      <c r="A16" s="186" t="s">
        <v>157</v>
      </c>
      <c r="B16" s="55">
        <v>368.6</v>
      </c>
      <c r="C16" s="55">
        <v>382.2</v>
      </c>
      <c r="D16" s="55">
        <v>478.2</v>
      </c>
      <c r="E16" s="55">
        <v>447.2</v>
      </c>
      <c r="F16" s="55">
        <v>585.6</v>
      </c>
      <c r="G16" s="55">
        <v>637.79999999999995</v>
      </c>
      <c r="H16" s="55">
        <v>465.3</v>
      </c>
      <c r="I16" s="55">
        <v>518.70000000000005</v>
      </c>
      <c r="J16" s="55">
        <v>753.8</v>
      </c>
      <c r="K16" s="55">
        <v>887.5</v>
      </c>
      <c r="L16" s="55">
        <v>918.9</v>
      </c>
      <c r="M16" s="55">
        <v>938.3</v>
      </c>
      <c r="N16" s="55">
        <v>959.8</v>
      </c>
      <c r="O16" s="55">
        <v>1111</v>
      </c>
      <c r="P16" s="55">
        <v>1205.4000000000001</v>
      </c>
      <c r="Q16" s="55">
        <v>1542.2</v>
      </c>
      <c r="R16" s="191">
        <v>1810893</v>
      </c>
      <c r="S16" s="191">
        <v>2059544</v>
      </c>
      <c r="T16" s="191">
        <v>2538512</v>
      </c>
      <c r="U16" s="191">
        <v>3158959</v>
      </c>
      <c r="V16" s="191">
        <v>3941638</v>
      </c>
      <c r="W16" s="191">
        <v>4459776</v>
      </c>
      <c r="X16" s="191">
        <v>5287884</v>
      </c>
      <c r="Y16" s="191">
        <v>6146786</v>
      </c>
      <c r="Z16" s="191">
        <v>6254132</v>
      </c>
      <c r="AA16" s="191">
        <v>6524717</v>
      </c>
      <c r="AB16" s="55">
        <v>6994.2</v>
      </c>
      <c r="AC16" s="55">
        <v>7530.7</v>
      </c>
      <c r="AD16" s="82">
        <v>8065.5</v>
      </c>
      <c r="AE16" s="82">
        <v>7855.4</v>
      </c>
      <c r="AF16" s="55">
        <v>7228.6170000000002</v>
      </c>
      <c r="AG16" s="55">
        <v>5482.3070000000007</v>
      </c>
      <c r="AH16" s="55">
        <v>6197.2359999999999</v>
      </c>
      <c r="AI16" s="291"/>
      <c r="AJ16" s="34"/>
    </row>
    <row r="17" spans="1:38" ht="15" customHeight="1" x14ac:dyDescent="0.2">
      <c r="A17" s="186" t="s">
        <v>29</v>
      </c>
      <c r="B17" s="55">
        <v>479.9</v>
      </c>
      <c r="C17" s="55">
        <v>530.79999999999995</v>
      </c>
      <c r="D17" s="55">
        <v>671.7</v>
      </c>
      <c r="E17" s="55">
        <v>902.7</v>
      </c>
      <c r="F17" s="55">
        <v>989.1</v>
      </c>
      <c r="G17" s="55">
        <v>1079.0999999999999</v>
      </c>
      <c r="H17" s="55">
        <v>1235.0999999999999</v>
      </c>
      <c r="I17" s="55">
        <v>1446.7</v>
      </c>
      <c r="J17" s="55">
        <v>1574.4</v>
      </c>
      <c r="K17" s="55">
        <v>1576.9</v>
      </c>
      <c r="L17" s="55">
        <v>1580.6</v>
      </c>
      <c r="M17" s="55">
        <v>1690.1</v>
      </c>
      <c r="N17" s="55">
        <v>1916</v>
      </c>
      <c r="O17" s="55">
        <v>2344.1</v>
      </c>
      <c r="P17" s="55">
        <v>2429.6999999999998</v>
      </c>
      <c r="Q17" s="55">
        <v>2222.1999999999998</v>
      </c>
      <c r="R17" s="191">
        <v>2468990</v>
      </c>
      <c r="S17" s="191">
        <v>2459273</v>
      </c>
      <c r="T17" s="191">
        <v>2357790</v>
      </c>
      <c r="U17" s="191">
        <v>2501892</v>
      </c>
      <c r="V17" s="191">
        <v>2411987</v>
      </c>
      <c r="W17" s="191">
        <v>2815764</v>
      </c>
      <c r="X17" s="191">
        <v>3183222</v>
      </c>
      <c r="Y17" s="191">
        <v>3389881</v>
      </c>
      <c r="Z17" s="191">
        <v>3085280</v>
      </c>
      <c r="AA17" s="191">
        <v>2842831</v>
      </c>
      <c r="AB17" s="55">
        <v>2745.7150000000001</v>
      </c>
      <c r="AC17" s="55">
        <v>3018.2</v>
      </c>
      <c r="AD17" s="82">
        <v>3023.20703125</v>
      </c>
      <c r="AE17" s="82">
        <v>3570</v>
      </c>
      <c r="AF17" s="55">
        <v>3719.3100000000004</v>
      </c>
      <c r="AG17" s="55">
        <v>4569.9469999999992</v>
      </c>
      <c r="AH17" s="55">
        <v>4951.0670000000009</v>
      </c>
      <c r="AI17" s="291"/>
      <c r="AJ17" s="34"/>
    </row>
    <row r="18" spans="1:38" ht="15" customHeight="1" x14ac:dyDescent="0.2">
      <c r="A18" s="186" t="s">
        <v>159</v>
      </c>
      <c r="B18" s="55">
        <v>1996</v>
      </c>
      <c r="C18" s="55">
        <v>2305.8000000000002</v>
      </c>
      <c r="D18" s="55">
        <v>-983.7</v>
      </c>
      <c r="E18" s="55">
        <v>1841.5</v>
      </c>
      <c r="F18" s="55">
        <v>1880.7</v>
      </c>
      <c r="G18" s="55">
        <v>2119.8000000000002</v>
      </c>
      <c r="H18" s="55">
        <v>2077.1</v>
      </c>
      <c r="I18" s="55">
        <v>1944.7</v>
      </c>
      <c r="J18" s="55">
        <v>2183.3000000000002</v>
      </c>
      <c r="K18" s="55">
        <v>2487.1999999999998</v>
      </c>
      <c r="L18" s="55">
        <v>3136.8</v>
      </c>
      <c r="M18" s="55">
        <v>2922.8</v>
      </c>
      <c r="N18" s="55">
        <v>3142.3</v>
      </c>
      <c r="O18" s="55">
        <v>3429.7</v>
      </c>
      <c r="P18" s="55">
        <v>4168.3</v>
      </c>
      <c r="Q18" s="55">
        <v>4739.3</v>
      </c>
      <c r="R18" s="191">
        <v>5276749</v>
      </c>
      <c r="S18" s="191">
        <v>6032693</v>
      </c>
      <c r="T18" s="191">
        <v>8541869</v>
      </c>
      <c r="U18" s="191">
        <v>11479307</v>
      </c>
      <c r="V18" s="191">
        <v>15296376.800000001</v>
      </c>
      <c r="W18" s="191">
        <v>17733322</v>
      </c>
      <c r="X18" s="191">
        <v>20711533</v>
      </c>
      <c r="Y18" s="191">
        <v>20531242</v>
      </c>
      <c r="Z18" s="191">
        <v>21684431</v>
      </c>
      <c r="AA18" s="191">
        <v>25491910</v>
      </c>
      <c r="AB18" s="55">
        <v>28161.3</v>
      </c>
      <c r="AC18" s="55">
        <v>30315.4</v>
      </c>
      <c r="AD18" s="82">
        <v>35327.68359375</v>
      </c>
      <c r="AE18" s="82">
        <v>30845.1</v>
      </c>
      <c r="AF18" s="55">
        <v>26657.878000000001</v>
      </c>
      <c r="AG18" s="55">
        <v>25378.394999999997</v>
      </c>
      <c r="AH18" s="55">
        <v>26043.841</v>
      </c>
      <c r="AI18" s="291"/>
      <c r="AJ18" s="34"/>
    </row>
    <row r="19" spans="1:38" ht="15" customHeight="1" x14ac:dyDescent="0.2">
      <c r="A19" s="52" t="s">
        <v>9</v>
      </c>
      <c r="B19" s="90">
        <v>-401.7</v>
      </c>
      <c r="C19" s="90">
        <v>-397</v>
      </c>
      <c r="D19" s="90">
        <v>-606.4</v>
      </c>
      <c r="E19" s="90">
        <v>-230.6</v>
      </c>
      <c r="F19" s="90">
        <v>95.8</v>
      </c>
      <c r="G19" s="90">
        <v>673.8</v>
      </c>
      <c r="H19" s="90">
        <v>-196</v>
      </c>
      <c r="I19" s="90">
        <v>238.3</v>
      </c>
      <c r="J19" s="90">
        <v>401.5</v>
      </c>
      <c r="K19" s="90">
        <v>619.79999999999995</v>
      </c>
      <c r="L19" s="90">
        <v>745.8</v>
      </c>
      <c r="M19" s="90">
        <v>355.9</v>
      </c>
      <c r="N19" s="90">
        <v>-983.7</v>
      </c>
      <c r="O19" s="90">
        <v>-928.7</v>
      </c>
      <c r="P19" s="90">
        <v>2013.2</v>
      </c>
      <c r="Q19" s="90">
        <v>785</v>
      </c>
      <c r="R19" s="190">
        <v>819772</v>
      </c>
      <c r="S19" s="190">
        <v>2673257</v>
      </c>
      <c r="T19" s="190">
        <v>3571986.5999999996</v>
      </c>
      <c r="U19" s="190">
        <v>9465826</v>
      </c>
      <c r="V19" s="190">
        <v>11410845.600000001</v>
      </c>
      <c r="W19" s="190">
        <v>9092890</v>
      </c>
      <c r="X19" s="190">
        <v>21686685.199999999</v>
      </c>
      <c r="Y19" s="190">
        <v>1790694</v>
      </c>
      <c r="Z19" s="190">
        <v>7135403</v>
      </c>
      <c r="AA19" s="190">
        <v>7678714</v>
      </c>
      <c r="AB19" s="90">
        <v>1837.1</v>
      </c>
      <c r="AC19" s="90">
        <v>5715</v>
      </c>
      <c r="AD19" s="298">
        <v>282.5</v>
      </c>
      <c r="AE19" s="298">
        <f>AE6-AE14</f>
        <v>-2615.8000000000029</v>
      </c>
      <c r="AF19" s="90">
        <f>AF6-AF14</f>
        <v>-8985.7090000000026</v>
      </c>
      <c r="AG19" s="90">
        <v>-8787.7005290000016</v>
      </c>
      <c r="AH19" s="90">
        <v>-1793.0093090000009</v>
      </c>
      <c r="AI19" s="233"/>
      <c r="AJ19" s="34"/>
    </row>
    <row r="20" spans="1:38" ht="15" customHeight="1" x14ac:dyDescent="0.2">
      <c r="A20" s="186" t="s">
        <v>30</v>
      </c>
      <c r="B20" s="55">
        <v>0.3</v>
      </c>
      <c r="C20" s="55">
        <v>0.7</v>
      </c>
      <c r="D20" s="55">
        <v>9.6</v>
      </c>
      <c r="E20" s="55">
        <v>39.700000000000003</v>
      </c>
      <c r="F20" s="55">
        <v>87</v>
      </c>
      <c r="G20" s="55">
        <v>17.7</v>
      </c>
      <c r="H20" s="55">
        <v>18</v>
      </c>
      <c r="I20" s="55">
        <v>22.5</v>
      </c>
      <c r="J20" s="55">
        <v>59.9</v>
      </c>
      <c r="K20" s="55">
        <v>56</v>
      </c>
      <c r="L20" s="55">
        <v>5.7</v>
      </c>
      <c r="M20" s="55">
        <v>827.8</v>
      </c>
      <c r="N20" s="55">
        <v>29</v>
      </c>
      <c r="O20" s="55">
        <v>100.8</v>
      </c>
      <c r="P20" s="55">
        <v>29.9</v>
      </c>
      <c r="Q20" s="55">
        <v>35.6</v>
      </c>
      <c r="R20" s="191">
        <v>38729</v>
      </c>
      <c r="S20" s="191">
        <v>5816</v>
      </c>
      <c r="T20" s="191">
        <v>6117</v>
      </c>
      <c r="U20" s="191">
        <v>7200</v>
      </c>
      <c r="V20" s="191">
        <v>4660</v>
      </c>
      <c r="W20" s="191">
        <v>30390</v>
      </c>
      <c r="X20" s="191">
        <v>36894</v>
      </c>
      <c r="Y20" s="191">
        <v>54475</v>
      </c>
      <c r="Z20" s="191">
        <v>228506</v>
      </c>
      <c r="AA20" s="191">
        <v>300251</v>
      </c>
      <c r="AB20" s="55">
        <v>31.9</v>
      </c>
      <c r="AC20" s="55">
        <v>1569.3</v>
      </c>
      <c r="AD20" s="82">
        <v>334.3</v>
      </c>
      <c r="AE20" s="82">
        <v>5861.8</v>
      </c>
      <c r="AF20" s="55">
        <v>3434.4760000000001</v>
      </c>
      <c r="AG20" s="55">
        <v>735.64299999999992</v>
      </c>
      <c r="AH20" s="55">
        <v>939.30200000000002</v>
      </c>
      <c r="AI20" s="291"/>
      <c r="AJ20" s="34"/>
    </row>
    <row r="21" spans="1:38" ht="15" customHeight="1" x14ac:dyDescent="0.2">
      <c r="A21" s="186" t="s">
        <v>31</v>
      </c>
      <c r="B21" s="55">
        <v>876.7</v>
      </c>
      <c r="C21" s="55">
        <v>776.9</v>
      </c>
      <c r="D21" s="55">
        <v>387.5</v>
      </c>
      <c r="E21" s="55">
        <v>439.1</v>
      </c>
      <c r="F21" s="55">
        <v>455.7</v>
      </c>
      <c r="G21" s="55">
        <v>744.7</v>
      </c>
      <c r="H21" s="55">
        <v>449.6</v>
      </c>
      <c r="I21" s="55">
        <v>300.60000000000002</v>
      </c>
      <c r="J21" s="55">
        <v>467.6</v>
      </c>
      <c r="K21" s="55">
        <v>622.5</v>
      </c>
      <c r="L21" s="55">
        <v>580.4</v>
      </c>
      <c r="M21" s="55">
        <v>1142.3</v>
      </c>
      <c r="N21" s="55">
        <v>859.8</v>
      </c>
      <c r="O21" s="55">
        <v>527.4</v>
      </c>
      <c r="P21" s="55">
        <v>1224</v>
      </c>
      <c r="Q21" s="55">
        <v>861.2</v>
      </c>
      <c r="R21" s="191">
        <v>671699</v>
      </c>
      <c r="S21" s="191">
        <v>844071</v>
      </c>
      <c r="T21" s="191">
        <v>1645354</v>
      </c>
      <c r="U21" s="191">
        <v>3157270</v>
      </c>
      <c r="V21" s="191">
        <v>4757657</v>
      </c>
      <c r="W21" s="191">
        <v>8490532</v>
      </c>
      <c r="X21" s="191">
        <v>9876950</v>
      </c>
      <c r="Y21" s="191">
        <v>8375004</v>
      </c>
      <c r="Z21" s="191">
        <v>5906499</v>
      </c>
      <c r="AA21" s="191">
        <v>6888516</v>
      </c>
      <c r="AB21" s="55">
        <v>7091</v>
      </c>
      <c r="AC21" s="55">
        <v>8036.3</v>
      </c>
      <c r="AD21" s="82">
        <v>8881</v>
      </c>
      <c r="AE21" s="82">
        <v>7059.4</v>
      </c>
      <c r="AF21" s="55">
        <v>4113.8</v>
      </c>
      <c r="AG21" s="55">
        <v>3239.616</v>
      </c>
      <c r="AH21" s="55">
        <v>3671.8540000000003</v>
      </c>
      <c r="AI21" s="291"/>
      <c r="AJ21" s="34"/>
    </row>
    <row r="22" spans="1:38" ht="15" customHeight="1" x14ac:dyDescent="0.2">
      <c r="A22" s="52" t="s">
        <v>8</v>
      </c>
      <c r="B22" s="90">
        <v>-1278.0999999999999</v>
      </c>
      <c r="C22" s="90">
        <v>-1173.2</v>
      </c>
      <c r="D22" s="90">
        <v>-984.3</v>
      </c>
      <c r="E22" s="90">
        <v>-630</v>
      </c>
      <c r="F22" s="90">
        <v>-272.89999999999998</v>
      </c>
      <c r="G22" s="90">
        <v>-53.2</v>
      </c>
      <c r="H22" s="90">
        <v>-627.70000000000005</v>
      </c>
      <c r="I22" s="90">
        <v>-39.799999999999997</v>
      </c>
      <c r="J22" s="90">
        <v>-6.2</v>
      </c>
      <c r="K22" s="90">
        <v>53.3</v>
      </c>
      <c r="L22" s="90">
        <v>171</v>
      </c>
      <c r="M22" s="90">
        <v>41.4</v>
      </c>
      <c r="N22" s="90">
        <v>-741</v>
      </c>
      <c r="O22" s="90">
        <v>-1355.3</v>
      </c>
      <c r="P22" s="90">
        <v>819.1</v>
      </c>
      <c r="Q22" s="90">
        <v>-40.6</v>
      </c>
      <c r="R22" s="90">
        <v>186.80199999999999</v>
      </c>
      <c r="S22" s="90">
        <v>1835.002</v>
      </c>
      <c r="T22" s="90">
        <v>1932.7495999999996</v>
      </c>
      <c r="U22" s="90">
        <v>6315.7560000000003</v>
      </c>
      <c r="V22" s="90">
        <v>6657.8486000000003</v>
      </c>
      <c r="W22" s="90">
        <v>632.7480000000005</v>
      </c>
      <c r="X22" s="90">
        <v>11846.629199999999</v>
      </c>
      <c r="Y22" s="90">
        <v>-6529.835</v>
      </c>
      <c r="Z22" s="90">
        <v>1457.41</v>
      </c>
      <c r="AA22" s="90">
        <v>1090.4490000000001</v>
      </c>
      <c r="AB22" s="90">
        <v>-5222</v>
      </c>
      <c r="AC22" s="90">
        <v>-752</v>
      </c>
      <c r="AD22" s="298">
        <v>-8264.1999999999971</v>
      </c>
      <c r="AE22" s="298">
        <v>-3813.4</v>
      </c>
      <c r="AF22" s="90">
        <f>(AF6+AF20)-(AF14+AF21)</f>
        <v>-9665.0330000000031</v>
      </c>
      <c r="AG22" s="90">
        <v>-11291.673529000003</v>
      </c>
      <c r="AH22" s="90">
        <v>-4525.5613089999997</v>
      </c>
      <c r="AI22" s="290"/>
      <c r="AJ22" s="34"/>
    </row>
    <row r="23" spans="1:38" x14ac:dyDescent="0.2">
      <c r="A23" s="186" t="s">
        <v>21</v>
      </c>
      <c r="B23" s="55">
        <v>1278.0999999999999</v>
      </c>
      <c r="C23" s="55">
        <v>1173.2</v>
      </c>
      <c r="D23" s="55">
        <v>984.3</v>
      </c>
      <c r="E23" s="55">
        <v>630</v>
      </c>
      <c r="F23" s="55">
        <v>272.89999999999998</v>
      </c>
      <c r="G23" s="55">
        <v>53.2</v>
      </c>
      <c r="H23" s="55">
        <v>627.70000000000005</v>
      </c>
      <c r="I23" s="55">
        <v>39.799999999999997</v>
      </c>
      <c r="J23" s="55">
        <v>6.2</v>
      </c>
      <c r="K23" s="55">
        <v>-53.3</v>
      </c>
      <c r="L23" s="55">
        <v>-171</v>
      </c>
      <c r="M23" s="55">
        <v>-41.4</v>
      </c>
      <c r="N23" s="55">
        <v>741</v>
      </c>
      <c r="O23" s="55">
        <v>1355.3</v>
      </c>
      <c r="P23" s="55">
        <v>-819.1</v>
      </c>
      <c r="Q23" s="55">
        <v>40.6</v>
      </c>
      <c r="R23" s="191">
        <v>-186802</v>
      </c>
      <c r="S23" s="191">
        <v>-1835002</v>
      </c>
      <c r="T23" s="191">
        <v>-1932749.5999999996</v>
      </c>
      <c r="U23" s="191">
        <v>-6315756</v>
      </c>
      <c r="V23" s="191">
        <v>-6657848.6000000006</v>
      </c>
      <c r="W23" s="191">
        <v>-632748.00000000047</v>
      </c>
      <c r="X23" s="191">
        <v>-11846629.199999999</v>
      </c>
      <c r="Y23" s="191">
        <v>6529835</v>
      </c>
      <c r="Z23" s="191">
        <v>-1457410</v>
      </c>
      <c r="AA23" s="191">
        <v>-1090449</v>
      </c>
      <c r="AB23" s="55">
        <v>5222</v>
      </c>
      <c r="AC23" s="55">
        <v>752</v>
      </c>
      <c r="AD23" s="55">
        <v>8264.2000000000007</v>
      </c>
      <c r="AE23" s="55">
        <v>3813.4</v>
      </c>
      <c r="AF23" s="55">
        <v>9665</v>
      </c>
      <c r="AG23" s="55">
        <v>11291.699999999999</v>
      </c>
      <c r="AH23" s="55">
        <v>4525.7</v>
      </c>
      <c r="AI23" s="291"/>
      <c r="AJ23" s="34"/>
    </row>
    <row r="24" spans="1:38" x14ac:dyDescent="0.2">
      <c r="A24" s="186" t="s">
        <v>22</v>
      </c>
      <c r="B24" s="55">
        <v>-302.2</v>
      </c>
      <c r="C24" s="55">
        <v>-2.8</v>
      </c>
      <c r="D24" s="55">
        <v>33.4</v>
      </c>
      <c r="E24" s="55">
        <v>-239.8</v>
      </c>
      <c r="F24" s="55">
        <v>-393.8</v>
      </c>
      <c r="G24" s="55">
        <v>-480.2</v>
      </c>
      <c r="H24" s="55">
        <v>-237.5</v>
      </c>
      <c r="I24" s="55">
        <v>475.6</v>
      </c>
      <c r="J24" s="55">
        <v>302.3</v>
      </c>
      <c r="K24" s="55">
        <v>-902.6</v>
      </c>
      <c r="L24" s="55">
        <v>133.4</v>
      </c>
      <c r="M24" s="55">
        <v>-1500.5</v>
      </c>
      <c r="N24" s="55">
        <v>-435.8</v>
      </c>
      <c r="O24" s="55">
        <v>896.7</v>
      </c>
      <c r="P24" s="55">
        <v>878.4</v>
      </c>
      <c r="Q24" s="55">
        <v>-6.4</v>
      </c>
      <c r="R24" s="191">
        <v>-215725</v>
      </c>
      <c r="S24" s="191">
        <v>-240360</v>
      </c>
      <c r="T24" s="191">
        <v>-1151947</v>
      </c>
      <c r="U24" s="191">
        <v>-256800</v>
      </c>
      <c r="V24" s="191">
        <v>-354732</v>
      </c>
      <c r="W24" s="300">
        <v>732797</v>
      </c>
      <c r="X24" s="300">
        <v>-92500</v>
      </c>
      <c r="Y24" s="300">
        <v>-1357800</v>
      </c>
      <c r="Z24" s="300">
        <v>966200</v>
      </c>
      <c r="AA24" s="300">
        <v>-187700</v>
      </c>
      <c r="AB24" s="55">
        <v>2198.1</v>
      </c>
      <c r="AC24" s="55">
        <v>2939.8999999999996</v>
      </c>
      <c r="AD24" s="55">
        <v>-283.39999999999998</v>
      </c>
      <c r="AE24" s="55">
        <v>-244</v>
      </c>
      <c r="AF24" s="55">
        <v>8946.3000000000029</v>
      </c>
      <c r="AG24" s="55">
        <v>3212.7</v>
      </c>
      <c r="AH24" s="55">
        <v>2080.8000000000002</v>
      </c>
      <c r="AI24" s="291"/>
      <c r="AJ24" s="265"/>
      <c r="AK24" s="259"/>
      <c r="AL24" s="86"/>
    </row>
    <row r="25" spans="1:38" x14ac:dyDescent="0.2">
      <c r="A25" s="186" t="s">
        <v>32</v>
      </c>
      <c r="B25" s="55">
        <v>-302.2</v>
      </c>
      <c r="C25" s="55">
        <v>-2.8</v>
      </c>
      <c r="D25" s="55">
        <v>33.4</v>
      </c>
      <c r="E25" s="55">
        <v>-239.8</v>
      </c>
      <c r="F25" s="55">
        <v>-393.8</v>
      </c>
      <c r="G25" s="55">
        <v>-480.2</v>
      </c>
      <c r="H25" s="55">
        <v>-237.5</v>
      </c>
      <c r="I25" s="55">
        <v>-16.8</v>
      </c>
      <c r="J25" s="55">
        <v>-287</v>
      </c>
      <c r="K25" s="55">
        <v>-902.6</v>
      </c>
      <c r="L25" s="55">
        <v>133.4</v>
      </c>
      <c r="M25" s="55">
        <v>-1500.5</v>
      </c>
      <c r="N25" s="55">
        <v>-473.4</v>
      </c>
      <c r="O25" s="55">
        <v>842.8</v>
      </c>
      <c r="P25" s="55">
        <v>846.9</v>
      </c>
      <c r="Q25" s="55">
        <v>-6.4</v>
      </c>
      <c r="R25" s="191">
        <v>-215727</v>
      </c>
      <c r="S25" s="191">
        <v>-240360</v>
      </c>
      <c r="T25" s="191">
        <v>-1151947</v>
      </c>
      <c r="U25" s="191">
        <v>-256800</v>
      </c>
      <c r="V25" s="191">
        <v>-354732</v>
      </c>
      <c r="W25" s="300">
        <v>732797</v>
      </c>
      <c r="X25" s="300">
        <v>-92500</v>
      </c>
      <c r="Y25" s="300">
        <v>-1357800</v>
      </c>
      <c r="Z25" s="300">
        <v>966200</v>
      </c>
      <c r="AA25" s="300">
        <v>-187700</v>
      </c>
      <c r="AB25" s="55">
        <v>1055.2999999999997</v>
      </c>
      <c r="AC25" s="55">
        <v>2939.8999999999996</v>
      </c>
      <c r="AD25" s="55">
        <v>-283.39999999999998</v>
      </c>
      <c r="AE25" s="55">
        <v>-244</v>
      </c>
      <c r="AF25" s="55">
        <v>6447.9</v>
      </c>
      <c r="AG25" s="55">
        <v>1500.5</v>
      </c>
      <c r="AH25" s="55">
        <v>2080.8000000000002</v>
      </c>
      <c r="AJ25" s="34"/>
      <c r="AK25" s="216"/>
    </row>
    <row r="26" spans="1:38" x14ac:dyDescent="0.2">
      <c r="A26" s="186" t="s">
        <v>33</v>
      </c>
      <c r="B26" s="55">
        <v>56.3</v>
      </c>
      <c r="C26" s="55">
        <v>602.5</v>
      </c>
      <c r="D26" s="55">
        <v>474.7</v>
      </c>
      <c r="E26" s="55">
        <v>111.9</v>
      </c>
      <c r="F26" s="55">
        <v>248.8</v>
      </c>
      <c r="G26" s="55">
        <v>101.2</v>
      </c>
      <c r="H26" s="55">
        <v>649.29999999999995</v>
      </c>
      <c r="I26" s="55">
        <v>1180.3</v>
      </c>
      <c r="J26" s="55">
        <v>1331.9</v>
      </c>
      <c r="K26" s="55">
        <v>140.4</v>
      </c>
      <c r="L26" s="55">
        <v>1283.5999999999999</v>
      </c>
      <c r="M26" s="55">
        <v>368.4</v>
      </c>
      <c r="N26" s="55">
        <v>359.9</v>
      </c>
      <c r="O26" s="55">
        <v>1802.3</v>
      </c>
      <c r="P26" s="55">
        <v>2344.3000000000002</v>
      </c>
      <c r="Q26" s="55">
        <v>157.1</v>
      </c>
      <c r="R26" s="191">
        <v>210700</v>
      </c>
      <c r="S26" s="191">
        <v>192572</v>
      </c>
      <c r="T26" s="191">
        <v>212556</v>
      </c>
      <c r="U26" s="191">
        <v>332100</v>
      </c>
      <c r="V26" s="191">
        <v>1200668</v>
      </c>
      <c r="W26" s="191">
        <v>1021497</v>
      </c>
      <c r="X26" s="191">
        <v>1176000</v>
      </c>
      <c r="Y26" s="191">
        <v>505900</v>
      </c>
      <c r="Z26" s="191">
        <v>1423200</v>
      </c>
      <c r="AA26" s="191">
        <v>493500</v>
      </c>
      <c r="AB26" s="55">
        <v>1765.6</v>
      </c>
      <c r="AC26" s="55">
        <v>3678</v>
      </c>
      <c r="AD26" s="55">
        <v>190.4</v>
      </c>
      <c r="AE26" s="55">
        <v>341.1</v>
      </c>
      <c r="AF26" s="55">
        <v>6983.5</v>
      </c>
      <c r="AG26" s="55">
        <v>2102.5</v>
      </c>
      <c r="AH26" s="55">
        <v>2734.7</v>
      </c>
      <c r="AI26" s="291"/>
      <c r="AJ26" s="34"/>
      <c r="AK26" s="260"/>
    </row>
    <row r="27" spans="1:38" x14ac:dyDescent="0.2">
      <c r="A27" s="186" t="s">
        <v>34</v>
      </c>
      <c r="B27" s="55">
        <v>358.5</v>
      </c>
      <c r="C27" s="55">
        <v>605.29999999999995</v>
      </c>
      <c r="D27" s="55">
        <v>441.3</v>
      </c>
      <c r="E27" s="55">
        <v>351.7</v>
      </c>
      <c r="F27" s="55">
        <v>642.6</v>
      </c>
      <c r="G27" s="55">
        <v>581.4</v>
      </c>
      <c r="H27" s="55">
        <v>886.8</v>
      </c>
      <c r="I27" s="55">
        <v>1197.0999999999999</v>
      </c>
      <c r="J27" s="55">
        <v>1618.9</v>
      </c>
      <c r="K27" s="55">
        <v>1043</v>
      </c>
      <c r="L27" s="55">
        <v>1150.2</v>
      </c>
      <c r="M27" s="55">
        <v>1868.9</v>
      </c>
      <c r="N27" s="55">
        <v>833.3</v>
      </c>
      <c r="O27" s="55">
        <v>959.5</v>
      </c>
      <c r="P27" s="55">
        <v>1497.4</v>
      </c>
      <c r="Q27" s="55">
        <v>163.5</v>
      </c>
      <c r="R27" s="191">
        <v>426427</v>
      </c>
      <c r="S27" s="191">
        <v>432932</v>
      </c>
      <c r="T27" s="191">
        <v>1364503</v>
      </c>
      <c r="U27" s="191">
        <v>588900</v>
      </c>
      <c r="V27" s="191">
        <v>1555400</v>
      </c>
      <c r="W27" s="191">
        <v>288700</v>
      </c>
      <c r="X27" s="191">
        <v>1268500</v>
      </c>
      <c r="Y27" s="191">
        <v>1863700</v>
      </c>
      <c r="Z27" s="191">
        <v>457000</v>
      </c>
      <c r="AA27" s="191">
        <v>681200</v>
      </c>
      <c r="AB27" s="55">
        <v>710.3</v>
      </c>
      <c r="AC27" s="55">
        <v>738.09999999999991</v>
      </c>
      <c r="AD27" s="55">
        <v>473.8</v>
      </c>
      <c r="AE27" s="55">
        <v>585.1</v>
      </c>
      <c r="AF27" s="55">
        <v>535.6</v>
      </c>
      <c r="AG27" s="55">
        <v>602</v>
      </c>
      <c r="AH27" s="55">
        <v>653.89999999999986</v>
      </c>
      <c r="AI27" s="291"/>
      <c r="AJ27" s="264"/>
      <c r="AK27" s="260"/>
    </row>
    <row r="28" spans="1:38" x14ac:dyDescent="0.2">
      <c r="A28" s="186" t="s">
        <v>162</v>
      </c>
      <c r="B28" s="55">
        <v>0</v>
      </c>
      <c r="C28" s="55">
        <v>0</v>
      </c>
      <c r="D28" s="55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5">
        <v>0</v>
      </c>
      <c r="Q28" s="55">
        <v>0</v>
      </c>
      <c r="R28" s="191">
        <v>0</v>
      </c>
      <c r="S28" s="191">
        <v>0</v>
      </c>
      <c r="T28" s="191">
        <v>0</v>
      </c>
      <c r="U28" s="191">
        <v>0</v>
      </c>
      <c r="V28" s="191">
        <v>0</v>
      </c>
      <c r="W28" s="191">
        <v>0</v>
      </c>
      <c r="X28" s="191">
        <v>0</v>
      </c>
      <c r="Y28" s="191">
        <v>0</v>
      </c>
      <c r="Z28" s="191">
        <v>0</v>
      </c>
      <c r="AA28" s="191">
        <v>0</v>
      </c>
      <c r="AB28" s="55">
        <v>0</v>
      </c>
      <c r="AC28" s="55">
        <v>0</v>
      </c>
      <c r="AD28" s="55">
        <v>0</v>
      </c>
      <c r="AE28" s="55">
        <v>0</v>
      </c>
      <c r="AF28" s="55">
        <v>2498.4</v>
      </c>
      <c r="AG28" s="55">
        <v>1712.2</v>
      </c>
      <c r="AH28" s="55">
        <v>0</v>
      </c>
      <c r="AI28" s="291"/>
      <c r="AJ28" s="264"/>
      <c r="AK28" s="261"/>
    </row>
    <row r="29" spans="1:38" x14ac:dyDescent="0.2">
      <c r="A29" s="186" t="s">
        <v>35</v>
      </c>
      <c r="B29" s="55">
        <v>0</v>
      </c>
      <c r="C29" s="55">
        <v>0</v>
      </c>
      <c r="D29" s="55">
        <v>0</v>
      </c>
      <c r="E29" s="55" t="s">
        <v>19</v>
      </c>
      <c r="F29" s="55">
        <v>0</v>
      </c>
      <c r="G29" s="55">
        <v>0</v>
      </c>
      <c r="H29" s="55">
        <v>0</v>
      </c>
      <c r="I29" s="55">
        <v>492.4</v>
      </c>
      <c r="J29" s="55">
        <v>589.29999999999995</v>
      </c>
      <c r="K29" s="55">
        <v>0</v>
      </c>
      <c r="L29" s="55">
        <v>0</v>
      </c>
      <c r="M29" s="55">
        <v>0</v>
      </c>
      <c r="N29" s="55">
        <v>37.6</v>
      </c>
      <c r="O29" s="55">
        <v>53.9</v>
      </c>
      <c r="P29" s="55">
        <v>31.5</v>
      </c>
      <c r="Q29" s="55">
        <v>0</v>
      </c>
      <c r="R29" s="191">
        <v>2</v>
      </c>
      <c r="S29" s="191">
        <v>0</v>
      </c>
      <c r="T29" s="191">
        <v>0</v>
      </c>
      <c r="U29" s="191">
        <v>0</v>
      </c>
      <c r="V29" s="191">
        <v>0</v>
      </c>
      <c r="W29" s="191">
        <v>0</v>
      </c>
      <c r="X29" s="191">
        <v>0</v>
      </c>
      <c r="Y29" s="191">
        <v>0</v>
      </c>
      <c r="Z29" s="191">
        <v>0</v>
      </c>
      <c r="AA29" s="191">
        <v>0</v>
      </c>
      <c r="AB29" s="55">
        <v>0</v>
      </c>
      <c r="AC29" s="55">
        <v>0</v>
      </c>
      <c r="AD29" s="55">
        <v>0</v>
      </c>
      <c r="AE29" s="55">
        <v>0</v>
      </c>
      <c r="AF29" s="55">
        <v>0</v>
      </c>
      <c r="AG29" s="55">
        <v>0</v>
      </c>
      <c r="AH29" s="55">
        <v>0</v>
      </c>
      <c r="AI29" s="291"/>
      <c r="AJ29" s="264"/>
      <c r="AK29" s="261"/>
    </row>
    <row r="30" spans="1:38" x14ac:dyDescent="0.2">
      <c r="A30" s="186" t="s">
        <v>23</v>
      </c>
      <c r="B30" s="55">
        <v>1580.3</v>
      </c>
      <c r="C30" s="55">
        <v>1176</v>
      </c>
      <c r="D30" s="55">
        <v>950.9</v>
      </c>
      <c r="E30" s="55">
        <v>869.8</v>
      </c>
      <c r="F30" s="55">
        <v>666.7</v>
      </c>
      <c r="G30" s="55">
        <v>533.4</v>
      </c>
      <c r="H30" s="55">
        <v>865.2</v>
      </c>
      <c r="I30" s="55">
        <v>-435.8</v>
      </c>
      <c r="J30" s="55">
        <v>-296.10000000000002</v>
      </c>
      <c r="K30" s="55">
        <v>849.3</v>
      </c>
      <c r="L30" s="55">
        <v>-304.39999999999998</v>
      </c>
      <c r="M30" s="55">
        <v>1459.1</v>
      </c>
      <c r="N30" s="55">
        <v>1176.9000000000001</v>
      </c>
      <c r="O30" s="55">
        <v>458.6</v>
      </c>
      <c r="P30" s="55">
        <v>-1697.5</v>
      </c>
      <c r="Q30" s="55">
        <v>47</v>
      </c>
      <c r="R30" s="191">
        <v>28923</v>
      </c>
      <c r="S30" s="191">
        <v>-1594642</v>
      </c>
      <c r="T30" s="191">
        <v>-780802.59999999963</v>
      </c>
      <c r="U30" s="191">
        <v>-6058956</v>
      </c>
      <c r="V30" s="191">
        <v>-6303116.6000000006</v>
      </c>
      <c r="W30" s="191">
        <v>-1365545.0000000005</v>
      </c>
      <c r="X30" s="191">
        <v>-11754129.199999999</v>
      </c>
      <c r="Y30" s="191">
        <v>7887635</v>
      </c>
      <c r="Z30" s="191">
        <v>-2423610</v>
      </c>
      <c r="AA30" s="191">
        <v>-902749</v>
      </c>
      <c r="AB30" s="55">
        <f>AB23-AB24</f>
        <v>3023.9</v>
      </c>
      <c r="AC30" s="55">
        <f>AC23-AC24</f>
        <v>-2187.8999999999996</v>
      </c>
      <c r="AD30" s="55">
        <v>8547.6</v>
      </c>
      <c r="AE30" s="55">
        <v>4057.4</v>
      </c>
      <c r="AF30" s="55">
        <v>718.70000000000027</v>
      </c>
      <c r="AG30" s="55">
        <v>8079.0000000000018</v>
      </c>
      <c r="AH30" s="55">
        <v>2444.7999999999993</v>
      </c>
      <c r="AI30" s="291"/>
      <c r="AJ30" s="265"/>
      <c r="AK30" s="259"/>
    </row>
    <row r="31" spans="1:38" x14ac:dyDescent="0.2">
      <c r="A31" s="186" t="s">
        <v>36</v>
      </c>
      <c r="B31" s="55">
        <v>31.8</v>
      </c>
      <c r="C31" s="55">
        <v>662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8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191">
        <v>3</v>
      </c>
      <c r="S31" s="191">
        <v>0</v>
      </c>
      <c r="T31" s="191">
        <v>0</v>
      </c>
      <c r="U31" s="191">
        <v>0</v>
      </c>
      <c r="V31" s="191">
        <v>0</v>
      </c>
      <c r="W31" s="191">
        <v>0</v>
      </c>
      <c r="X31" s="191">
        <v>0</v>
      </c>
      <c r="Y31" s="191">
        <v>0</v>
      </c>
      <c r="Z31" s="191">
        <v>0</v>
      </c>
      <c r="AA31" s="191">
        <v>0</v>
      </c>
      <c r="AB31" s="55">
        <v>0</v>
      </c>
      <c r="AC31" s="55">
        <v>0</v>
      </c>
      <c r="AD31" s="55">
        <v>0</v>
      </c>
      <c r="AE31" s="55">
        <v>0</v>
      </c>
      <c r="AF31" s="55">
        <v>0</v>
      </c>
      <c r="AG31" s="55">
        <v>0</v>
      </c>
      <c r="AH31" s="55">
        <v>0</v>
      </c>
      <c r="AI31" s="291"/>
      <c r="AJ31" s="264"/>
      <c r="AK31" s="261"/>
    </row>
    <row r="32" spans="1:38" x14ac:dyDescent="0.2">
      <c r="A32" s="186" t="s">
        <v>37</v>
      </c>
      <c r="B32" s="55">
        <v>218.4</v>
      </c>
      <c r="C32" s="55">
        <v>502.8</v>
      </c>
      <c r="D32" s="55">
        <v>165.5</v>
      </c>
      <c r="E32" s="55">
        <v>504.9</v>
      </c>
      <c r="F32" s="55">
        <v>565.20000000000005</v>
      </c>
      <c r="G32" s="55">
        <v>765.8</v>
      </c>
      <c r="H32" s="55">
        <v>303.89999999999998</v>
      </c>
      <c r="I32" s="55">
        <v>337.1</v>
      </c>
      <c r="J32" s="55">
        <v>203.9</v>
      </c>
      <c r="K32" s="55">
        <v>752.2</v>
      </c>
      <c r="L32" s="55">
        <v>-8.6999999999999993</v>
      </c>
      <c r="M32" s="55">
        <v>1661.7</v>
      </c>
      <c r="N32" s="55">
        <v>-370</v>
      </c>
      <c r="O32" s="55">
        <v>347</v>
      </c>
      <c r="P32" s="55">
        <v>56.8</v>
      </c>
      <c r="Q32" s="55">
        <v>480</v>
      </c>
      <c r="R32" s="191">
        <v>222500</v>
      </c>
      <c r="S32" s="191">
        <v>-402454</v>
      </c>
      <c r="T32" s="191">
        <v>91734</v>
      </c>
      <c r="U32" s="191">
        <v>-693500</v>
      </c>
      <c r="V32" s="191">
        <v>-289200</v>
      </c>
      <c r="W32" s="191">
        <v>556100</v>
      </c>
      <c r="X32" s="191">
        <v>-686200</v>
      </c>
      <c r="Y32" s="191">
        <v>816000</v>
      </c>
      <c r="Z32" s="191">
        <v>-801600</v>
      </c>
      <c r="AA32" s="191">
        <v>-868400</v>
      </c>
      <c r="AB32" s="55">
        <f>AB33-AB34</f>
        <v>1759.3000000000002</v>
      </c>
      <c r="AC32" s="55">
        <f>AC33-AC34</f>
        <v>-2781.8999999999996</v>
      </c>
      <c r="AD32" s="55">
        <v>-369.09999999999991</v>
      </c>
      <c r="AE32" s="55">
        <f>AE33-AE34</f>
        <v>1089.5</v>
      </c>
      <c r="AF32" s="55">
        <f>AF33-AF34</f>
        <v>3456.1</v>
      </c>
      <c r="AG32" s="55">
        <v>5596.4</v>
      </c>
      <c r="AH32" s="55">
        <v>903.60000000000082</v>
      </c>
      <c r="AI32" s="291"/>
      <c r="AJ32" s="264"/>
      <c r="AK32" s="261"/>
    </row>
    <row r="33" spans="1:37" x14ac:dyDescent="0.2">
      <c r="A33" s="186" t="s">
        <v>38</v>
      </c>
      <c r="B33" s="55">
        <v>267.89999999999998</v>
      </c>
      <c r="C33" s="55">
        <v>571.20000000000005</v>
      </c>
      <c r="D33" s="55">
        <v>259.3</v>
      </c>
      <c r="E33" s="55">
        <v>612.4</v>
      </c>
      <c r="F33" s="55">
        <v>652.5</v>
      </c>
      <c r="G33" s="55">
        <v>1301.5999999999999</v>
      </c>
      <c r="H33" s="55">
        <v>434.2</v>
      </c>
      <c r="I33" s="55">
        <v>436.9</v>
      </c>
      <c r="J33" s="55">
        <v>442.1</v>
      </c>
      <c r="K33" s="55">
        <v>903.5</v>
      </c>
      <c r="L33" s="55">
        <v>27.1</v>
      </c>
      <c r="M33" s="55">
        <v>1894.2</v>
      </c>
      <c r="N33" s="55">
        <v>941.8</v>
      </c>
      <c r="O33" s="55">
        <v>904.7</v>
      </c>
      <c r="P33" s="55">
        <v>895.4</v>
      </c>
      <c r="Q33" s="55">
        <v>1696.1</v>
      </c>
      <c r="R33" s="191">
        <v>1117900</v>
      </c>
      <c r="S33" s="191">
        <v>2640000</v>
      </c>
      <c r="T33" s="191">
        <v>1116000</v>
      </c>
      <c r="U33" s="191">
        <v>808000</v>
      </c>
      <c r="V33" s="191">
        <v>700000</v>
      </c>
      <c r="W33" s="191">
        <v>1692000</v>
      </c>
      <c r="X33" s="191">
        <v>1200000</v>
      </c>
      <c r="Y33" s="191">
        <v>2148100</v>
      </c>
      <c r="Z33" s="191">
        <v>301300</v>
      </c>
      <c r="AA33" s="191">
        <v>446600</v>
      </c>
      <c r="AB33" s="55">
        <v>2880.9</v>
      </c>
      <c r="AC33" s="55">
        <v>1500</v>
      </c>
      <c r="AD33" s="55">
        <v>1729.1</v>
      </c>
      <c r="AE33" s="55">
        <v>3757.2</v>
      </c>
      <c r="AF33" s="55">
        <v>6623.2</v>
      </c>
      <c r="AG33" s="55">
        <v>10188.5</v>
      </c>
      <c r="AH33" s="55">
        <v>6680</v>
      </c>
      <c r="AI33" s="291"/>
      <c r="AJ33" s="264"/>
      <c r="AK33" s="260"/>
    </row>
    <row r="34" spans="1:37" x14ac:dyDescent="0.2">
      <c r="A34" s="186" t="s">
        <v>39</v>
      </c>
      <c r="B34" s="55">
        <v>49.5</v>
      </c>
      <c r="C34" s="55">
        <v>68.400000000000006</v>
      </c>
      <c r="D34" s="55">
        <v>93.8</v>
      </c>
      <c r="E34" s="55">
        <v>107.5</v>
      </c>
      <c r="F34" s="55">
        <v>87.3</v>
      </c>
      <c r="G34" s="55">
        <v>535.79999999999995</v>
      </c>
      <c r="H34" s="55">
        <v>130.30000000000001</v>
      </c>
      <c r="I34" s="55">
        <v>99.8</v>
      </c>
      <c r="J34" s="55">
        <v>238.2</v>
      </c>
      <c r="K34" s="55">
        <v>151.30000000000001</v>
      </c>
      <c r="L34" s="55">
        <v>35.799999999999997</v>
      </c>
      <c r="M34" s="55">
        <v>232.5</v>
      </c>
      <c r="N34" s="55">
        <v>1311.8</v>
      </c>
      <c r="O34" s="55">
        <v>557.70000000000005</v>
      </c>
      <c r="P34" s="55">
        <v>838.6</v>
      </c>
      <c r="Q34" s="55">
        <v>1216.0999999999999</v>
      </c>
      <c r="R34" s="191">
        <v>895400</v>
      </c>
      <c r="S34" s="191">
        <v>3042454</v>
      </c>
      <c r="T34" s="191">
        <v>1024266</v>
      </c>
      <c r="U34" s="191">
        <v>1501500</v>
      </c>
      <c r="V34" s="191">
        <v>989200</v>
      </c>
      <c r="W34" s="191">
        <v>1135900</v>
      </c>
      <c r="X34" s="191">
        <v>1886200</v>
      </c>
      <c r="Y34" s="191">
        <v>1332100</v>
      </c>
      <c r="Z34" s="191">
        <v>1102900</v>
      </c>
      <c r="AA34" s="191">
        <v>1315000</v>
      </c>
      <c r="AB34" s="55">
        <v>1121.5999999999999</v>
      </c>
      <c r="AC34" s="55">
        <v>4281.8999999999996</v>
      </c>
      <c r="AD34" s="55">
        <v>2098.1999999999998</v>
      </c>
      <c r="AE34" s="55">
        <v>2667.7</v>
      </c>
      <c r="AF34" s="55">
        <v>3167.1</v>
      </c>
      <c r="AG34" s="55">
        <v>4592.0999999999995</v>
      </c>
      <c r="AH34" s="55">
        <v>5776.4</v>
      </c>
      <c r="AI34" s="291"/>
      <c r="AJ34" s="264"/>
      <c r="AK34" s="260"/>
    </row>
    <row r="35" spans="1:37" x14ac:dyDescent="0.2">
      <c r="A35" s="186" t="s">
        <v>40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 t="s">
        <v>19</v>
      </c>
      <c r="H35" s="55">
        <v>5.9</v>
      </c>
      <c r="I35" s="55">
        <v>29.8</v>
      </c>
      <c r="J35" s="55">
        <v>20.8</v>
      </c>
      <c r="K35" s="55">
        <v>51.1</v>
      </c>
      <c r="L35" s="55">
        <v>28.2</v>
      </c>
      <c r="M35" s="55">
        <v>0</v>
      </c>
      <c r="N35" s="55">
        <v>78.400000000000006</v>
      </c>
      <c r="O35" s="55">
        <v>0</v>
      </c>
      <c r="P35" s="55">
        <v>0</v>
      </c>
      <c r="Q35" s="55">
        <v>194</v>
      </c>
      <c r="R35" s="191">
        <v>250001</v>
      </c>
      <c r="S35" s="191">
        <v>0</v>
      </c>
      <c r="T35" s="191">
        <v>0</v>
      </c>
      <c r="U35" s="191">
        <v>0</v>
      </c>
      <c r="V35" s="191">
        <v>0</v>
      </c>
      <c r="W35" s="191">
        <v>0</v>
      </c>
      <c r="X35" s="191">
        <v>0</v>
      </c>
      <c r="Y35" s="191">
        <v>0</v>
      </c>
      <c r="Z35" s="191">
        <v>0</v>
      </c>
      <c r="AA35" s="191">
        <v>0</v>
      </c>
      <c r="AB35" s="55">
        <v>0</v>
      </c>
      <c r="AC35" s="55">
        <v>0</v>
      </c>
      <c r="AD35" s="55">
        <v>0</v>
      </c>
      <c r="AE35" s="55">
        <v>0</v>
      </c>
      <c r="AF35" s="55">
        <v>0</v>
      </c>
      <c r="AG35" s="55">
        <v>0</v>
      </c>
      <c r="AH35" s="55">
        <v>0</v>
      </c>
      <c r="AI35" s="291"/>
      <c r="AJ35" s="264"/>
      <c r="AK35" s="263"/>
    </row>
    <row r="36" spans="1:37" s="164" customFormat="1" x14ac:dyDescent="0.2">
      <c r="A36" s="186" t="s">
        <v>41</v>
      </c>
      <c r="B36" s="55">
        <v>1330.1</v>
      </c>
      <c r="C36" s="55">
        <v>11.2</v>
      </c>
      <c r="D36" s="55">
        <v>785.4</v>
      </c>
      <c r="E36" s="55">
        <v>364.9</v>
      </c>
      <c r="F36" s="55">
        <v>101.5</v>
      </c>
      <c r="G36" s="55">
        <v>-232.4</v>
      </c>
      <c r="H36" s="55">
        <v>555.4</v>
      </c>
      <c r="I36" s="55">
        <v>-802.7</v>
      </c>
      <c r="J36" s="55">
        <v>-528.79999999999995</v>
      </c>
      <c r="K36" s="55">
        <v>46</v>
      </c>
      <c r="L36" s="55">
        <v>-323.89999999999998</v>
      </c>
      <c r="M36" s="55">
        <v>-202.6</v>
      </c>
      <c r="N36" s="55">
        <v>1468.5</v>
      </c>
      <c r="O36" s="55">
        <v>111.6</v>
      </c>
      <c r="P36" s="55">
        <v>-1754.2</v>
      </c>
      <c r="Q36" s="55">
        <v>-627</v>
      </c>
      <c r="R36" s="191">
        <v>-443581</v>
      </c>
      <c r="S36" s="191">
        <v>-1192188</v>
      </c>
      <c r="T36" s="191">
        <v>-872536.59999999963</v>
      </c>
      <c r="U36" s="191">
        <v>-5365456</v>
      </c>
      <c r="V36" s="191">
        <v>-6013916.6000000006</v>
      </c>
      <c r="W36" s="191">
        <v>-1921645.0000000005</v>
      </c>
      <c r="X36" s="191">
        <v>-11067929.199999999</v>
      </c>
      <c r="Y36" s="191">
        <v>7071635</v>
      </c>
      <c r="Z36" s="191">
        <v>-1622010</v>
      </c>
      <c r="AA36" s="191">
        <v>-34349</v>
      </c>
      <c r="AB36" s="55">
        <f>AB30-AB32</f>
        <v>1264.5999999999999</v>
      </c>
      <c r="AC36" s="55">
        <f>AC30-AC32</f>
        <v>594</v>
      </c>
      <c r="AD36" s="55">
        <v>8916.7000000000007</v>
      </c>
      <c r="AE36" s="55">
        <v>2967.9</v>
      </c>
      <c r="AF36" s="55">
        <v>-2737.4</v>
      </c>
      <c r="AG36" s="55">
        <v>2482.6000000000013</v>
      </c>
      <c r="AH36" s="55">
        <v>1541.1999999999998</v>
      </c>
      <c r="AI36" s="291"/>
      <c r="AJ36" s="264"/>
      <c r="AK36" s="262"/>
    </row>
    <row r="37" spans="1:37" s="164" customFormat="1" x14ac:dyDescent="0.2">
      <c r="A37" s="186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191"/>
      <c r="S37" s="191"/>
      <c r="T37" s="191"/>
      <c r="U37" s="191"/>
      <c r="V37" s="191"/>
      <c r="W37" s="191"/>
      <c r="X37" s="191"/>
      <c r="Y37" s="191"/>
      <c r="Z37" s="191"/>
      <c r="AA37" s="191"/>
      <c r="AB37" s="55"/>
      <c r="AC37" s="55"/>
      <c r="AD37" s="55"/>
      <c r="AE37" s="55"/>
      <c r="AF37" s="55"/>
      <c r="AG37" s="76"/>
      <c r="AH37" s="55"/>
      <c r="AI37" s="204"/>
      <c r="AJ37" s="204"/>
    </row>
    <row r="38" spans="1:37" ht="16.5" customHeight="1" x14ac:dyDescent="0.2">
      <c r="A38" s="52" t="s">
        <v>110</v>
      </c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76"/>
      <c r="AD38" s="55"/>
      <c r="AE38" s="55"/>
      <c r="AF38" s="55"/>
      <c r="AG38" s="55"/>
      <c r="AH38" s="55"/>
      <c r="AI38" s="204"/>
    </row>
    <row r="39" spans="1:37" s="120" customFormat="1" ht="24" customHeight="1" x14ac:dyDescent="0.25">
      <c r="A39" s="187" t="s">
        <v>111</v>
      </c>
      <c r="B39" s="252">
        <v>-7.4051113287021204</v>
      </c>
      <c r="C39" s="252">
        <v>-6.7925358530329607</v>
      </c>
      <c r="D39" s="252">
        <v>-5.6946316684698024</v>
      </c>
      <c r="E39" s="252">
        <v>-3.4289633100925818</v>
      </c>
      <c r="F39" s="252">
        <v>-1.2669863923154419</v>
      </c>
      <c r="G39" s="252">
        <v>-0.23583023769205538</v>
      </c>
      <c r="H39" s="252">
        <v>-2.7151885319295275</v>
      </c>
      <c r="I39" s="252">
        <v>-0.15928346453541653</v>
      </c>
      <c r="J39" s="252">
        <v>-2.1151963209230445E-2</v>
      </c>
      <c r="K39" s="252">
        <v>0.16815471495725146</v>
      </c>
      <c r="L39" s="252">
        <v>0.49441113032214795</v>
      </c>
      <c r="M39" s="252">
        <v>0.11541420877147984</v>
      </c>
      <c r="N39" s="252">
        <v>-1.9466650553919471</v>
      </c>
      <c r="O39" s="252">
        <v>-3.1600103522806497</v>
      </c>
      <c r="P39" s="252">
        <v>1.5944917910244383</v>
      </c>
      <c r="Q39" s="252">
        <v>-7.3808519611978082E-2</v>
      </c>
      <c r="R39" s="252">
        <v>0.33185645763012966</v>
      </c>
      <c r="S39" s="252">
        <v>2.5783726060503871</v>
      </c>
      <c r="T39" s="252">
        <v>2.3104504946056599</v>
      </c>
      <c r="U39" s="252">
        <v>6.2729743151705373</v>
      </c>
      <c r="V39" s="252">
        <v>5.7419451820638177</v>
      </c>
      <c r="W39" s="252">
        <v>0.46202004344572062</v>
      </c>
      <c r="X39" s="252">
        <v>6.7584108822549505</v>
      </c>
      <c r="Y39" s="252">
        <v>-5.3840410681613733</v>
      </c>
      <c r="Z39" s="252">
        <v>1</v>
      </c>
      <c r="AA39" s="252">
        <v>0.72516179744794951</v>
      </c>
      <c r="AB39" s="252">
        <v>-3.2</v>
      </c>
      <c r="AC39" s="252">
        <v>-0.4</v>
      </c>
      <c r="AD39" s="252">
        <v>-4.7</v>
      </c>
      <c r="AE39" s="252">
        <v>-2.4</v>
      </c>
      <c r="AF39" s="252">
        <v>-6.5</v>
      </c>
      <c r="AG39" s="252">
        <v>-7.4204918909712356</v>
      </c>
      <c r="AH39" s="252">
        <v>-2.8</v>
      </c>
      <c r="AI39" s="241"/>
      <c r="AJ39" s="350"/>
      <c r="AK39" s="350"/>
    </row>
    <row r="40" spans="1:37" ht="18.75" customHeight="1" x14ac:dyDescent="0.25">
      <c r="A40" s="136" t="s">
        <v>151</v>
      </c>
      <c r="B40" s="250"/>
      <c r="C40" s="250"/>
      <c r="D40" s="250"/>
      <c r="E40" s="250"/>
      <c r="F40" s="250"/>
      <c r="G40" s="250"/>
      <c r="H40" s="250"/>
      <c r="I40" s="250"/>
      <c r="J40" s="250"/>
      <c r="K40" s="250"/>
      <c r="L40" s="250"/>
      <c r="M40" s="250"/>
      <c r="N40" s="250"/>
      <c r="O40" s="250"/>
      <c r="P40" s="250"/>
      <c r="Q40" s="250"/>
      <c r="R40" s="250"/>
      <c r="S40" s="250"/>
      <c r="T40" s="250"/>
      <c r="U40" s="250"/>
      <c r="V40" s="250"/>
      <c r="W40" s="250"/>
      <c r="X40" s="250"/>
      <c r="Y40" s="250"/>
      <c r="Z40" s="250"/>
      <c r="AA40" s="301"/>
      <c r="AB40" s="302"/>
      <c r="AC40" s="302"/>
      <c r="AD40" s="302"/>
      <c r="AE40" s="302"/>
      <c r="AF40" s="302"/>
      <c r="AG40" s="302"/>
      <c r="AH40" s="302"/>
      <c r="AJ40" s="349"/>
      <c r="AK40" s="349"/>
    </row>
    <row r="41" spans="1:37" ht="14.25" customHeight="1" x14ac:dyDescent="0.2">
      <c r="A41" s="188" t="s">
        <v>150</v>
      </c>
      <c r="B41" s="250"/>
      <c r="C41" s="250"/>
      <c r="D41" s="250"/>
      <c r="E41" s="250"/>
      <c r="F41" s="250"/>
      <c r="G41" s="250"/>
      <c r="H41" s="250"/>
      <c r="I41" s="250"/>
      <c r="J41" s="250"/>
      <c r="K41" s="250"/>
      <c r="L41" s="250"/>
      <c r="M41" s="250"/>
      <c r="N41" s="250"/>
      <c r="O41" s="250"/>
      <c r="P41" s="250"/>
      <c r="Q41" s="250"/>
      <c r="R41" s="250"/>
      <c r="S41" s="250"/>
      <c r="T41" s="250"/>
      <c r="U41" s="250"/>
      <c r="V41" s="250"/>
      <c r="W41" s="250"/>
      <c r="X41" s="250"/>
      <c r="Y41" s="250"/>
      <c r="Z41" s="250"/>
      <c r="AA41" s="303"/>
      <c r="AB41" s="304"/>
      <c r="AC41" s="304"/>
      <c r="AD41" s="304"/>
      <c r="AE41" s="304"/>
      <c r="AF41" s="304"/>
      <c r="AG41" s="305"/>
      <c r="AH41" s="305"/>
      <c r="AI41" s="34"/>
      <c r="AJ41" s="349"/>
      <c r="AK41" s="349"/>
    </row>
    <row r="42" spans="1:37" ht="14.25" customHeight="1" x14ac:dyDescent="0.2">
      <c r="A42" s="188"/>
      <c r="B42" s="250"/>
      <c r="C42" s="250"/>
      <c r="D42" s="250"/>
      <c r="E42" s="250"/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0"/>
      <c r="Q42" s="250"/>
      <c r="R42" s="250"/>
      <c r="S42" s="250"/>
      <c r="T42" s="250"/>
      <c r="U42" s="250"/>
      <c r="V42" s="250"/>
      <c r="W42" s="250"/>
      <c r="X42" s="250"/>
      <c r="Y42" s="250"/>
      <c r="Z42" s="250"/>
      <c r="AB42" s="250"/>
      <c r="AC42" s="250"/>
      <c r="AD42" s="250"/>
      <c r="AG42" s="306"/>
    </row>
    <row r="43" spans="1:37" x14ac:dyDescent="0.2">
      <c r="AA43" s="307"/>
      <c r="AB43" s="303"/>
      <c r="AC43" s="303"/>
      <c r="AD43" s="303"/>
      <c r="AE43" s="303"/>
      <c r="AF43" s="303"/>
      <c r="AG43" s="303"/>
      <c r="AH43" s="303"/>
      <c r="AI43" s="277"/>
      <c r="AJ43" s="205"/>
      <c r="AK43" s="205"/>
    </row>
    <row r="44" spans="1:37" x14ac:dyDescent="0.2">
      <c r="B44" s="250"/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0"/>
      <c r="Q44" s="250"/>
      <c r="R44" s="250"/>
      <c r="S44" s="250"/>
      <c r="T44" s="250"/>
      <c r="U44" s="250"/>
      <c r="V44" s="250"/>
      <c r="W44" s="250"/>
      <c r="X44" s="250"/>
      <c r="Y44" s="250"/>
      <c r="Z44" s="250"/>
      <c r="AA44" s="308"/>
      <c r="AB44" s="308"/>
      <c r="AC44" s="308"/>
      <c r="AD44" s="308"/>
      <c r="AE44" s="308"/>
      <c r="AF44" s="308"/>
      <c r="AG44" s="308"/>
      <c r="AH44" s="308"/>
      <c r="AI44" s="205"/>
      <c r="AJ44" s="217"/>
    </row>
    <row r="45" spans="1:37" x14ac:dyDescent="0.2">
      <c r="AA45" s="309"/>
      <c r="AB45" s="309"/>
      <c r="AC45" s="309"/>
      <c r="AD45" s="309"/>
      <c r="AE45" s="309"/>
      <c r="AF45" s="309"/>
      <c r="AG45" s="303"/>
      <c r="AH45" s="309"/>
      <c r="AI45" s="216"/>
      <c r="AJ45" s="216"/>
      <c r="AK45" s="216"/>
    </row>
    <row r="46" spans="1:37" x14ac:dyDescent="0.2">
      <c r="AA46" s="308"/>
      <c r="AB46" s="308"/>
      <c r="AC46" s="308"/>
      <c r="AD46" s="308"/>
      <c r="AE46" s="310"/>
      <c r="AF46" s="308"/>
      <c r="AG46" s="308"/>
      <c r="AH46" s="308"/>
      <c r="AI46" s="205"/>
      <c r="AJ46" s="205"/>
      <c r="AK46" s="216"/>
    </row>
    <row r="47" spans="1:37" x14ac:dyDescent="0.2">
      <c r="AK47" s="216"/>
    </row>
    <row r="48" spans="1:37" x14ac:dyDescent="0.2">
      <c r="AI48" s="34"/>
      <c r="AK48" s="216"/>
    </row>
    <row r="49" spans="27:37" x14ac:dyDescent="0.2">
      <c r="AA49" s="309"/>
      <c r="AB49" s="309"/>
      <c r="AC49" s="309"/>
      <c r="AD49" s="309"/>
      <c r="AE49" s="309"/>
      <c r="AF49" s="309"/>
      <c r="AG49" s="309"/>
      <c r="AH49" s="309"/>
      <c r="AI49" s="216"/>
      <c r="AJ49" s="216"/>
      <c r="AK49" s="216"/>
    </row>
    <row r="50" spans="27:37" x14ac:dyDescent="0.2">
      <c r="AA50" s="308"/>
      <c r="AB50" s="308"/>
      <c r="AC50" s="308"/>
      <c r="AD50" s="308"/>
      <c r="AF50" s="308"/>
      <c r="AI50" s="34"/>
      <c r="AK50" s="216"/>
    </row>
    <row r="51" spans="27:37" x14ac:dyDescent="0.2">
      <c r="AK51" s="216"/>
    </row>
    <row r="52" spans="27:37" x14ac:dyDescent="0.2">
      <c r="AA52" s="308"/>
      <c r="AB52" s="308"/>
      <c r="AC52" s="308"/>
      <c r="AD52" s="308"/>
      <c r="AF52" s="308"/>
      <c r="AG52" s="311"/>
      <c r="AI52" s="205"/>
      <c r="AJ52" s="205"/>
      <c r="AK52" s="205"/>
    </row>
    <row r="53" spans="27:37" x14ac:dyDescent="0.2">
      <c r="AA53" s="309"/>
      <c r="AB53" s="309"/>
      <c r="AC53" s="309"/>
      <c r="AD53" s="309"/>
      <c r="AF53" s="250"/>
      <c r="AK53" s="216"/>
    </row>
    <row r="54" spans="27:37" x14ac:dyDescent="0.2">
      <c r="AF54" s="312"/>
      <c r="AI54" s="205"/>
      <c r="AK54" s="216"/>
    </row>
    <row r="55" spans="27:37" x14ac:dyDescent="0.2">
      <c r="AK55" s="216"/>
    </row>
    <row r="56" spans="27:37" x14ac:dyDescent="0.2">
      <c r="AK56" s="216"/>
    </row>
    <row r="57" spans="27:37" x14ac:dyDescent="0.2">
      <c r="AI57" s="34"/>
      <c r="AK57" s="216"/>
    </row>
    <row r="58" spans="27:37" x14ac:dyDescent="0.2">
      <c r="AK58" s="216"/>
    </row>
    <row r="59" spans="27:37" x14ac:dyDescent="0.2">
      <c r="AK59" s="216"/>
    </row>
    <row r="60" spans="27:37" x14ac:dyDescent="0.2">
      <c r="AC60" s="313"/>
      <c r="AD60" s="313"/>
      <c r="AE60" s="313"/>
      <c r="AF60" s="314"/>
      <c r="AK60" s="216"/>
    </row>
    <row r="61" spans="27:37" x14ac:dyDescent="0.2">
      <c r="AK61" s="216"/>
    </row>
    <row r="62" spans="27:37" x14ac:dyDescent="0.2">
      <c r="AC62" s="309"/>
      <c r="AK62" s="216"/>
    </row>
    <row r="63" spans="27:37" x14ac:dyDescent="0.2">
      <c r="AK63" s="216"/>
    </row>
    <row r="64" spans="27:37" x14ac:dyDescent="0.2">
      <c r="AK64" s="216"/>
    </row>
    <row r="65" spans="15:37" x14ac:dyDescent="0.2">
      <c r="AK65" s="216"/>
    </row>
    <row r="66" spans="15:37" x14ac:dyDescent="0.2">
      <c r="AK66" s="216"/>
    </row>
    <row r="67" spans="15:37" x14ac:dyDescent="0.2">
      <c r="AK67" s="216"/>
    </row>
    <row r="68" spans="15:37" x14ac:dyDescent="0.2">
      <c r="AK68" s="216"/>
    </row>
    <row r="69" spans="15:37" x14ac:dyDescent="0.2">
      <c r="O69" s="249" t="s">
        <v>16</v>
      </c>
      <c r="AK69" s="216"/>
    </row>
    <row r="70" spans="15:37" x14ac:dyDescent="0.2">
      <c r="AK70" s="216"/>
    </row>
  </sheetData>
  <customSheetViews>
    <customSheetView guid="{3F7F0B76-5C21-4864-BB76-E6591F8333E4}" showPageBreaks="1" printArea="1">
      <pane xSplit="1" ySplit="5" topLeftCell="AB18" activePane="bottomRight" state="frozen"/>
      <selection pane="bottomRight" activeCell="AJ22" sqref="AJ22"/>
      <pageMargins left="0.22" right="0.25" top="0.38" bottom="0.4" header="0.3" footer="0.3"/>
      <pageSetup paperSize="5" scale="90" orientation="landscape" r:id="rId1"/>
    </customSheetView>
    <customSheetView guid="{F75EACA5-0FE1-4F13-BEE4-8919185C7F2B}" showPageBreaks="1">
      <pane xSplit="1" ySplit="5" topLeftCell="S6" activePane="bottomRight" state="frozen"/>
      <selection pane="bottomRight" activeCell="V41" sqref="V41"/>
      <pageMargins left="0.22" right="0.25" top="0.38" bottom="0.4" header="0.3" footer="0.3"/>
      <pageSetup paperSize="9" scale="90" orientation="landscape" r:id="rId2"/>
    </customSheetView>
    <customSheetView guid="{26CA4D98-B6B6-4CEF-BB73-7724D5E16227}" showPageBreaks="1" printArea="1">
      <selection activeCell="A3" sqref="A3:AB3"/>
      <pageMargins left="0.22" right="0.25" top="0.38" bottom="0.4" header="0.3" footer="0.3"/>
      <pageSetup paperSize="9" scale="90" orientation="landscape" r:id="rId3"/>
    </customSheetView>
    <customSheetView guid="{E49EB051-1896-4E0A-B768-C5B32E1D63AF}" scale="90" showPageBreaks="1" printArea="1">
      <pane xSplit="1" ySplit="5" topLeftCell="B6" activePane="bottomRight" state="frozen"/>
      <selection pane="bottomRight" activeCell="AJ6" sqref="AJ5:AJ6"/>
      <pageMargins left="0.22" right="0.25" top="0.38" bottom="0.4" header="0.3" footer="0.3"/>
      <pageSetup paperSize="5" scale="90" orientation="landscape" r:id="rId4"/>
    </customSheetView>
    <customSheetView guid="{4885C1C3-1FAF-4A61-97B8-512E7574E70E}" scale="90" showPageBreaks="1" printArea="1" topLeftCell="C1">
      <selection activeCell="M41" sqref="M41"/>
      <pageMargins left="0.22" right="0.25" top="0.38" bottom="0.4" header="0.3" footer="0.3"/>
      <pageSetup paperSize="5" scale="90" orientation="landscape" r:id="rId5"/>
    </customSheetView>
    <customSheetView guid="{722892AD-4C2D-4D50-AF83-995E3A283091}" showPageBreaks="1" printArea="1">
      <pane xSplit="1" ySplit="5" topLeftCell="L12" activePane="bottomRight" state="frozen"/>
      <selection pane="bottomRight" activeCell="W20" sqref="W20"/>
      <pageMargins left="0.22" right="0.25" top="0.38" bottom="0.4" header="0.3" footer="0.3"/>
      <pageSetup paperSize="5" scale="90" orientation="landscape" r:id="rId6"/>
    </customSheetView>
    <customSheetView guid="{11AB43AC-325D-4C3F-B382-0D9939FA05F1}" scale="110" showPageBreaks="1" printArea="1">
      <pane xSplit="1" ySplit="5" topLeftCell="W12" activePane="bottomRight" state="frozen"/>
      <selection pane="bottomRight" activeCell="AJ23" sqref="AJ23"/>
      <pageMargins left="0.22" right="0.25" top="0.38" bottom="0.4" header="0.3" footer="0.3"/>
      <pageSetup paperSize="9" scale="90" orientation="landscape" r:id="rId7"/>
    </customSheetView>
  </customSheetViews>
  <mergeCells count="3">
    <mergeCell ref="AJ41:AK41"/>
    <mergeCell ref="AJ39:AK39"/>
    <mergeCell ref="AJ40:AK40"/>
  </mergeCells>
  <pageMargins left="0.22" right="0.25" top="0.38" bottom="0.4" header="0.3" footer="0.3"/>
  <pageSetup paperSize="5" scale="90" orientation="landscape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sheetData>
    <row r="1" spans="1:5" x14ac:dyDescent="0.25">
      <c r="A1">
        <v>1</v>
      </c>
      <c r="B1" t="s">
        <v>72</v>
      </c>
    </row>
    <row r="2" spans="1:5" x14ac:dyDescent="0.25">
      <c r="A2" s="167" t="s">
        <v>51</v>
      </c>
      <c r="B2" t="s">
        <v>144</v>
      </c>
      <c r="D2" t="s">
        <v>145</v>
      </c>
      <c r="E2" s="168">
        <v>0</v>
      </c>
    </row>
  </sheetData>
  <customSheetViews>
    <customSheetView guid="{3F7F0B76-5C21-4864-BB76-E6591F8333E4}" state="hidden">
      <pageMargins left="0.7" right="0.7" top="0.75" bottom="0.75" header="0.3" footer="0.3"/>
    </customSheetView>
    <customSheetView guid="{F75EACA5-0FE1-4F13-BEE4-8919185C7F2B}" state="hidden">
      <pageMargins left="0.7" right="0.7" top="0.75" bottom="0.75" header="0.3" footer="0.3"/>
    </customSheetView>
    <customSheetView guid="{11AB43AC-325D-4C3F-B382-0D9939FA05F1}" state="hidden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0"/>
  <sheetViews>
    <sheetView topLeftCell="L1" zoomScaleNormal="120" workbookViewId="0">
      <selection activeCell="V38" sqref="V38"/>
    </sheetView>
  </sheetViews>
  <sheetFormatPr defaultColWidth="9.140625" defaultRowHeight="12.75" x14ac:dyDescent="0.2"/>
  <cols>
    <col min="1" max="1" width="41.85546875" style="40" customWidth="1"/>
    <col min="2" max="8" width="12.5703125" style="40" customWidth="1"/>
    <col min="9" max="12" width="11.5703125" style="40" customWidth="1"/>
    <col min="13" max="16" width="11.28515625" style="40" customWidth="1"/>
    <col min="17" max="17" width="11.28515625" style="47" customWidth="1"/>
    <col min="18" max="19" width="11.28515625" style="40" customWidth="1"/>
    <col min="20" max="20" width="11.28515625" style="86" customWidth="1"/>
    <col min="21" max="21" width="11.42578125" style="40" customWidth="1"/>
    <col min="22" max="22" width="10.7109375" style="47" customWidth="1"/>
    <col min="23" max="23" width="20.140625" style="40" customWidth="1"/>
    <col min="24" max="26" width="9.140625" style="40"/>
    <col min="27" max="27" width="24.5703125" style="40" customWidth="1"/>
    <col min="28" max="29" width="11.7109375" style="47" customWidth="1"/>
    <col min="30" max="30" width="11.5703125" style="40" customWidth="1"/>
    <col min="31" max="16384" width="9.140625" style="40"/>
  </cols>
  <sheetData>
    <row r="1" spans="1:29" x14ac:dyDescent="0.2">
      <c r="A1" s="351" t="s">
        <v>72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</row>
    <row r="2" spans="1:29" x14ac:dyDescent="0.2">
      <c r="A2" s="351" t="s">
        <v>168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U2" s="86"/>
      <c r="V2" s="34"/>
    </row>
    <row r="3" spans="1:29" x14ac:dyDescent="0.2">
      <c r="A3" s="351" t="s">
        <v>152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1"/>
      <c r="S3" s="132"/>
      <c r="T3" s="132"/>
      <c r="U3" s="132"/>
      <c r="V3" s="89"/>
      <c r="W3" s="132"/>
      <c r="X3" s="132"/>
      <c r="Y3" s="132"/>
      <c r="Z3" s="132"/>
      <c r="AA3" s="132"/>
      <c r="AB3" s="89"/>
    </row>
    <row r="4" spans="1:29" ht="13.5" customHeight="1" x14ac:dyDescent="0.2">
      <c r="M4" s="86"/>
      <c r="N4" s="86"/>
      <c r="O4" s="86"/>
      <c r="P4" s="86"/>
      <c r="Q4" s="86"/>
      <c r="R4" s="86"/>
      <c r="S4" s="86"/>
      <c r="U4" s="86"/>
      <c r="V4" s="34"/>
      <c r="W4" s="86"/>
      <c r="X4" s="86"/>
      <c r="Y4" s="86"/>
      <c r="Z4" s="86"/>
      <c r="AA4" s="86"/>
      <c r="AB4" s="34"/>
    </row>
    <row r="5" spans="1:29" s="120" customFormat="1" ht="22.5" customHeight="1" x14ac:dyDescent="0.25">
      <c r="A5" s="183"/>
      <c r="B5" s="286" t="s">
        <v>59</v>
      </c>
      <c r="C5" s="286" t="s">
        <v>60</v>
      </c>
      <c r="D5" s="286" t="s">
        <v>61</v>
      </c>
      <c r="E5" s="286" t="s">
        <v>62</v>
      </c>
      <c r="F5" s="286" t="s">
        <v>63</v>
      </c>
      <c r="G5" s="286" t="s">
        <v>64</v>
      </c>
      <c r="H5" s="286" t="s">
        <v>65</v>
      </c>
      <c r="I5" s="286" t="s">
        <v>66</v>
      </c>
      <c r="J5" s="286" t="s">
        <v>67</v>
      </c>
      <c r="K5" s="286" t="s">
        <v>68</v>
      </c>
      <c r="L5" s="286" t="s">
        <v>69</v>
      </c>
      <c r="M5" s="286" t="s">
        <v>70</v>
      </c>
      <c r="N5" s="286" t="s">
        <v>71</v>
      </c>
      <c r="O5" s="99" t="s">
        <v>107</v>
      </c>
      <c r="P5" s="286" t="s">
        <v>108</v>
      </c>
      <c r="Q5" s="286" t="s">
        <v>121</v>
      </c>
      <c r="R5" s="286" t="s">
        <v>136</v>
      </c>
      <c r="S5" s="286" t="s">
        <v>143</v>
      </c>
      <c r="T5" s="286" t="s">
        <v>146</v>
      </c>
      <c r="U5" s="286" t="s">
        <v>167</v>
      </c>
      <c r="V5" s="286" t="s">
        <v>166</v>
      </c>
      <c r="W5" s="121"/>
      <c r="X5" s="121"/>
      <c r="AB5" s="121"/>
      <c r="AC5" s="121"/>
    </row>
    <row r="6" spans="1:29" s="27" customFormat="1" x14ac:dyDescent="0.2">
      <c r="A6" s="184" t="s">
        <v>3</v>
      </c>
      <c r="B6" s="189">
        <v>9476095</v>
      </c>
      <c r="C6" s="189">
        <v>11954102</v>
      </c>
      <c r="D6" s="189">
        <v>13956501</v>
      </c>
      <c r="E6" s="133">
        <v>13825</v>
      </c>
      <c r="F6" s="133">
        <v>16754.2</v>
      </c>
      <c r="G6" s="133">
        <v>20625.599999999999</v>
      </c>
      <c r="H6" s="133">
        <v>29638.799999999999</v>
      </c>
      <c r="I6" s="133">
        <v>38906.9</v>
      </c>
      <c r="J6" s="133">
        <v>40034.9</v>
      </c>
      <c r="K6" s="133">
        <v>56810.3</v>
      </c>
      <c r="L6" s="133">
        <v>38993.5</v>
      </c>
      <c r="M6" s="159">
        <v>43632</v>
      </c>
      <c r="N6" s="159">
        <v>47213.599999999999</v>
      </c>
      <c r="O6" s="159">
        <v>49234.6</v>
      </c>
      <c r="P6" s="206">
        <v>52258.71875</v>
      </c>
      <c r="Q6" s="207">
        <v>57061.859375</v>
      </c>
      <c r="R6" s="90">
        <v>52244.5</v>
      </c>
      <c r="S6" s="90">
        <v>41158.88394</v>
      </c>
      <c r="T6" s="133">
        <v>34870.1</v>
      </c>
      <c r="U6" s="133">
        <v>42331.9</v>
      </c>
      <c r="V6" s="90">
        <v>45586.3</v>
      </c>
      <c r="W6" s="283"/>
      <c r="X6" s="265"/>
      <c r="Y6" s="275"/>
      <c r="Z6" s="275"/>
    </row>
    <row r="7" spans="1:29" s="27" customFormat="1" x14ac:dyDescent="0.2">
      <c r="A7" s="185" t="s">
        <v>24</v>
      </c>
      <c r="B7" s="190">
        <v>1703602</v>
      </c>
      <c r="C7" s="190">
        <v>3761060</v>
      </c>
      <c r="D7" s="190">
        <v>4583772</v>
      </c>
      <c r="E7" s="90">
        <v>3249.4</v>
      </c>
      <c r="F7" s="90">
        <v>6182.5</v>
      </c>
      <c r="G7" s="90">
        <v>7641.7</v>
      </c>
      <c r="H7" s="90">
        <v>13961.3</v>
      </c>
      <c r="I7" s="90">
        <v>21416</v>
      </c>
      <c r="J7" s="90">
        <v>20025.900000000001</v>
      </c>
      <c r="K7" s="90">
        <v>30267.1</v>
      </c>
      <c r="L7" s="90">
        <v>15457.3</v>
      </c>
      <c r="M7" s="75">
        <v>18478.2</v>
      </c>
      <c r="N7" s="207">
        <v>20794.95703125</v>
      </c>
      <c r="O7" s="75">
        <v>20560.7</v>
      </c>
      <c r="P7" s="75">
        <v>19987.2</v>
      </c>
      <c r="Q7" s="207">
        <v>21528.28515625</v>
      </c>
      <c r="R7" s="90">
        <v>13696.4</v>
      </c>
      <c r="S7" s="90">
        <v>3805.47975</v>
      </c>
      <c r="T7" s="90">
        <v>4268.6000000000004</v>
      </c>
      <c r="U7" s="90">
        <v>6275.9</v>
      </c>
      <c r="V7" s="90">
        <v>10494.2</v>
      </c>
      <c r="W7" s="265"/>
      <c r="X7" s="265"/>
      <c r="Y7" s="275"/>
      <c r="Z7" s="275"/>
    </row>
    <row r="8" spans="1:29" s="27" customFormat="1" x14ac:dyDescent="0.2">
      <c r="A8" s="185" t="s">
        <v>25</v>
      </c>
      <c r="B8" s="190">
        <v>7772493</v>
      </c>
      <c r="C8" s="190">
        <v>8193042</v>
      </c>
      <c r="D8" s="190">
        <v>9372729</v>
      </c>
      <c r="E8" s="90">
        <v>10575.6</v>
      </c>
      <c r="F8" s="90">
        <v>10571.7</v>
      </c>
      <c r="G8" s="90">
        <v>12983.9</v>
      </c>
      <c r="H8" s="90">
        <v>15677.4</v>
      </c>
      <c r="I8" s="90">
        <v>17490.900000000001</v>
      </c>
      <c r="J8" s="90">
        <v>20009</v>
      </c>
      <c r="K8" s="90">
        <v>26543.1</v>
      </c>
      <c r="L8" s="90">
        <v>23536.2</v>
      </c>
      <c r="M8" s="75">
        <v>25153.8</v>
      </c>
      <c r="N8" s="207">
        <v>26418.669921875</v>
      </c>
      <c r="O8" s="75">
        <v>28673.8</v>
      </c>
      <c r="P8" s="207">
        <v>32271.568359375</v>
      </c>
      <c r="Q8" s="207">
        <v>35533.57421875</v>
      </c>
      <c r="R8" s="90">
        <v>38548.1</v>
      </c>
      <c r="S8" s="90">
        <v>37353.4</v>
      </c>
      <c r="T8" s="90">
        <v>30601.5</v>
      </c>
      <c r="U8" s="55">
        <v>36056</v>
      </c>
      <c r="V8" s="90">
        <v>35092.1</v>
      </c>
      <c r="W8" s="265"/>
      <c r="X8" s="265"/>
      <c r="Y8" s="275"/>
      <c r="Z8" s="275"/>
    </row>
    <row r="9" spans="1:29" x14ac:dyDescent="0.2">
      <c r="A9" s="186" t="s">
        <v>26</v>
      </c>
      <c r="B9" s="191">
        <v>3443204</v>
      </c>
      <c r="C9" s="191">
        <v>3764979</v>
      </c>
      <c r="D9" s="191">
        <v>4533673</v>
      </c>
      <c r="E9" s="55">
        <v>4530</v>
      </c>
      <c r="F9" s="55">
        <v>5359.6</v>
      </c>
      <c r="G9" s="55">
        <v>6304.5</v>
      </c>
      <c r="H9" s="55">
        <v>8141.2</v>
      </c>
      <c r="I9" s="55">
        <v>7922.5</v>
      </c>
      <c r="J9" s="55">
        <v>8936.1</v>
      </c>
      <c r="K9" s="55">
        <v>13057.3</v>
      </c>
      <c r="L9" s="55">
        <v>10476.299999999999</v>
      </c>
      <c r="M9" s="59">
        <v>12103.8</v>
      </c>
      <c r="N9" s="59">
        <v>15105.6</v>
      </c>
      <c r="O9" s="59">
        <v>15206.3</v>
      </c>
      <c r="P9" s="59">
        <v>16910.947265625</v>
      </c>
      <c r="Q9" s="59">
        <v>17836.5</v>
      </c>
      <c r="R9" s="55">
        <v>18060.599999999999</v>
      </c>
      <c r="S9" s="55">
        <v>15759.01425</v>
      </c>
      <c r="T9" s="55">
        <v>15209.3</v>
      </c>
      <c r="U9" s="55">
        <v>17482</v>
      </c>
      <c r="V9" s="55">
        <v>18462.3</v>
      </c>
      <c r="W9" s="264"/>
      <c r="X9" s="264"/>
      <c r="Y9" s="117"/>
      <c r="Z9" s="117"/>
    </row>
    <row r="10" spans="1:29" x14ac:dyDescent="0.2">
      <c r="A10" s="186" t="s">
        <v>27</v>
      </c>
      <c r="B10" s="191">
        <v>61731</v>
      </c>
      <c r="C10" s="191">
        <v>63542</v>
      </c>
      <c r="D10" s="191">
        <v>59123</v>
      </c>
      <c r="E10" s="55">
        <v>94.3</v>
      </c>
      <c r="F10" s="55">
        <v>77.599999999999994</v>
      </c>
      <c r="G10" s="55">
        <v>85.4</v>
      </c>
      <c r="H10" s="55">
        <v>62.7</v>
      </c>
      <c r="I10" s="55">
        <v>64.400000000000006</v>
      </c>
      <c r="J10" s="55">
        <v>83.7</v>
      </c>
      <c r="K10" s="55">
        <v>83.8</v>
      </c>
      <c r="L10" s="55">
        <v>71.400000000000006</v>
      </c>
      <c r="M10" s="59">
        <v>22.1</v>
      </c>
      <c r="N10" s="59">
        <v>10.6</v>
      </c>
      <c r="O10" s="59">
        <v>4.7</v>
      </c>
      <c r="P10" s="59">
        <v>4.2</v>
      </c>
      <c r="Q10" s="59">
        <v>3.5</v>
      </c>
      <c r="R10" s="55">
        <v>3.3</v>
      </c>
      <c r="S10" s="55">
        <v>3.2490000000000001</v>
      </c>
      <c r="T10" s="55">
        <v>3</v>
      </c>
      <c r="U10" s="55">
        <v>3.9</v>
      </c>
      <c r="V10" s="55">
        <v>46.9</v>
      </c>
      <c r="W10" s="264"/>
      <c r="X10" s="264"/>
      <c r="Y10" s="117"/>
      <c r="Z10" s="117"/>
    </row>
    <row r="11" spans="1:29" x14ac:dyDescent="0.2">
      <c r="A11" s="186" t="s">
        <v>157</v>
      </c>
      <c r="B11" s="191">
        <v>2753353</v>
      </c>
      <c r="C11" s="191">
        <v>2712397</v>
      </c>
      <c r="D11" s="191">
        <v>3053103</v>
      </c>
      <c r="E11" s="55">
        <v>3436.4</v>
      </c>
      <c r="F11" s="55">
        <v>3087.6</v>
      </c>
      <c r="G11" s="55">
        <v>4103</v>
      </c>
      <c r="H11" s="55">
        <v>4200.8</v>
      </c>
      <c r="I11" s="55">
        <v>5591.1</v>
      </c>
      <c r="J11" s="55">
        <v>6288.5</v>
      </c>
      <c r="K11" s="55">
        <v>7993.5</v>
      </c>
      <c r="L11" s="55">
        <v>6525.2</v>
      </c>
      <c r="M11" s="59">
        <v>7503.4</v>
      </c>
      <c r="N11" s="59">
        <v>6471.4</v>
      </c>
      <c r="O11" s="59">
        <v>8041.1</v>
      </c>
      <c r="P11" s="59">
        <v>8438.2999999999993</v>
      </c>
      <c r="Q11" s="59">
        <v>7575.7</v>
      </c>
      <c r="R11" s="55">
        <v>9218.4</v>
      </c>
      <c r="S11" s="55">
        <v>8949.5092729999978</v>
      </c>
      <c r="T11" s="55">
        <v>6830.1</v>
      </c>
      <c r="U11" s="55">
        <v>9084.9</v>
      </c>
      <c r="V11" s="55">
        <v>8342.7999999999993</v>
      </c>
      <c r="W11" s="264"/>
      <c r="X11" s="264"/>
      <c r="Y11" s="117"/>
      <c r="Z11" s="117"/>
    </row>
    <row r="12" spans="1:29" x14ac:dyDescent="0.2">
      <c r="A12" s="186" t="s">
        <v>28</v>
      </c>
      <c r="B12" s="191">
        <v>687651</v>
      </c>
      <c r="C12" s="191">
        <v>752531</v>
      </c>
      <c r="D12" s="191">
        <v>813731</v>
      </c>
      <c r="E12" s="55">
        <v>855.4</v>
      </c>
      <c r="F12" s="55">
        <v>994.1</v>
      </c>
      <c r="G12" s="55">
        <v>1242.7</v>
      </c>
      <c r="H12" s="55">
        <v>1473.5</v>
      </c>
      <c r="I12" s="55">
        <v>1836.3</v>
      </c>
      <c r="J12" s="55">
        <v>2006.5</v>
      </c>
      <c r="K12" s="55">
        <v>2171.9</v>
      </c>
      <c r="L12" s="55">
        <v>1828.5</v>
      </c>
      <c r="M12" s="59">
        <v>1905.5</v>
      </c>
      <c r="N12" s="59">
        <v>2167.8000000000002</v>
      </c>
      <c r="O12" s="59">
        <v>2319.4</v>
      </c>
      <c r="P12" s="59">
        <v>2587.6999999999998</v>
      </c>
      <c r="Q12" s="59">
        <v>2861.5</v>
      </c>
      <c r="R12" s="55">
        <v>3014.2</v>
      </c>
      <c r="S12" s="55">
        <v>3016.3490000000002</v>
      </c>
      <c r="T12" s="55">
        <v>2684.8</v>
      </c>
      <c r="U12" s="55">
        <v>2732.5</v>
      </c>
      <c r="V12" s="55">
        <v>2623.1</v>
      </c>
      <c r="W12" s="264"/>
      <c r="X12" s="264"/>
      <c r="Y12" s="117"/>
      <c r="Z12" s="117"/>
    </row>
    <row r="13" spans="1:29" x14ac:dyDescent="0.2">
      <c r="A13" s="186" t="s">
        <v>160</v>
      </c>
      <c r="B13" s="191">
        <v>826554</v>
      </c>
      <c r="C13" s="191">
        <v>899593</v>
      </c>
      <c r="D13" s="191">
        <v>913099</v>
      </c>
      <c r="E13" s="55">
        <v>1659.6</v>
      </c>
      <c r="F13" s="55">
        <v>1052.9000000000001</v>
      </c>
      <c r="G13" s="55">
        <v>1248.0999999999999</v>
      </c>
      <c r="H13" s="55">
        <v>1799.1</v>
      </c>
      <c r="I13" s="55">
        <v>2076.6999999999998</v>
      </c>
      <c r="J13" s="55">
        <v>2693.6</v>
      </c>
      <c r="K13" s="55">
        <v>3236.7</v>
      </c>
      <c r="L13" s="55">
        <v>4634.7</v>
      </c>
      <c r="M13" s="59">
        <v>3619</v>
      </c>
      <c r="N13" s="59">
        <v>2663.193115234375</v>
      </c>
      <c r="O13" s="59">
        <v>3102.4</v>
      </c>
      <c r="P13" s="59">
        <v>4330.3999999999996</v>
      </c>
      <c r="Q13" s="59">
        <v>7256.48193359375</v>
      </c>
      <c r="R13" s="55">
        <v>8251.5999999999985</v>
      </c>
      <c r="S13" s="55">
        <v>9625.2999999999993</v>
      </c>
      <c r="T13" s="55">
        <v>5874.3</v>
      </c>
      <c r="U13" s="55">
        <v>6752.7</v>
      </c>
      <c r="V13" s="55">
        <v>5617</v>
      </c>
      <c r="W13" s="264"/>
      <c r="X13" s="265"/>
      <c r="Y13" s="117"/>
      <c r="Z13" s="117"/>
    </row>
    <row r="14" spans="1:29" x14ac:dyDescent="0.2">
      <c r="A14" s="52" t="s">
        <v>20</v>
      </c>
      <c r="B14" s="190">
        <v>10008325</v>
      </c>
      <c r="C14" s="190">
        <v>10878962</v>
      </c>
      <c r="D14" s="190">
        <v>12173284</v>
      </c>
      <c r="E14" s="90">
        <v>13544.4</v>
      </c>
      <c r="F14" s="90">
        <v>15007.4</v>
      </c>
      <c r="G14" s="90">
        <v>17498.5</v>
      </c>
      <c r="H14" s="90">
        <v>21842.400000000001</v>
      </c>
      <c r="I14" s="90">
        <v>26582.6</v>
      </c>
      <c r="J14" s="90">
        <v>29984</v>
      </c>
      <c r="K14" s="90">
        <v>35030.6</v>
      </c>
      <c r="L14" s="90">
        <v>37316.9</v>
      </c>
      <c r="M14" s="75">
        <v>37275.699999999997</v>
      </c>
      <c r="N14" s="75">
        <v>41649.9</v>
      </c>
      <c r="O14" s="75">
        <v>44487.1</v>
      </c>
      <c r="P14" s="75">
        <v>49228.7</v>
      </c>
      <c r="Q14" s="75">
        <v>54386.3</v>
      </c>
      <c r="R14" s="90">
        <v>52322.9</v>
      </c>
      <c r="S14" s="90">
        <v>48546.442999999999</v>
      </c>
      <c r="T14" s="90">
        <v>46263.5</v>
      </c>
      <c r="U14" s="90">
        <v>45374.400000000001</v>
      </c>
      <c r="V14" s="90">
        <v>46910.3</v>
      </c>
      <c r="W14" s="34"/>
      <c r="X14" s="117"/>
      <c r="Y14" s="276"/>
      <c r="Z14" s="117"/>
    </row>
    <row r="15" spans="1:29" x14ac:dyDescent="0.2">
      <c r="A15" s="186" t="s">
        <v>158</v>
      </c>
      <c r="B15" s="191">
        <v>3665072</v>
      </c>
      <c r="C15" s="191">
        <v>3143718</v>
      </c>
      <c r="D15" s="191">
        <v>3772847</v>
      </c>
      <c r="E15" s="55">
        <v>4188.8999999999996</v>
      </c>
      <c r="F15" s="55">
        <v>4537.8</v>
      </c>
      <c r="G15" s="55">
        <v>4849.2</v>
      </c>
      <c r="H15" s="55">
        <v>5309.2</v>
      </c>
      <c r="I15" s="55">
        <v>5455.6</v>
      </c>
      <c r="J15" s="55">
        <v>6221.3</v>
      </c>
      <c r="K15" s="55">
        <v>6946.9</v>
      </c>
      <c r="L15" s="55">
        <v>6620.3</v>
      </c>
      <c r="M15" s="59">
        <v>6711</v>
      </c>
      <c r="N15" s="59">
        <v>7179.7</v>
      </c>
      <c r="O15" s="59">
        <v>7282.3</v>
      </c>
      <c r="P15" s="59">
        <v>9171.5</v>
      </c>
      <c r="Q15" s="59">
        <v>8590.7999999999993</v>
      </c>
      <c r="R15" s="55">
        <v>10077.1</v>
      </c>
      <c r="S15" s="55">
        <v>9601.8770000000004</v>
      </c>
      <c r="T15" s="55">
        <v>9937.7999999999993</v>
      </c>
      <c r="U15" s="55">
        <v>9094.4</v>
      </c>
      <c r="V15" s="55">
        <v>9145.2000000000007</v>
      </c>
      <c r="W15" s="264"/>
      <c r="X15" s="273"/>
      <c r="Y15" s="276"/>
      <c r="Z15" s="276"/>
    </row>
    <row r="16" spans="1:29" x14ac:dyDescent="0.2">
      <c r="A16" s="186" t="s">
        <v>157</v>
      </c>
      <c r="B16" s="191">
        <v>1095417</v>
      </c>
      <c r="C16" s="191">
        <v>1191660</v>
      </c>
      <c r="D16" s="191">
        <v>1533687</v>
      </c>
      <c r="E16" s="55">
        <v>1759.8</v>
      </c>
      <c r="F16" s="55">
        <v>2012.4</v>
      </c>
      <c r="G16" s="55">
        <v>2374.5</v>
      </c>
      <c r="H16" s="55">
        <v>3170.1</v>
      </c>
      <c r="I16" s="55">
        <v>3843.2</v>
      </c>
      <c r="J16" s="55">
        <v>4283.7</v>
      </c>
      <c r="K16" s="55">
        <v>5002.3999999999996</v>
      </c>
      <c r="L16" s="55">
        <v>6023</v>
      </c>
      <c r="M16" s="59">
        <v>6441.2</v>
      </c>
      <c r="N16" s="59">
        <v>6504.3</v>
      </c>
      <c r="O16" s="59">
        <v>7061.6</v>
      </c>
      <c r="P16" s="59">
        <v>7180.1</v>
      </c>
      <c r="Q16" s="59">
        <v>8008.8</v>
      </c>
      <c r="R16" s="55">
        <v>8105.4</v>
      </c>
      <c r="S16" s="55">
        <v>7326.1</v>
      </c>
      <c r="T16" s="55">
        <v>5827.2</v>
      </c>
      <c r="U16" s="55">
        <v>6102.1</v>
      </c>
      <c r="V16" s="55">
        <v>5570.1</v>
      </c>
      <c r="W16" s="284"/>
      <c r="X16" s="273"/>
      <c r="Y16" s="276"/>
      <c r="Z16" s="276"/>
    </row>
    <row r="17" spans="1:33" x14ac:dyDescent="0.2">
      <c r="A17" s="186" t="s">
        <v>29</v>
      </c>
      <c r="B17" s="191">
        <v>1986232</v>
      </c>
      <c r="C17" s="191">
        <v>2563400</v>
      </c>
      <c r="D17" s="191">
        <v>2311399</v>
      </c>
      <c r="E17" s="55">
        <v>2409</v>
      </c>
      <c r="F17" s="55">
        <v>2493.8000000000002</v>
      </c>
      <c r="G17" s="55">
        <v>2364.3000000000002</v>
      </c>
      <c r="H17" s="55">
        <v>2541.5</v>
      </c>
      <c r="I17" s="55">
        <v>2453.3000000000002</v>
      </c>
      <c r="J17" s="55">
        <v>2698.1</v>
      </c>
      <c r="K17" s="55">
        <v>2967.3</v>
      </c>
      <c r="L17" s="55">
        <v>3499.9</v>
      </c>
      <c r="M17" s="59">
        <v>3290.3</v>
      </c>
      <c r="N17" s="59">
        <v>2866.4</v>
      </c>
      <c r="O17" s="59">
        <v>2937.1</v>
      </c>
      <c r="P17" s="59">
        <v>2808.7</v>
      </c>
      <c r="Q17" s="59">
        <v>3122.6</v>
      </c>
      <c r="R17" s="55">
        <v>3438.4</v>
      </c>
      <c r="S17" s="55">
        <v>3762.4</v>
      </c>
      <c r="T17" s="55">
        <v>4468.3999999999996</v>
      </c>
      <c r="U17" s="55">
        <v>4786.8</v>
      </c>
      <c r="V17" s="55">
        <v>4902.3</v>
      </c>
      <c r="W17" s="284"/>
      <c r="X17" s="273"/>
      <c r="Y17" s="276"/>
      <c r="Z17" s="276"/>
    </row>
    <row r="18" spans="1:33" x14ac:dyDescent="0.2">
      <c r="A18" s="186" t="s">
        <v>159</v>
      </c>
      <c r="B18" s="191">
        <v>3261604</v>
      </c>
      <c r="C18" s="191">
        <v>3980184</v>
      </c>
      <c r="D18" s="191">
        <v>4555351</v>
      </c>
      <c r="E18" s="55">
        <v>5186.7</v>
      </c>
      <c r="F18" s="55">
        <v>5963.4</v>
      </c>
      <c r="G18" s="55">
        <v>7910.6</v>
      </c>
      <c r="H18" s="55">
        <v>10821.6</v>
      </c>
      <c r="I18" s="55">
        <v>14830.4</v>
      </c>
      <c r="J18" s="55">
        <v>16780.900000000001</v>
      </c>
      <c r="K18" s="55">
        <v>20114.099999999999</v>
      </c>
      <c r="L18" s="55">
        <v>21173.7</v>
      </c>
      <c r="M18" s="59">
        <v>20833.3</v>
      </c>
      <c r="N18" s="59">
        <v>25099.5</v>
      </c>
      <c r="O18" s="59">
        <v>27206.3</v>
      </c>
      <c r="P18" s="59">
        <v>30068.400000000001</v>
      </c>
      <c r="Q18" s="59">
        <v>34663.50390625</v>
      </c>
      <c r="R18" s="55">
        <v>30702</v>
      </c>
      <c r="S18" s="55">
        <v>27856.065999999999</v>
      </c>
      <c r="T18" s="55">
        <f>289.6+19109.7+6630.8</f>
        <v>26030.1</v>
      </c>
      <c r="U18" s="55">
        <f>315+18748+6328.1</f>
        <v>25391.1</v>
      </c>
      <c r="V18" s="55">
        <f>292.9+20638.5+6361.3</f>
        <v>27292.7</v>
      </c>
      <c r="W18" s="284"/>
      <c r="X18" s="273"/>
      <c r="Y18" s="276"/>
      <c r="Z18" s="276"/>
    </row>
    <row r="19" spans="1:33" x14ac:dyDescent="0.2">
      <c r="A19" s="52" t="s">
        <v>9</v>
      </c>
      <c r="B19" s="190">
        <v>-532230</v>
      </c>
      <c r="C19" s="190">
        <v>1075140</v>
      </c>
      <c r="D19" s="190">
        <v>1783217</v>
      </c>
      <c r="E19" s="90">
        <v>280.60000000000002</v>
      </c>
      <c r="F19" s="90">
        <v>1746.9</v>
      </c>
      <c r="G19" s="90">
        <v>3127</v>
      </c>
      <c r="H19" s="90">
        <v>7796.4</v>
      </c>
      <c r="I19" s="90">
        <v>12324.3</v>
      </c>
      <c r="J19" s="90">
        <v>10050.9</v>
      </c>
      <c r="K19" s="90">
        <v>21779.599999999999</v>
      </c>
      <c r="L19" s="90">
        <v>1676.6</v>
      </c>
      <c r="M19" s="75">
        <v>6356.3</v>
      </c>
      <c r="N19" s="75">
        <v>5563.5</v>
      </c>
      <c r="O19" s="75">
        <v>4747.5</v>
      </c>
      <c r="P19" s="75">
        <v>3030.0187500000029</v>
      </c>
      <c r="Q19" s="75">
        <v>2675.5593749999971</v>
      </c>
      <c r="R19" s="90">
        <v>-78.400000000000006</v>
      </c>
      <c r="S19" s="90">
        <f>S6-S14</f>
        <v>-7387.5590599999996</v>
      </c>
      <c r="T19" s="90">
        <f>T6-T14</f>
        <v>-11393.400000000001</v>
      </c>
      <c r="U19" s="90">
        <f>U6-U14</f>
        <v>-3042.5</v>
      </c>
      <c r="V19" s="75">
        <f>V6-V14</f>
        <v>-1324</v>
      </c>
      <c r="W19" s="265"/>
      <c r="X19" s="266"/>
      <c r="Y19" s="276"/>
      <c r="Z19" s="276"/>
    </row>
    <row r="20" spans="1:33" x14ac:dyDescent="0.2">
      <c r="A20" s="186" t="s">
        <v>30</v>
      </c>
      <c r="B20" s="191">
        <v>101188</v>
      </c>
      <c r="C20" s="191">
        <v>18725</v>
      </c>
      <c r="D20" s="191">
        <v>37282</v>
      </c>
      <c r="E20" s="55">
        <v>47.5</v>
      </c>
      <c r="F20" s="55">
        <v>7.1</v>
      </c>
      <c r="G20" s="55">
        <v>4.2</v>
      </c>
      <c r="H20" s="55">
        <v>9.1</v>
      </c>
      <c r="I20" s="55">
        <v>4</v>
      </c>
      <c r="J20" s="55">
        <v>29.6</v>
      </c>
      <c r="K20" s="55">
        <v>37.6</v>
      </c>
      <c r="L20" s="55">
        <v>51.3</v>
      </c>
      <c r="M20" s="59">
        <v>230.9</v>
      </c>
      <c r="N20" s="59">
        <v>287</v>
      </c>
      <c r="O20" s="59">
        <v>43.4</v>
      </c>
      <c r="P20" s="59">
        <v>501.4</v>
      </c>
      <c r="Q20" s="59">
        <v>1316.5169677734375</v>
      </c>
      <c r="R20" s="55">
        <v>4989.2</v>
      </c>
      <c r="S20" s="208">
        <v>3813.7170000000001</v>
      </c>
      <c r="T20" s="55">
        <v>1310.5</v>
      </c>
      <c r="U20" s="55">
        <v>837.8</v>
      </c>
      <c r="V20" s="55">
        <v>972.8</v>
      </c>
      <c r="W20" s="285"/>
      <c r="X20" s="274"/>
      <c r="Y20" s="276"/>
      <c r="Z20" s="276"/>
    </row>
    <row r="21" spans="1:33" x14ac:dyDescent="0.2">
      <c r="A21" s="186" t="s">
        <v>31</v>
      </c>
      <c r="B21" s="191">
        <v>517996</v>
      </c>
      <c r="C21" s="191">
        <v>1190647</v>
      </c>
      <c r="D21" s="191">
        <v>929577</v>
      </c>
      <c r="E21" s="55">
        <v>682.4</v>
      </c>
      <c r="F21" s="55">
        <v>795.5</v>
      </c>
      <c r="G21" s="55">
        <v>1621.1</v>
      </c>
      <c r="H21" s="55">
        <v>2798.6</v>
      </c>
      <c r="I21" s="55">
        <v>4615.3</v>
      </c>
      <c r="J21" s="55">
        <v>7781.9</v>
      </c>
      <c r="K21" s="55">
        <v>9684.5</v>
      </c>
      <c r="L21" s="55">
        <v>8413.9</v>
      </c>
      <c r="M21" s="59">
        <v>6399.2</v>
      </c>
      <c r="N21" s="59">
        <v>6952.6</v>
      </c>
      <c r="O21" s="59">
        <v>6987.7</v>
      </c>
      <c r="P21" s="59">
        <v>8439.7999999999993</v>
      </c>
      <c r="Q21" s="59">
        <v>8434.7529296875</v>
      </c>
      <c r="R21" s="55">
        <v>7620.8</v>
      </c>
      <c r="S21" s="55">
        <v>4398.3</v>
      </c>
      <c r="T21" s="55">
        <v>3448.5</v>
      </c>
      <c r="U21" s="55">
        <v>3492.1</v>
      </c>
      <c r="V21" s="55">
        <v>3593.4</v>
      </c>
      <c r="W21" s="285"/>
      <c r="X21" s="274"/>
      <c r="Y21" s="276"/>
      <c r="Z21" s="276"/>
    </row>
    <row r="22" spans="1:33" x14ac:dyDescent="0.2">
      <c r="A22" s="52" t="s">
        <v>8</v>
      </c>
      <c r="B22" s="190">
        <v>-949038</v>
      </c>
      <c r="C22" s="190">
        <v>-96782</v>
      </c>
      <c r="D22" s="190">
        <v>890922</v>
      </c>
      <c r="E22" s="90">
        <v>-354.3</v>
      </c>
      <c r="F22" s="90">
        <v>958.4</v>
      </c>
      <c r="G22" s="90">
        <v>1510.1</v>
      </c>
      <c r="H22" s="90">
        <v>5006.8999999999996</v>
      </c>
      <c r="I22" s="90">
        <v>7713.1</v>
      </c>
      <c r="J22" s="90">
        <v>2298.5</v>
      </c>
      <c r="K22" s="90">
        <v>12132.7</v>
      </c>
      <c r="L22" s="90">
        <v>-6686</v>
      </c>
      <c r="M22" s="75">
        <v>188</v>
      </c>
      <c r="N22" s="75">
        <v>-1101.9000000000001</v>
      </c>
      <c r="O22" s="75">
        <v>-2196.9</v>
      </c>
      <c r="P22" s="75">
        <v>-4908.3999999999996</v>
      </c>
      <c r="Q22" s="75">
        <v>-4442.2</v>
      </c>
      <c r="R22" s="90">
        <v>-2709.9000000000015</v>
      </c>
      <c r="S22" s="90">
        <f>(S6+S20)-(S14+S21)</f>
        <v>-7972.1420600000056</v>
      </c>
      <c r="T22" s="90">
        <f>(T6+T20)-(T14+T21)</f>
        <v>-13531.400000000001</v>
      </c>
      <c r="U22" s="90">
        <v>-5696.8</v>
      </c>
      <c r="V22" s="90">
        <v>-3944.6</v>
      </c>
      <c r="W22" s="265"/>
      <c r="X22" s="266"/>
      <c r="Y22" s="276"/>
      <c r="Z22" s="276"/>
    </row>
    <row r="23" spans="1:33" x14ac:dyDescent="0.2">
      <c r="A23" s="186" t="s">
        <v>21</v>
      </c>
      <c r="B23" s="191">
        <v>949038</v>
      </c>
      <c r="C23" s="191">
        <v>96782</v>
      </c>
      <c r="D23" s="191">
        <v>-890922</v>
      </c>
      <c r="E23" s="55">
        <v>354.3</v>
      </c>
      <c r="F23" s="55">
        <v>-958.4</v>
      </c>
      <c r="G23" s="55">
        <v>-1510.1</v>
      </c>
      <c r="H23" s="55">
        <v>-5006.8999999999996</v>
      </c>
      <c r="I23" s="55">
        <v>-7713</v>
      </c>
      <c r="J23" s="55">
        <v>-2298.5</v>
      </c>
      <c r="K23" s="55">
        <v>-12132.7</v>
      </c>
      <c r="L23" s="55">
        <v>6686</v>
      </c>
      <c r="M23" s="59">
        <v>-188</v>
      </c>
      <c r="N23" s="59">
        <v>1101.9000000000001</v>
      </c>
      <c r="O23" s="59">
        <v>2196.9</v>
      </c>
      <c r="P23" s="59">
        <v>4908.3999999999996</v>
      </c>
      <c r="Q23" s="59">
        <v>4442.2</v>
      </c>
      <c r="R23" s="55">
        <v>2709.9</v>
      </c>
      <c r="S23" s="55">
        <v>7972.1</v>
      </c>
      <c r="T23" s="55">
        <v>13531.4</v>
      </c>
      <c r="U23" s="55">
        <v>5696.8</v>
      </c>
      <c r="V23" s="55">
        <v>3944.6</v>
      </c>
      <c r="W23" s="265"/>
      <c r="X23" s="266"/>
      <c r="Y23" s="276"/>
      <c r="Z23" s="276"/>
    </row>
    <row r="24" spans="1:33" x14ac:dyDescent="0.2">
      <c r="A24" s="186" t="s">
        <v>22</v>
      </c>
      <c r="B24" s="191">
        <v>953950</v>
      </c>
      <c r="C24" s="191">
        <v>1660364</v>
      </c>
      <c r="D24" s="191">
        <v>-715651</v>
      </c>
      <c r="E24" s="55">
        <v>-182.7</v>
      </c>
      <c r="F24" s="55">
        <v>-182.8</v>
      </c>
      <c r="G24" s="55">
        <v>-278.7</v>
      </c>
      <c r="H24" s="55">
        <v>-1273.3</v>
      </c>
      <c r="I24" s="55">
        <v>-300.2</v>
      </c>
      <c r="J24" s="55">
        <v>688.3</v>
      </c>
      <c r="K24" s="55">
        <v>-54.5</v>
      </c>
      <c r="L24" s="55">
        <v>-1416</v>
      </c>
      <c r="M24" s="59">
        <v>393.5</v>
      </c>
      <c r="N24" s="59">
        <v>545.20000000000005</v>
      </c>
      <c r="O24" s="59">
        <v>2196.9</v>
      </c>
      <c r="P24" s="59">
        <v>-155.1</v>
      </c>
      <c r="Q24" s="160">
        <v>3312.4</v>
      </c>
      <c r="R24" s="55">
        <v>-199.2</v>
      </c>
      <c r="S24" s="55">
        <v>8954</v>
      </c>
      <c r="T24" s="55">
        <v>3266.7</v>
      </c>
      <c r="U24" s="55">
        <v>1239.4000000000001</v>
      </c>
      <c r="V24" s="55">
        <v>1519.4</v>
      </c>
      <c r="W24" s="34"/>
    </row>
    <row r="25" spans="1:33" x14ac:dyDescent="0.2">
      <c r="A25" s="186" t="s">
        <v>32</v>
      </c>
      <c r="B25" s="191">
        <v>900048</v>
      </c>
      <c r="C25" s="191">
        <v>1628864</v>
      </c>
      <c r="D25" s="191">
        <v>-715651</v>
      </c>
      <c r="E25" s="55">
        <v>-182.7</v>
      </c>
      <c r="F25" s="55">
        <v>-182.8</v>
      </c>
      <c r="G25" s="55">
        <v>-278.7</v>
      </c>
      <c r="H25" s="55">
        <v>-1273.3</v>
      </c>
      <c r="I25" s="55">
        <v>-300.2</v>
      </c>
      <c r="J25" s="55">
        <v>688.3</v>
      </c>
      <c r="K25" s="55">
        <v>-54.5</v>
      </c>
      <c r="L25" s="55">
        <v>-1416</v>
      </c>
      <c r="M25" s="59">
        <v>393.5</v>
      </c>
      <c r="N25" s="59">
        <v>545.20000000000005</v>
      </c>
      <c r="O25" s="59">
        <v>1054.0999999999999</v>
      </c>
      <c r="P25" s="59">
        <v>-155.1</v>
      </c>
      <c r="Q25" s="160">
        <v>3312.4</v>
      </c>
      <c r="R25" s="55">
        <v>-199.20000000000005</v>
      </c>
      <c r="S25" s="55">
        <v>6455.6</v>
      </c>
      <c r="T25" s="55">
        <v>1554.5</v>
      </c>
      <c r="U25" s="55">
        <f>U26-U27</f>
        <v>1239.4000000000001</v>
      </c>
      <c r="V25" s="55">
        <f>V26-V27</f>
        <v>1519.3999999999999</v>
      </c>
      <c r="W25" s="34"/>
    </row>
    <row r="26" spans="1:33" x14ac:dyDescent="0.2">
      <c r="A26" s="186" t="s">
        <v>33</v>
      </c>
      <c r="B26" s="191">
        <v>1868626</v>
      </c>
      <c r="C26" s="191">
        <v>2360630</v>
      </c>
      <c r="D26" s="191">
        <v>211381</v>
      </c>
      <c r="E26" s="55">
        <v>240.6</v>
      </c>
      <c r="F26" s="55">
        <v>151.30000000000001</v>
      </c>
      <c r="G26" s="55">
        <v>211</v>
      </c>
      <c r="H26" s="55">
        <v>285.39999999999998</v>
      </c>
      <c r="I26" s="55">
        <v>305.8</v>
      </c>
      <c r="J26" s="55">
        <v>1944.7</v>
      </c>
      <c r="K26" s="55">
        <v>1201.9000000000001</v>
      </c>
      <c r="L26" s="55">
        <v>444</v>
      </c>
      <c r="M26" s="59">
        <v>840.6</v>
      </c>
      <c r="N26" s="59">
        <v>1175.3</v>
      </c>
      <c r="O26" s="59">
        <v>1765.6</v>
      </c>
      <c r="P26" s="59">
        <v>440.7</v>
      </c>
      <c r="Q26" s="59">
        <v>3835</v>
      </c>
      <c r="R26" s="55">
        <v>344.4</v>
      </c>
      <c r="S26" s="55">
        <v>6982.7</v>
      </c>
      <c r="T26" s="55">
        <v>2099.8000000000002</v>
      </c>
      <c r="U26" s="55">
        <v>1935.3</v>
      </c>
      <c r="V26" s="55">
        <v>2384.1999999999998</v>
      </c>
      <c r="W26" s="34"/>
      <c r="AA26" s="86"/>
      <c r="AB26" s="34"/>
    </row>
    <row r="27" spans="1:33" x14ac:dyDescent="0.2">
      <c r="A27" s="186" t="s">
        <v>34</v>
      </c>
      <c r="B27" s="191">
        <v>968578</v>
      </c>
      <c r="C27" s="191">
        <v>731766</v>
      </c>
      <c r="D27" s="191">
        <v>927032</v>
      </c>
      <c r="E27" s="55">
        <v>423.3</v>
      </c>
      <c r="F27" s="55">
        <v>334.1</v>
      </c>
      <c r="G27" s="55">
        <v>489.7</v>
      </c>
      <c r="H27" s="55">
        <v>1558.7</v>
      </c>
      <c r="I27" s="55">
        <v>606</v>
      </c>
      <c r="J27" s="55">
        <v>1256.4000000000001</v>
      </c>
      <c r="K27" s="55">
        <v>1256.4000000000001</v>
      </c>
      <c r="L27" s="55">
        <v>1860</v>
      </c>
      <c r="M27" s="59">
        <v>447.1</v>
      </c>
      <c r="N27" s="59">
        <v>630.1</v>
      </c>
      <c r="O27" s="59">
        <v>711.5</v>
      </c>
      <c r="P27" s="59">
        <v>595.79999999999995</v>
      </c>
      <c r="Q27" s="59">
        <v>522.6</v>
      </c>
      <c r="R27" s="55">
        <v>543.6</v>
      </c>
      <c r="S27" s="55">
        <v>527.1</v>
      </c>
      <c r="T27" s="55">
        <v>545.29999999999995</v>
      </c>
      <c r="U27" s="55">
        <v>695.9</v>
      </c>
      <c r="V27" s="55">
        <v>864.8</v>
      </c>
      <c r="W27" s="34"/>
      <c r="AB27" s="34"/>
    </row>
    <row r="28" spans="1:33" x14ac:dyDescent="0.2">
      <c r="A28" s="186" t="s">
        <v>162</v>
      </c>
      <c r="B28" s="191">
        <v>0</v>
      </c>
      <c r="C28" s="191">
        <v>0</v>
      </c>
      <c r="D28" s="191">
        <v>0</v>
      </c>
      <c r="E28" s="55">
        <v>0</v>
      </c>
      <c r="F28" s="55">
        <v>0</v>
      </c>
      <c r="G28" s="55">
        <v>0</v>
      </c>
      <c r="H28" s="55">
        <v>0</v>
      </c>
      <c r="I28" s="55">
        <v>0</v>
      </c>
      <c r="J28" s="55">
        <v>0</v>
      </c>
      <c r="K28" s="55">
        <v>0</v>
      </c>
      <c r="L28" s="55">
        <v>0</v>
      </c>
      <c r="M28" s="59">
        <v>0</v>
      </c>
      <c r="N28" s="59">
        <v>0</v>
      </c>
      <c r="O28" s="59">
        <v>0</v>
      </c>
      <c r="P28" s="59">
        <v>0</v>
      </c>
      <c r="Q28" s="59">
        <v>0</v>
      </c>
      <c r="R28" s="55">
        <v>0</v>
      </c>
      <c r="S28" s="55">
        <v>2498.4</v>
      </c>
      <c r="T28" s="55">
        <v>1712.2</v>
      </c>
      <c r="U28" s="55">
        <v>0</v>
      </c>
      <c r="V28" s="55">
        <v>0</v>
      </c>
      <c r="W28" s="34"/>
    </row>
    <row r="29" spans="1:33" ht="15" customHeight="1" x14ac:dyDescent="0.2">
      <c r="A29" s="186" t="s">
        <v>35</v>
      </c>
      <c r="B29" s="191">
        <v>53902</v>
      </c>
      <c r="C29" s="191">
        <v>31500</v>
      </c>
      <c r="D29" s="191">
        <v>0</v>
      </c>
      <c r="E29" s="55">
        <v>0</v>
      </c>
      <c r="F29" s="55">
        <v>0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  <c r="L29" s="55">
        <v>0</v>
      </c>
      <c r="M29" s="59">
        <v>0</v>
      </c>
      <c r="N29" s="59">
        <v>0</v>
      </c>
      <c r="O29" s="59">
        <v>0</v>
      </c>
      <c r="P29" s="59">
        <v>0</v>
      </c>
      <c r="Q29" s="59">
        <v>0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34"/>
    </row>
    <row r="30" spans="1:33" ht="15" customHeight="1" x14ac:dyDescent="0.2">
      <c r="A30" s="186" t="s">
        <v>23</v>
      </c>
      <c r="B30" s="191">
        <v>-4912</v>
      </c>
      <c r="C30" s="191">
        <v>-1563582</v>
      </c>
      <c r="D30" s="191">
        <v>-175271</v>
      </c>
      <c r="E30" s="55">
        <v>537</v>
      </c>
      <c r="F30" s="55">
        <v>-775.6</v>
      </c>
      <c r="G30" s="55">
        <v>-1231.4000000000001</v>
      </c>
      <c r="H30" s="55">
        <v>-3733.6</v>
      </c>
      <c r="I30" s="55">
        <v>-7413</v>
      </c>
      <c r="J30" s="55">
        <v>-2986.8</v>
      </c>
      <c r="K30" s="55">
        <v>-12078.2</v>
      </c>
      <c r="L30" s="55">
        <v>8102</v>
      </c>
      <c r="M30" s="59">
        <v>-581.5</v>
      </c>
      <c r="N30" s="59">
        <v>556.70000000000005</v>
      </c>
      <c r="O30" s="59">
        <v>0</v>
      </c>
      <c r="P30" s="59">
        <v>5063.5</v>
      </c>
      <c r="Q30" s="59">
        <v>1129.8</v>
      </c>
      <c r="R30" s="55">
        <v>2909</v>
      </c>
      <c r="S30" s="55">
        <v>-981.9</v>
      </c>
      <c r="T30" s="55">
        <v>10264.700000000001</v>
      </c>
      <c r="U30" s="55">
        <v>4457.3999999999996</v>
      </c>
      <c r="V30" s="55">
        <v>2425.1999999999998</v>
      </c>
      <c r="W30" s="34"/>
      <c r="X30" s="86"/>
      <c r="Y30" s="86"/>
      <c r="Z30" s="86"/>
      <c r="AA30" s="86"/>
      <c r="AB30" s="34"/>
      <c r="AC30" s="218"/>
      <c r="AD30" s="86"/>
      <c r="AE30" s="86"/>
      <c r="AF30" s="86"/>
      <c r="AG30" s="86"/>
    </row>
    <row r="31" spans="1:33" ht="15" customHeight="1" x14ac:dyDescent="0.2">
      <c r="A31" s="186" t="s">
        <v>36</v>
      </c>
      <c r="B31" s="191">
        <v>0</v>
      </c>
      <c r="C31" s="191">
        <v>0</v>
      </c>
      <c r="D31" s="191">
        <v>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5">
        <v>0</v>
      </c>
      <c r="S31" s="55">
        <v>0</v>
      </c>
      <c r="T31" s="55">
        <v>0</v>
      </c>
      <c r="U31" s="55">
        <v>0</v>
      </c>
      <c r="V31" s="55">
        <v>1435</v>
      </c>
      <c r="W31" s="34"/>
    </row>
    <row r="32" spans="1:33" ht="15" customHeight="1" x14ac:dyDescent="0.25">
      <c r="A32" s="186" t="s">
        <v>37</v>
      </c>
      <c r="B32" s="191">
        <v>160166</v>
      </c>
      <c r="C32" s="191">
        <v>246004</v>
      </c>
      <c r="D32" s="191">
        <v>519630</v>
      </c>
      <c r="E32" s="55">
        <v>361.9</v>
      </c>
      <c r="F32" s="55">
        <v>-889.9</v>
      </c>
      <c r="G32" s="55">
        <v>907</v>
      </c>
      <c r="H32" s="55">
        <v>-955.9</v>
      </c>
      <c r="I32" s="55">
        <v>-1041.8</v>
      </c>
      <c r="J32" s="55">
        <v>1269.8</v>
      </c>
      <c r="K32" s="55">
        <v>267</v>
      </c>
      <c r="L32" s="55">
        <v>-121.4</v>
      </c>
      <c r="M32" s="59">
        <v>-824.4</v>
      </c>
      <c r="N32" s="59">
        <v>-917.8</v>
      </c>
      <c r="O32" s="59">
        <v>1754.2</v>
      </c>
      <c r="P32" s="59">
        <f>P33-P34</f>
        <v>-306.79999999999995</v>
      </c>
      <c r="Q32" s="59">
        <f>Q33-Q34</f>
        <v>175.90000000000009</v>
      </c>
      <c r="R32" s="55">
        <v>1145.1000000000004</v>
      </c>
      <c r="S32" s="55">
        <f>S33-S34</f>
        <v>4016</v>
      </c>
      <c r="T32" s="55">
        <v>3165.6</v>
      </c>
      <c r="U32" s="55">
        <f>U33-U34</f>
        <v>1165.9000000000005</v>
      </c>
      <c r="V32" s="315">
        <f>V33-V34</f>
        <v>2291.4999999999995</v>
      </c>
      <c r="W32" s="163"/>
      <c r="X32" s="163"/>
      <c r="Y32" s="163"/>
      <c r="Z32" s="163"/>
    </row>
    <row r="33" spans="1:33" ht="15" customHeight="1" x14ac:dyDescent="0.25">
      <c r="A33" s="186" t="s">
        <v>38</v>
      </c>
      <c r="B33" s="191">
        <v>1486518</v>
      </c>
      <c r="C33" s="191">
        <v>1251300</v>
      </c>
      <c r="D33" s="191">
        <v>1676000</v>
      </c>
      <c r="E33" s="55">
        <v>1138</v>
      </c>
      <c r="F33" s="55">
        <v>2000</v>
      </c>
      <c r="G33" s="55">
        <v>1756</v>
      </c>
      <c r="H33" s="55">
        <v>808</v>
      </c>
      <c r="I33" s="55">
        <v>0</v>
      </c>
      <c r="J33" s="55">
        <v>2392</v>
      </c>
      <c r="K33" s="55">
        <v>1200</v>
      </c>
      <c r="L33" s="55">
        <v>2148.1</v>
      </c>
      <c r="M33" s="59">
        <v>301.3</v>
      </c>
      <c r="N33" s="59">
        <v>446.6</v>
      </c>
      <c r="O33" s="59">
        <v>2880.9</v>
      </c>
      <c r="P33" s="59">
        <v>1579</v>
      </c>
      <c r="Q33" s="59">
        <v>1783.4</v>
      </c>
      <c r="R33" s="55">
        <v>3831.8</v>
      </c>
      <c r="S33" s="55">
        <v>6623.2</v>
      </c>
      <c r="T33" s="219">
        <v>8191.8</v>
      </c>
      <c r="U33" s="219">
        <v>6349.1</v>
      </c>
      <c r="V33" s="315">
        <v>5460.4</v>
      </c>
      <c r="W33" s="163"/>
      <c r="X33" s="163"/>
      <c r="Y33" s="163"/>
      <c r="Z33" s="163"/>
      <c r="AA33" s="86"/>
      <c r="AB33" s="34"/>
    </row>
    <row r="34" spans="1:33" ht="15" customHeight="1" x14ac:dyDescent="0.25">
      <c r="A34" s="186" t="s">
        <v>39</v>
      </c>
      <c r="B34" s="191">
        <v>1326352</v>
      </c>
      <c r="C34" s="191">
        <v>1005296</v>
      </c>
      <c r="D34" s="191">
        <v>1156370</v>
      </c>
      <c r="E34" s="55">
        <v>776.1</v>
      </c>
      <c r="F34" s="55">
        <v>2889.9</v>
      </c>
      <c r="G34" s="55">
        <v>849</v>
      </c>
      <c r="H34" s="55">
        <v>1763.9</v>
      </c>
      <c r="I34" s="55">
        <v>1041.8</v>
      </c>
      <c r="J34" s="55">
        <v>1122.2</v>
      </c>
      <c r="K34" s="55">
        <v>933</v>
      </c>
      <c r="L34" s="55">
        <v>2269.5</v>
      </c>
      <c r="M34" s="59">
        <v>1125.7</v>
      </c>
      <c r="N34" s="59">
        <v>1364.4</v>
      </c>
      <c r="O34" s="59">
        <v>1126.7</v>
      </c>
      <c r="P34" s="59">
        <v>1885.8</v>
      </c>
      <c r="Q34" s="59">
        <v>1607.5</v>
      </c>
      <c r="R34" s="55">
        <v>2686.7</v>
      </c>
      <c r="S34" s="55">
        <v>2607.1999999999998</v>
      </c>
      <c r="T34" s="55">
        <v>5026.2</v>
      </c>
      <c r="U34" s="55">
        <v>5183.2</v>
      </c>
      <c r="V34" s="315">
        <v>3168.9</v>
      </c>
      <c r="W34" s="163"/>
      <c r="X34" s="163"/>
      <c r="Y34" s="163"/>
      <c r="Z34" s="163"/>
    </row>
    <row r="35" spans="1:33" ht="15" customHeight="1" x14ac:dyDescent="0.25">
      <c r="A35" s="186" t="s">
        <v>40</v>
      </c>
      <c r="B35" s="191">
        <v>78402</v>
      </c>
      <c r="C35" s="191">
        <v>0</v>
      </c>
      <c r="D35" s="191">
        <v>194000</v>
      </c>
      <c r="E35" s="55">
        <v>250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9">
        <v>0</v>
      </c>
      <c r="N35" s="59">
        <v>0</v>
      </c>
      <c r="O35" s="59">
        <v>0</v>
      </c>
      <c r="P35" s="59">
        <v>0</v>
      </c>
      <c r="Q35" s="59">
        <v>0</v>
      </c>
      <c r="R35" s="55">
        <v>0</v>
      </c>
      <c r="S35" s="55">
        <v>0</v>
      </c>
      <c r="T35" s="55">
        <v>0</v>
      </c>
      <c r="U35" s="55">
        <v>0</v>
      </c>
      <c r="V35" s="315">
        <v>0</v>
      </c>
      <c r="W35" s="163"/>
      <c r="X35" s="163"/>
      <c r="Y35" s="163"/>
      <c r="Z35" s="163"/>
    </row>
    <row r="36" spans="1:33" ht="15" customHeight="1" x14ac:dyDescent="0.2">
      <c r="A36" s="186" t="s">
        <v>41</v>
      </c>
      <c r="B36" s="191">
        <v>-243480</v>
      </c>
      <c r="C36" s="191">
        <v>-1809586</v>
      </c>
      <c r="D36" s="191">
        <v>-888901</v>
      </c>
      <c r="E36" s="55">
        <v>-74.900000000000006</v>
      </c>
      <c r="F36" s="55">
        <v>114.3</v>
      </c>
      <c r="G36" s="55">
        <v>-2138.4</v>
      </c>
      <c r="H36" s="55">
        <v>-2777.7</v>
      </c>
      <c r="I36" s="55">
        <v>-6371.2</v>
      </c>
      <c r="J36" s="55">
        <v>-4256.7</v>
      </c>
      <c r="K36" s="55">
        <v>-12345.2</v>
      </c>
      <c r="L36" s="55">
        <v>8223.4</v>
      </c>
      <c r="M36" s="59">
        <v>242.9</v>
      </c>
      <c r="N36" s="59">
        <v>1474.5</v>
      </c>
      <c r="O36" s="59">
        <v>-611.4</v>
      </c>
      <c r="P36" s="59">
        <v>5370.3</v>
      </c>
      <c r="Q36" s="59">
        <v>953.9</v>
      </c>
      <c r="R36" s="55">
        <v>1763.9</v>
      </c>
      <c r="S36" s="55">
        <v>-4997.8999999999996</v>
      </c>
      <c r="T36" s="55">
        <v>7099.1</v>
      </c>
      <c r="U36" s="55">
        <v>3291.5</v>
      </c>
      <c r="V36" s="55">
        <v>-1301.3</v>
      </c>
      <c r="W36" s="34"/>
      <c r="X36" s="86"/>
      <c r="Y36" s="86"/>
      <c r="Z36" s="86"/>
      <c r="AA36" s="86"/>
      <c r="AB36" s="34"/>
      <c r="AC36" s="34"/>
      <c r="AD36" s="86"/>
      <c r="AE36" s="86"/>
      <c r="AF36" s="86"/>
      <c r="AG36" s="86"/>
    </row>
    <row r="37" spans="1:33" ht="15" customHeight="1" x14ac:dyDescent="0.25">
      <c r="A37" s="192" t="s">
        <v>122</v>
      </c>
      <c r="B37" s="191"/>
      <c r="C37" s="191"/>
      <c r="D37" s="191"/>
      <c r="E37" s="55"/>
      <c r="F37" s="55"/>
      <c r="G37" s="55"/>
      <c r="H37" s="55"/>
      <c r="I37" s="55"/>
      <c r="J37" s="55"/>
      <c r="K37" s="55"/>
      <c r="L37" s="55"/>
      <c r="M37" s="59"/>
      <c r="N37" s="59"/>
      <c r="O37" s="59"/>
      <c r="P37" s="209"/>
      <c r="Q37" s="59"/>
      <c r="R37" s="55"/>
      <c r="S37" s="55"/>
      <c r="T37" s="55"/>
      <c r="U37" s="55"/>
      <c r="V37" s="55"/>
      <c r="W37" s="34"/>
    </row>
    <row r="38" spans="1:33" ht="15" customHeight="1" x14ac:dyDescent="0.2">
      <c r="A38" s="253" t="s">
        <v>123</v>
      </c>
      <c r="B38" s="254">
        <v>-2.2767020687041031</v>
      </c>
      <c r="C38" s="254">
        <v>-0.19654732541831027</v>
      </c>
      <c r="D38" s="254">
        <v>1.6468246082807052</v>
      </c>
      <c r="E38" s="254">
        <v>-0.6330256051085148</v>
      </c>
      <c r="F38" s="254">
        <v>1.4209201733154926</v>
      </c>
      <c r="G38" s="254">
        <v>1.8751639495663968</v>
      </c>
      <c r="H38" s="254">
        <v>5.1925532507904482</v>
      </c>
      <c r="I38" s="254">
        <v>6.8784775691010269</v>
      </c>
      <c r="J38" s="254">
        <v>1.7452258752040115</v>
      </c>
      <c r="K38" s="254">
        <v>7.3219323487535943</v>
      </c>
      <c r="L38" s="254">
        <v>-4.9605745244524009</v>
      </c>
      <c r="M38" s="255">
        <v>0.14360547908372828</v>
      </c>
      <c r="N38" s="255">
        <v>-0.73037187720287278</v>
      </c>
      <c r="O38" s="255">
        <v>-1.3</v>
      </c>
      <c r="P38" s="255">
        <v>-2.8</v>
      </c>
      <c r="Q38" s="156">
        <v>-2.5</v>
      </c>
      <c r="R38" s="252">
        <v>-1.7</v>
      </c>
      <c r="S38" s="252">
        <v>-5.3</v>
      </c>
      <c r="T38" s="252">
        <v>-8.9</v>
      </c>
      <c r="U38" s="252">
        <v>-3.6</v>
      </c>
      <c r="V38" s="56">
        <v>-2.4</v>
      </c>
      <c r="W38" s="89"/>
    </row>
    <row r="39" spans="1:33" ht="18" customHeight="1" x14ac:dyDescent="0.2">
      <c r="A39" s="136" t="s">
        <v>151</v>
      </c>
      <c r="O39" s="100"/>
      <c r="P39" s="100"/>
      <c r="Q39" s="100"/>
      <c r="R39" s="100"/>
      <c r="S39" s="100"/>
      <c r="T39" s="100"/>
      <c r="U39" s="100"/>
      <c r="V39" s="100"/>
    </row>
    <row r="40" spans="1:33" ht="18" customHeight="1" x14ac:dyDescent="0.2">
      <c r="A40" s="137" t="s">
        <v>150</v>
      </c>
      <c r="O40" s="86"/>
      <c r="P40" s="86"/>
      <c r="Q40" s="34"/>
      <c r="R40" s="86"/>
      <c r="S40" s="86"/>
      <c r="U40" s="86"/>
      <c r="V40" s="34"/>
    </row>
    <row r="41" spans="1:33" x14ac:dyDescent="0.2">
      <c r="A41" s="188" t="s">
        <v>173</v>
      </c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34"/>
      <c r="R41" s="169"/>
      <c r="S41" s="86"/>
    </row>
    <row r="42" spans="1:33" x14ac:dyDescent="0.2"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162"/>
      <c r="P42" s="162"/>
      <c r="Q42" s="162"/>
      <c r="R42" s="162"/>
      <c r="S42" s="169"/>
      <c r="U42" s="86"/>
    </row>
    <row r="43" spans="1:33" ht="15.75" x14ac:dyDescent="0.25">
      <c r="M43" s="163"/>
      <c r="P43" s="162"/>
      <c r="Q43" s="162"/>
      <c r="R43" s="162"/>
      <c r="S43" s="162"/>
      <c r="T43" s="162"/>
      <c r="U43" s="162"/>
    </row>
    <row r="44" spans="1:33" ht="15.75" x14ac:dyDescent="0.25">
      <c r="M44" s="163"/>
    </row>
    <row r="45" spans="1:33" ht="15.75" x14ac:dyDescent="0.25">
      <c r="M45" s="163"/>
    </row>
    <row r="46" spans="1:33" ht="15.75" x14ac:dyDescent="0.25">
      <c r="M46" s="163"/>
    </row>
    <row r="47" spans="1:33" ht="15.75" x14ac:dyDescent="0.25">
      <c r="M47" s="163"/>
    </row>
    <row r="48" spans="1:33" ht="15.75" x14ac:dyDescent="0.25">
      <c r="M48" s="163"/>
    </row>
    <row r="50" spans="2:17" x14ac:dyDescent="0.2"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</row>
  </sheetData>
  <customSheetViews>
    <customSheetView guid="{3F7F0B76-5C21-4864-BB76-E6591F8333E4}" showPageBreaks="1" printArea="1" topLeftCell="L1">
      <selection activeCell="V38" sqref="V38"/>
      <pageMargins left="0.55000000000000004" right="0.28000000000000003" top="0.75" bottom="0.75" header="0.3" footer="0.3"/>
      <pageSetup paperSize="5" scale="90" orientation="landscape" r:id="rId1"/>
    </customSheetView>
    <customSheetView guid="{F75EACA5-0FE1-4F13-BEE4-8919185C7F2B}" showPageBreaks="1">
      <pane xSplit="1" ySplit="5" topLeftCell="K6" activePane="bottomRight" state="frozen"/>
      <selection pane="bottomRight" activeCell="Y38" sqref="Y38"/>
      <pageMargins left="0.66" right="0.17" top="0.75" bottom="0.75" header="0.3" footer="0.3"/>
      <pageSetup paperSize="9" scale="90" orientation="landscape" r:id="rId2"/>
    </customSheetView>
    <customSheetView guid="{26CA4D98-B6B6-4CEF-BB73-7724D5E16227}">
      <selection activeCell="B38" sqref="B38"/>
      <pageMargins left="0.55000000000000004" right="0.28000000000000003" top="0.75" bottom="0.75" header="0.3" footer="0.3"/>
      <pageSetup paperSize="5" scale="90" orientation="landscape" r:id="rId3"/>
    </customSheetView>
    <customSheetView guid="{E49EB051-1896-4E0A-B768-C5B32E1D63AF}" showPageBreaks="1" printArea="1">
      <selection activeCell="Q12" sqref="Q12"/>
      <pageMargins left="0.55000000000000004" right="0.28000000000000003" top="0.75" bottom="0.75" header="0.3" footer="0.3"/>
      <pageSetup paperSize="5" scale="90" orientation="landscape" r:id="rId4"/>
    </customSheetView>
    <customSheetView guid="{4885C1C3-1FAF-4A61-97B8-512E7574E70E}" showPageBreaks="1" printArea="1">
      <selection activeCell="Q21" sqref="Q21"/>
      <pageMargins left="0.55000000000000004" right="0.28000000000000003" top="0.75" bottom="0.75" header="0.3" footer="0.3"/>
      <pageSetup paperSize="5" scale="90" orientation="landscape" r:id="rId5"/>
    </customSheetView>
    <customSheetView guid="{722892AD-4C2D-4D50-AF83-995E3A283091}" showPageBreaks="1" printArea="1">
      <selection activeCell="B38" sqref="B38"/>
      <pageMargins left="0.55000000000000004" right="0.28000000000000003" top="0.75" bottom="0.75" header="0.3" footer="0.3"/>
      <pageSetup paperSize="5" scale="90" orientation="landscape" r:id="rId6"/>
    </customSheetView>
    <customSheetView guid="{11AB43AC-325D-4C3F-B382-0D9939FA05F1}" scale="120" showPageBreaks="1" printArea="1">
      <pane xSplit="1" ySplit="5" topLeftCell="O12" activePane="bottomRight" state="frozen"/>
      <selection pane="bottomRight" activeCell="W37" sqref="W37"/>
      <pageMargins left="0.66" right="0.17" top="0.75" bottom="0.75" header="0.3" footer="0.3"/>
      <pageSetup paperSize="9" scale="90" orientation="landscape" r:id="rId7"/>
    </customSheetView>
  </customSheetViews>
  <mergeCells count="3">
    <mergeCell ref="A1:R1"/>
    <mergeCell ref="A2:R2"/>
    <mergeCell ref="A3:R3"/>
  </mergeCells>
  <pageMargins left="0.55000000000000004" right="0.28000000000000003" top="0.75" bottom="0.75" header="0.3" footer="0.3"/>
  <pageSetup paperSize="5" scale="90" orientation="landscape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zoomScale="110" zoomScaleNormal="100" workbookViewId="0">
      <pane xSplit="1" ySplit="6" topLeftCell="B58" activePane="bottomRight" state="frozen"/>
      <selection pane="topRight" activeCell="B1" sqref="B1"/>
      <selection pane="bottomLeft" activeCell="A7" sqref="A7"/>
      <selection pane="bottomRight" activeCell="C81" sqref="C81"/>
    </sheetView>
  </sheetViews>
  <sheetFormatPr defaultColWidth="9.140625" defaultRowHeight="12.75" x14ac:dyDescent="0.2"/>
  <cols>
    <col min="1" max="1" width="16.7109375" style="245" customWidth="1"/>
    <col min="2" max="3" width="16.7109375" style="40" customWidth="1"/>
    <col min="4" max="4" width="16.7109375" style="48" customWidth="1"/>
    <col min="5" max="6" width="16.7109375" style="116" customWidth="1"/>
    <col min="7" max="10" width="16.7109375" style="40" customWidth="1"/>
    <col min="11" max="12" width="15" style="40" customWidth="1"/>
    <col min="13" max="16384" width="9.140625" style="40"/>
  </cols>
  <sheetData>
    <row r="1" spans="1:10" ht="17.25" customHeight="1" x14ac:dyDescent="0.2">
      <c r="A1" s="351" t="s">
        <v>73</v>
      </c>
      <c r="B1" s="351"/>
      <c r="C1" s="351"/>
      <c r="D1" s="351"/>
      <c r="E1" s="351"/>
      <c r="F1" s="351"/>
      <c r="G1" s="351"/>
      <c r="H1" s="351"/>
      <c r="I1" s="351"/>
      <c r="J1" s="351"/>
    </row>
    <row r="2" spans="1:10" ht="15.75" customHeight="1" x14ac:dyDescent="0.2">
      <c r="A2" s="353" t="s">
        <v>170</v>
      </c>
      <c r="B2" s="353"/>
      <c r="C2" s="353"/>
      <c r="D2" s="353"/>
      <c r="E2" s="353"/>
      <c r="F2" s="353"/>
      <c r="G2" s="353"/>
      <c r="H2" s="353"/>
      <c r="I2" s="353"/>
      <c r="J2" s="353"/>
    </row>
    <row r="3" spans="1:10" ht="13.5" customHeight="1" x14ac:dyDescent="0.2">
      <c r="A3" s="353" t="s">
        <v>152</v>
      </c>
      <c r="B3" s="353"/>
      <c r="C3" s="353"/>
      <c r="D3" s="353"/>
      <c r="E3" s="353"/>
      <c r="F3" s="353"/>
      <c r="G3" s="353"/>
      <c r="H3" s="353"/>
      <c r="I3" s="353"/>
      <c r="J3" s="353"/>
    </row>
    <row r="4" spans="1:10" ht="12" customHeight="1" x14ac:dyDescent="0.25">
      <c r="B4" s="27"/>
      <c r="C4" s="27"/>
      <c r="D4" s="41"/>
      <c r="E4" s="114"/>
      <c r="F4" s="114"/>
      <c r="G4" s="27"/>
      <c r="H4" s="27"/>
      <c r="I4" s="27"/>
      <c r="J4" s="27"/>
    </row>
    <row r="5" spans="1:10" ht="22.5" customHeight="1" x14ac:dyDescent="0.2">
      <c r="A5" s="246"/>
      <c r="B5" s="352" t="s">
        <v>47</v>
      </c>
      <c r="C5" s="352"/>
      <c r="D5" s="352"/>
      <c r="E5" s="352" t="s">
        <v>48</v>
      </c>
      <c r="F5" s="352"/>
      <c r="G5" s="352"/>
      <c r="H5" s="352"/>
      <c r="I5" s="352" t="s">
        <v>49</v>
      </c>
      <c r="J5" s="352"/>
    </row>
    <row r="6" spans="1:10" ht="36" customHeight="1" x14ac:dyDescent="0.2">
      <c r="A6" s="243" t="s">
        <v>132</v>
      </c>
      <c r="B6" s="243" t="s">
        <v>116</v>
      </c>
      <c r="C6" s="243" t="s">
        <v>99</v>
      </c>
      <c r="D6" s="242" t="s">
        <v>117</v>
      </c>
      <c r="E6" s="243" t="s">
        <v>54</v>
      </c>
      <c r="F6" s="243" t="s">
        <v>18</v>
      </c>
      <c r="G6" s="352" t="s">
        <v>46</v>
      </c>
      <c r="H6" s="352"/>
      <c r="I6" s="243" t="s">
        <v>44</v>
      </c>
      <c r="J6" s="243" t="s">
        <v>45</v>
      </c>
    </row>
    <row r="7" spans="1:10" ht="13.5" x14ac:dyDescent="0.2">
      <c r="A7" s="42"/>
      <c r="B7" s="43"/>
      <c r="C7" s="43"/>
      <c r="D7" s="44"/>
      <c r="E7" s="115"/>
      <c r="F7" s="115"/>
      <c r="G7" s="244" t="s">
        <v>42</v>
      </c>
      <c r="H7" s="244" t="s">
        <v>43</v>
      </c>
      <c r="I7" s="43"/>
      <c r="J7" s="43"/>
    </row>
    <row r="8" spans="1:10" x14ac:dyDescent="0.2">
      <c r="A8" s="45">
        <v>1955</v>
      </c>
      <c r="B8" s="77">
        <v>73.099999999999994</v>
      </c>
      <c r="C8" s="77">
        <v>12.5</v>
      </c>
      <c r="D8" s="38" t="s">
        <v>55</v>
      </c>
      <c r="E8" s="77" t="s">
        <v>55</v>
      </c>
      <c r="F8" s="77" t="s">
        <v>55</v>
      </c>
      <c r="G8" s="81">
        <v>60.6</v>
      </c>
      <c r="H8" s="81">
        <v>35.299999999999997</v>
      </c>
      <c r="I8" s="39" t="s">
        <v>55</v>
      </c>
      <c r="J8" s="173">
        <v>14.5</v>
      </c>
    </row>
    <row r="9" spans="1:10" x14ac:dyDescent="0.2">
      <c r="A9" s="45">
        <v>1956</v>
      </c>
      <c r="B9" s="77">
        <v>72.900000000000006</v>
      </c>
      <c r="C9" s="77">
        <v>12.3</v>
      </c>
      <c r="D9" s="38" t="s">
        <v>55</v>
      </c>
      <c r="E9" s="77" t="s">
        <v>55</v>
      </c>
      <c r="F9" s="77" t="s">
        <v>55</v>
      </c>
      <c r="G9" s="81">
        <v>60.6</v>
      </c>
      <c r="H9" s="81">
        <v>35.299999999999997</v>
      </c>
      <c r="I9" s="39" t="s">
        <v>55</v>
      </c>
      <c r="J9" s="173">
        <v>12.4</v>
      </c>
    </row>
    <row r="10" spans="1:10" x14ac:dyDescent="0.2">
      <c r="A10" s="45">
        <v>1957</v>
      </c>
      <c r="B10" s="77">
        <v>72.900000000000006</v>
      </c>
      <c r="C10" s="77">
        <v>12.3</v>
      </c>
      <c r="D10" s="38" t="s">
        <v>55</v>
      </c>
      <c r="E10" s="77" t="s">
        <v>55</v>
      </c>
      <c r="F10" s="77" t="s">
        <v>55</v>
      </c>
      <c r="G10" s="81">
        <v>60.6</v>
      </c>
      <c r="H10" s="81">
        <v>35.299999999999997</v>
      </c>
      <c r="I10" s="39" t="s">
        <v>55</v>
      </c>
      <c r="J10" s="173">
        <v>10.5</v>
      </c>
    </row>
    <row r="11" spans="1:10" x14ac:dyDescent="0.2">
      <c r="A11" s="45">
        <v>1958</v>
      </c>
      <c r="B11" s="77">
        <v>72.900000000000006</v>
      </c>
      <c r="C11" s="77">
        <v>12.3</v>
      </c>
      <c r="D11" s="38" t="s">
        <v>55</v>
      </c>
      <c r="E11" s="77" t="s">
        <v>55</v>
      </c>
      <c r="F11" s="77" t="s">
        <v>55</v>
      </c>
      <c r="G11" s="81">
        <v>60.6</v>
      </c>
      <c r="H11" s="81">
        <v>35.299999999999997</v>
      </c>
      <c r="I11" s="39" t="s">
        <v>55</v>
      </c>
      <c r="J11" s="173">
        <v>9.5</v>
      </c>
    </row>
    <row r="12" spans="1:10" x14ac:dyDescent="0.2">
      <c r="A12" s="45">
        <v>1959</v>
      </c>
      <c r="B12" s="77">
        <v>85.2</v>
      </c>
      <c r="C12" s="77">
        <v>24.6</v>
      </c>
      <c r="D12" s="38" t="s">
        <v>55</v>
      </c>
      <c r="E12" s="77" t="s">
        <v>55</v>
      </c>
      <c r="F12" s="77" t="s">
        <v>55</v>
      </c>
      <c r="G12" s="81">
        <v>60.6</v>
      </c>
      <c r="H12" s="81">
        <v>35.299999999999997</v>
      </c>
      <c r="I12" s="39" t="s">
        <v>55</v>
      </c>
      <c r="J12" s="173">
        <v>10.1</v>
      </c>
    </row>
    <row r="13" spans="1:10" x14ac:dyDescent="0.2">
      <c r="A13" s="45">
        <v>1960</v>
      </c>
      <c r="B13" s="77">
        <v>97.9</v>
      </c>
      <c r="C13" s="77">
        <v>37.299999999999997</v>
      </c>
      <c r="D13" s="38" t="s">
        <v>55</v>
      </c>
      <c r="E13" s="77" t="s">
        <v>55</v>
      </c>
      <c r="F13" s="77" t="s">
        <v>55</v>
      </c>
      <c r="G13" s="81">
        <v>60.6</v>
      </c>
      <c r="H13" s="81">
        <v>35.299999999999997</v>
      </c>
      <c r="I13" s="39" t="s">
        <v>55</v>
      </c>
      <c r="J13" s="173">
        <v>10.7</v>
      </c>
    </row>
    <row r="14" spans="1:10" x14ac:dyDescent="0.2">
      <c r="A14" s="45">
        <v>1961</v>
      </c>
      <c r="B14" s="77">
        <v>99.9</v>
      </c>
      <c r="C14" s="77">
        <v>39.299999999999997</v>
      </c>
      <c r="D14" s="38" t="s">
        <v>55</v>
      </c>
      <c r="E14" s="77" t="s">
        <v>55</v>
      </c>
      <c r="F14" s="77" t="s">
        <v>55</v>
      </c>
      <c r="G14" s="81">
        <v>60.6</v>
      </c>
      <c r="H14" s="81">
        <v>35.299999999999997</v>
      </c>
      <c r="I14" s="39" t="s">
        <v>55</v>
      </c>
      <c r="J14" s="173">
        <v>10</v>
      </c>
    </row>
    <row r="15" spans="1:10" x14ac:dyDescent="0.2">
      <c r="A15" s="45">
        <v>1962</v>
      </c>
      <c r="B15" s="77">
        <v>117.1</v>
      </c>
      <c r="C15" s="77">
        <v>44.4</v>
      </c>
      <c r="D15" s="270">
        <v>20.8</v>
      </c>
      <c r="E15" s="77" t="s">
        <v>55</v>
      </c>
      <c r="F15" s="77" t="s">
        <v>55</v>
      </c>
      <c r="G15" s="81">
        <v>72.7</v>
      </c>
      <c r="H15" s="81">
        <v>42.4</v>
      </c>
      <c r="I15" s="39" t="s">
        <v>55</v>
      </c>
      <c r="J15" s="173">
        <v>11</v>
      </c>
    </row>
    <row r="16" spans="1:10" x14ac:dyDescent="0.2">
      <c r="A16" s="45">
        <v>1963</v>
      </c>
      <c r="B16" s="77">
        <v>156.80000000000001</v>
      </c>
      <c r="C16" s="77">
        <v>44.9</v>
      </c>
      <c r="D16" s="270">
        <v>23.5</v>
      </c>
      <c r="E16" s="77" t="s">
        <v>55</v>
      </c>
      <c r="F16" s="77" t="s">
        <v>55</v>
      </c>
      <c r="G16" s="81">
        <v>111.9</v>
      </c>
      <c r="H16" s="81">
        <v>65.3</v>
      </c>
      <c r="I16" s="39" t="s">
        <v>55</v>
      </c>
      <c r="J16" s="173">
        <v>13.5</v>
      </c>
    </row>
    <row r="17" spans="1:10" x14ac:dyDescent="0.2">
      <c r="A17" s="37">
        <v>1964</v>
      </c>
      <c r="B17" s="172">
        <v>214.3</v>
      </c>
      <c r="C17" s="172">
        <v>93.4</v>
      </c>
      <c r="D17" s="271">
        <v>24.8</v>
      </c>
      <c r="E17" s="172">
        <v>45.2</v>
      </c>
      <c r="F17" s="172">
        <v>19.100000000000001</v>
      </c>
      <c r="G17" s="172">
        <v>121</v>
      </c>
      <c r="H17" s="172">
        <v>70.599999999999994</v>
      </c>
      <c r="I17" s="39" t="s">
        <v>55</v>
      </c>
      <c r="J17" s="173">
        <v>17.600000000000001</v>
      </c>
    </row>
    <row r="18" spans="1:10" x14ac:dyDescent="0.2">
      <c r="A18" s="37">
        <v>1965</v>
      </c>
      <c r="B18" s="172">
        <v>234.6</v>
      </c>
      <c r="C18" s="172">
        <v>108</v>
      </c>
      <c r="D18" s="271">
        <v>32.4</v>
      </c>
      <c r="E18" s="172">
        <v>8.8000000000000007</v>
      </c>
      <c r="F18" s="172">
        <v>5.3</v>
      </c>
      <c r="G18" s="172">
        <v>124.5</v>
      </c>
      <c r="H18" s="172">
        <v>74</v>
      </c>
      <c r="I18" s="39" t="s">
        <v>55</v>
      </c>
      <c r="J18" s="173">
        <v>18.43</v>
      </c>
    </row>
    <row r="19" spans="1:10" x14ac:dyDescent="0.2">
      <c r="A19" s="37">
        <v>1966</v>
      </c>
      <c r="B19" s="172">
        <v>266.10000000000002</v>
      </c>
      <c r="C19" s="172">
        <v>129.80000000000001</v>
      </c>
      <c r="D19" s="271">
        <v>49</v>
      </c>
      <c r="E19" s="172">
        <v>15.9</v>
      </c>
      <c r="F19" s="172">
        <v>4.0999999999999996</v>
      </c>
      <c r="G19" s="172">
        <v>136.30000000000001</v>
      </c>
      <c r="H19" s="172">
        <v>79.5</v>
      </c>
      <c r="I19" s="39" t="s">
        <v>55</v>
      </c>
      <c r="J19" s="173">
        <v>21.4</v>
      </c>
    </row>
    <row r="20" spans="1:10" x14ac:dyDescent="0.2">
      <c r="A20" s="37">
        <v>1967</v>
      </c>
      <c r="B20" s="172">
        <v>298.2</v>
      </c>
      <c r="C20" s="172">
        <v>154.80000000000001</v>
      </c>
      <c r="D20" s="271">
        <v>53.5</v>
      </c>
      <c r="E20" s="172">
        <v>12.7</v>
      </c>
      <c r="F20" s="172">
        <v>5.6</v>
      </c>
      <c r="G20" s="172">
        <v>143.4</v>
      </c>
      <c r="H20" s="172">
        <v>71.7</v>
      </c>
      <c r="I20" s="39" t="s">
        <v>55</v>
      </c>
      <c r="J20" s="173">
        <v>22.5</v>
      </c>
    </row>
    <row r="21" spans="1:10" x14ac:dyDescent="0.2">
      <c r="A21" s="37">
        <v>1968</v>
      </c>
      <c r="B21" s="172">
        <v>338.8</v>
      </c>
      <c r="C21" s="172">
        <v>181.6</v>
      </c>
      <c r="D21" s="271">
        <v>54</v>
      </c>
      <c r="E21" s="172">
        <v>26</v>
      </c>
      <c r="F21" s="172">
        <v>12.2</v>
      </c>
      <c r="G21" s="172">
        <v>157.19999999999999</v>
      </c>
      <c r="H21" s="172">
        <v>78.599999999999994</v>
      </c>
      <c r="I21" s="39" t="s">
        <v>55</v>
      </c>
      <c r="J21" s="173">
        <v>22.3</v>
      </c>
    </row>
    <row r="22" spans="1:10" x14ac:dyDescent="0.2">
      <c r="A22" s="37">
        <v>1969</v>
      </c>
      <c r="B22" s="172">
        <v>370.5</v>
      </c>
      <c r="C22" s="172">
        <v>202.6</v>
      </c>
      <c r="D22" s="271">
        <v>57</v>
      </c>
      <c r="E22" s="172">
        <v>17.8</v>
      </c>
      <c r="F22" s="172">
        <v>7.1</v>
      </c>
      <c r="G22" s="172">
        <v>167.9</v>
      </c>
      <c r="H22" s="172">
        <v>84</v>
      </c>
      <c r="I22" s="39" t="s">
        <v>55</v>
      </c>
      <c r="J22" s="173">
        <v>23.8</v>
      </c>
    </row>
    <row r="23" spans="1:10" x14ac:dyDescent="0.2">
      <c r="A23" s="37">
        <v>1970</v>
      </c>
      <c r="B23" s="172">
        <v>392.6</v>
      </c>
      <c r="C23" s="172">
        <v>234.4</v>
      </c>
      <c r="D23" s="271">
        <v>73.599999999999994</v>
      </c>
      <c r="E23" s="172">
        <v>7.7</v>
      </c>
      <c r="F23" s="172">
        <v>17.399999999999999</v>
      </c>
      <c r="G23" s="172">
        <v>158.19999999999999</v>
      </c>
      <c r="H23" s="172">
        <v>79.099999999999994</v>
      </c>
      <c r="I23" s="80">
        <v>2.8</v>
      </c>
      <c r="J23" s="173">
        <v>23.9</v>
      </c>
    </row>
    <row r="24" spans="1:10" x14ac:dyDescent="0.2">
      <c r="A24" s="37">
        <v>1971</v>
      </c>
      <c r="B24" s="172">
        <v>438</v>
      </c>
      <c r="C24" s="172">
        <v>275.89999999999998</v>
      </c>
      <c r="D24" s="271">
        <v>80</v>
      </c>
      <c r="E24" s="172">
        <v>40.4</v>
      </c>
      <c r="F24" s="172">
        <v>36.5</v>
      </c>
      <c r="G24" s="172">
        <v>162.1</v>
      </c>
      <c r="H24" s="172">
        <v>88</v>
      </c>
      <c r="I24" s="80">
        <v>2.6</v>
      </c>
      <c r="J24" s="173">
        <v>24.7</v>
      </c>
    </row>
    <row r="25" spans="1:10" x14ac:dyDescent="0.2">
      <c r="A25" s="37">
        <v>1972</v>
      </c>
      <c r="B25" s="172">
        <v>533.1</v>
      </c>
      <c r="C25" s="172">
        <v>333.9</v>
      </c>
      <c r="D25" s="271">
        <v>99.8</v>
      </c>
      <c r="E25" s="172">
        <v>46.5</v>
      </c>
      <c r="F25" s="172">
        <v>9.4</v>
      </c>
      <c r="G25" s="172">
        <v>199.2</v>
      </c>
      <c r="H25" s="172">
        <v>108.1</v>
      </c>
      <c r="I25" s="80">
        <v>2.2000000000000002</v>
      </c>
      <c r="J25" s="173">
        <v>25.6</v>
      </c>
    </row>
    <row r="26" spans="1:10" x14ac:dyDescent="0.2">
      <c r="A26" s="37">
        <v>1973</v>
      </c>
      <c r="B26" s="172">
        <v>625.9</v>
      </c>
      <c r="C26" s="172">
        <v>370.2</v>
      </c>
      <c r="D26" s="271">
        <v>102.8</v>
      </c>
      <c r="E26" s="172">
        <v>65.8</v>
      </c>
      <c r="F26" s="172">
        <v>9.3000000000000007</v>
      </c>
      <c r="G26" s="172">
        <v>255.7</v>
      </c>
      <c r="H26" s="172">
        <v>123.8</v>
      </c>
      <c r="I26" s="80">
        <v>2</v>
      </c>
      <c r="J26" s="173">
        <v>20.5</v>
      </c>
    </row>
    <row r="27" spans="1:10" x14ac:dyDescent="0.2">
      <c r="A27" s="37">
        <v>1974</v>
      </c>
      <c r="B27" s="172">
        <v>628.6</v>
      </c>
      <c r="C27" s="172">
        <v>387.2</v>
      </c>
      <c r="D27" s="271">
        <v>97.2</v>
      </c>
      <c r="E27" s="172">
        <v>47.8</v>
      </c>
      <c r="F27" s="172">
        <v>31.3</v>
      </c>
      <c r="G27" s="172">
        <v>241.4</v>
      </c>
      <c r="H27" s="172">
        <v>118.1</v>
      </c>
      <c r="I27" s="80">
        <v>3.4</v>
      </c>
      <c r="J27" s="173">
        <v>15</v>
      </c>
    </row>
    <row r="28" spans="1:10" x14ac:dyDescent="0.2">
      <c r="A28" s="37">
        <v>1975</v>
      </c>
      <c r="B28" s="172">
        <v>636</v>
      </c>
      <c r="C28" s="172">
        <v>413.5</v>
      </c>
      <c r="D28" s="271">
        <v>101.2</v>
      </c>
      <c r="E28" s="172">
        <v>11</v>
      </c>
      <c r="F28" s="172">
        <v>29.8</v>
      </c>
      <c r="G28" s="172">
        <v>222.5</v>
      </c>
      <c r="H28" s="172">
        <v>93.8</v>
      </c>
      <c r="I28" s="80">
        <v>1.8</v>
      </c>
      <c r="J28" s="173">
        <v>12</v>
      </c>
    </row>
    <row r="29" spans="1:10" x14ac:dyDescent="0.2">
      <c r="A29" s="37">
        <v>1976</v>
      </c>
      <c r="B29" s="172">
        <v>613.5</v>
      </c>
      <c r="C29" s="172">
        <v>484.6</v>
      </c>
      <c r="D29" s="271">
        <v>101.2</v>
      </c>
      <c r="E29" s="172">
        <v>9.9</v>
      </c>
      <c r="F29" s="172">
        <v>77.099999999999994</v>
      </c>
      <c r="G29" s="172">
        <v>128.9</v>
      </c>
      <c r="H29" s="172">
        <v>56.5</v>
      </c>
      <c r="I29" s="80">
        <v>3</v>
      </c>
      <c r="J29" s="173">
        <v>10.1</v>
      </c>
    </row>
    <row r="30" spans="1:10" x14ac:dyDescent="0.2">
      <c r="A30" s="37">
        <v>1977</v>
      </c>
      <c r="B30" s="172">
        <v>1057.2</v>
      </c>
      <c r="C30" s="172">
        <v>557.6</v>
      </c>
      <c r="D30" s="271">
        <v>101.2</v>
      </c>
      <c r="E30" s="172">
        <v>382.1</v>
      </c>
      <c r="F30" s="172">
        <v>11.4</v>
      </c>
      <c r="G30" s="172">
        <v>499.6</v>
      </c>
      <c r="H30" s="172">
        <v>208.2</v>
      </c>
      <c r="I30" s="80">
        <v>2.7</v>
      </c>
      <c r="J30" s="173">
        <v>14</v>
      </c>
    </row>
    <row r="31" spans="1:10" x14ac:dyDescent="0.2">
      <c r="A31" s="37">
        <v>1978</v>
      </c>
      <c r="B31" s="172">
        <v>1355.6</v>
      </c>
      <c r="C31" s="172">
        <v>599.1</v>
      </c>
      <c r="D31" s="271">
        <v>101.2</v>
      </c>
      <c r="E31" s="172">
        <v>268.5</v>
      </c>
      <c r="F31" s="172">
        <v>11.6</v>
      </c>
      <c r="G31" s="172">
        <v>756.5</v>
      </c>
      <c r="H31" s="172">
        <v>315.2</v>
      </c>
      <c r="I31" s="80">
        <v>1.5</v>
      </c>
      <c r="J31" s="173">
        <v>15.9</v>
      </c>
    </row>
    <row r="32" spans="1:10" x14ac:dyDescent="0.2">
      <c r="A32" s="37">
        <v>1979</v>
      </c>
      <c r="B32" s="172">
        <v>1535.6</v>
      </c>
      <c r="C32" s="172">
        <v>637.1</v>
      </c>
      <c r="D32" s="271">
        <v>101.2</v>
      </c>
      <c r="E32" s="172">
        <v>153.19999999999999</v>
      </c>
      <c r="F32" s="172">
        <v>11.2</v>
      </c>
      <c r="G32" s="172">
        <v>898.5</v>
      </c>
      <c r="H32" s="172">
        <v>374.4</v>
      </c>
      <c r="I32" s="80">
        <v>1.9</v>
      </c>
      <c r="J32" s="173">
        <v>13.9</v>
      </c>
    </row>
    <row r="33" spans="1:14" x14ac:dyDescent="0.2">
      <c r="A33" s="37">
        <v>1980</v>
      </c>
      <c r="B33" s="172">
        <v>1709.7</v>
      </c>
      <c r="C33" s="172">
        <v>661.8</v>
      </c>
      <c r="D33" s="271">
        <v>101.2</v>
      </c>
      <c r="E33" s="172">
        <v>556.79999999999995</v>
      </c>
      <c r="F33" s="172">
        <v>407.4</v>
      </c>
      <c r="G33" s="172">
        <v>1047.9000000000001</v>
      </c>
      <c r="H33" s="172">
        <v>436.6</v>
      </c>
      <c r="I33" s="80">
        <v>5.8</v>
      </c>
      <c r="J33" s="173">
        <v>11.4</v>
      </c>
    </row>
    <row r="34" spans="1:14" x14ac:dyDescent="0.2">
      <c r="A34" s="37">
        <v>1981</v>
      </c>
      <c r="B34" s="172">
        <v>1706.1</v>
      </c>
      <c r="C34" s="172">
        <v>631.20000000000005</v>
      </c>
      <c r="D34" s="271">
        <v>101.2</v>
      </c>
      <c r="E34" s="172">
        <v>57</v>
      </c>
      <c r="F34" s="172">
        <v>35</v>
      </c>
      <c r="G34" s="172">
        <v>1083.5</v>
      </c>
      <c r="H34" s="172">
        <v>451.5</v>
      </c>
      <c r="I34" s="80">
        <v>2.2000000000000002</v>
      </c>
      <c r="J34" s="173">
        <v>10.4</v>
      </c>
    </row>
    <row r="35" spans="1:14" x14ac:dyDescent="0.2">
      <c r="A35" s="37">
        <v>1982</v>
      </c>
      <c r="B35" s="172">
        <v>2098.4</v>
      </c>
      <c r="C35" s="172">
        <v>760.4</v>
      </c>
      <c r="D35" s="271">
        <v>101.2</v>
      </c>
      <c r="E35" s="172">
        <v>321.10000000000002</v>
      </c>
      <c r="F35" s="172">
        <v>62.4</v>
      </c>
      <c r="G35" s="172">
        <v>1338.1</v>
      </c>
      <c r="H35" s="172">
        <v>557.5</v>
      </c>
      <c r="I35" s="80">
        <v>2.4</v>
      </c>
      <c r="J35" s="173">
        <v>10.9</v>
      </c>
    </row>
    <row r="36" spans="1:14" x14ac:dyDescent="0.2">
      <c r="A36" s="37">
        <v>1983</v>
      </c>
      <c r="B36" s="172">
        <v>2585.8000000000002</v>
      </c>
      <c r="C36" s="172">
        <v>1034.8</v>
      </c>
      <c r="D36" s="271">
        <v>251.2</v>
      </c>
      <c r="E36" s="172">
        <v>499.8</v>
      </c>
      <c r="F36" s="172">
        <v>271.7</v>
      </c>
      <c r="G36" s="172">
        <v>1551</v>
      </c>
      <c r="H36" s="172">
        <v>646.29999999999995</v>
      </c>
      <c r="I36" s="80">
        <v>6.8</v>
      </c>
      <c r="J36" s="173">
        <v>13.8</v>
      </c>
    </row>
    <row r="37" spans="1:14" x14ac:dyDescent="0.2">
      <c r="A37" s="37">
        <v>1984</v>
      </c>
      <c r="B37" s="172">
        <v>3102.8</v>
      </c>
      <c r="C37" s="172">
        <v>1089.8</v>
      </c>
      <c r="D37" s="271">
        <v>281.2</v>
      </c>
      <c r="E37" s="172">
        <v>622.9</v>
      </c>
      <c r="F37" s="172">
        <v>165.4</v>
      </c>
      <c r="G37" s="172">
        <v>2013</v>
      </c>
      <c r="H37" s="172">
        <v>838.8</v>
      </c>
      <c r="I37" s="80">
        <v>5.5</v>
      </c>
      <c r="J37" s="173">
        <v>16.5</v>
      </c>
    </row>
    <row r="38" spans="1:14" x14ac:dyDescent="0.2">
      <c r="A38" s="37">
        <v>1985</v>
      </c>
      <c r="B38" s="172">
        <v>5021.5</v>
      </c>
      <c r="C38" s="172">
        <v>1301.9000000000001</v>
      </c>
      <c r="D38" s="271">
        <v>281.2</v>
      </c>
      <c r="E38" s="172">
        <v>526</v>
      </c>
      <c r="F38" s="172">
        <v>197.4</v>
      </c>
      <c r="G38" s="172">
        <v>3719.6</v>
      </c>
      <c r="H38" s="172">
        <v>1033.2</v>
      </c>
      <c r="I38" s="80">
        <v>6.3</v>
      </c>
      <c r="J38" s="173">
        <v>27.7</v>
      </c>
    </row>
    <row r="39" spans="1:14" x14ac:dyDescent="0.2">
      <c r="A39" s="37">
        <v>1986</v>
      </c>
      <c r="B39" s="172">
        <v>5374.4</v>
      </c>
      <c r="C39" s="172">
        <v>1552.2</v>
      </c>
      <c r="D39" s="271">
        <v>313</v>
      </c>
      <c r="E39" s="172">
        <v>56.3</v>
      </c>
      <c r="F39" s="172">
        <v>358.5</v>
      </c>
      <c r="G39" s="172">
        <v>3822.2</v>
      </c>
      <c r="H39" s="172">
        <v>1061.7</v>
      </c>
      <c r="I39" s="80">
        <v>11.3</v>
      </c>
      <c r="J39" s="173">
        <v>31.2</v>
      </c>
    </row>
    <row r="40" spans="1:14" x14ac:dyDescent="0.2">
      <c r="A40" s="37">
        <v>1987</v>
      </c>
      <c r="B40" s="172">
        <v>7211.9</v>
      </c>
      <c r="C40" s="172">
        <v>2717</v>
      </c>
      <c r="D40" s="271">
        <v>975</v>
      </c>
      <c r="E40" s="172">
        <v>602.5</v>
      </c>
      <c r="F40" s="172">
        <v>605.29999999999995</v>
      </c>
      <c r="G40" s="172">
        <v>4494.8999999999996</v>
      </c>
      <c r="H40" s="172">
        <v>1057.5999999999999</v>
      </c>
      <c r="I40" s="80">
        <v>15.8</v>
      </c>
      <c r="J40" s="173">
        <v>43.5</v>
      </c>
      <c r="K40" s="46"/>
      <c r="L40" s="46"/>
    </row>
    <row r="41" spans="1:14" x14ac:dyDescent="0.2">
      <c r="A41" s="37">
        <v>1988</v>
      </c>
      <c r="B41" s="172">
        <v>9250.4</v>
      </c>
      <c r="C41" s="172">
        <v>2883.2</v>
      </c>
      <c r="D41" s="271">
        <v>975</v>
      </c>
      <c r="E41" s="172">
        <v>805.5</v>
      </c>
      <c r="F41" s="172">
        <v>457.6</v>
      </c>
      <c r="G41" s="172">
        <v>6367.2</v>
      </c>
      <c r="H41" s="172">
        <v>1498.2</v>
      </c>
      <c r="I41" s="80">
        <v>21.9</v>
      </c>
      <c r="J41" s="173">
        <v>55.5</v>
      </c>
      <c r="K41" s="47"/>
    </row>
    <row r="42" spans="1:14" x14ac:dyDescent="0.2">
      <c r="A42" s="37">
        <v>1989</v>
      </c>
      <c r="B42" s="172">
        <v>9587.2999999999993</v>
      </c>
      <c r="C42" s="172">
        <v>3388.3</v>
      </c>
      <c r="D42" s="271">
        <v>975</v>
      </c>
      <c r="E42" s="172">
        <v>112.1</v>
      </c>
      <c r="F42" s="172">
        <v>351.3</v>
      </c>
      <c r="G42" s="172">
        <v>6199</v>
      </c>
      <c r="H42" s="172">
        <v>1458.6</v>
      </c>
      <c r="I42" s="80">
        <v>20.100000000000001</v>
      </c>
      <c r="J42" s="173">
        <v>35.299999999999997</v>
      </c>
      <c r="K42" s="47"/>
    </row>
    <row r="43" spans="1:14" x14ac:dyDescent="0.2">
      <c r="A43" s="37">
        <v>1990</v>
      </c>
      <c r="B43" s="172">
        <v>10527.7</v>
      </c>
      <c r="C43" s="172">
        <v>3953.5</v>
      </c>
      <c r="D43" s="271">
        <v>975</v>
      </c>
      <c r="E43" s="172">
        <v>248.8</v>
      </c>
      <c r="F43" s="172">
        <v>642.6</v>
      </c>
      <c r="G43" s="172">
        <v>6574.2</v>
      </c>
      <c r="H43" s="172">
        <v>1546.9</v>
      </c>
      <c r="I43" s="80">
        <v>19.899999999999999</v>
      </c>
      <c r="J43" s="173">
        <v>48.876704442577065</v>
      </c>
    </row>
    <row r="44" spans="1:14" x14ac:dyDescent="0.2">
      <c r="A44" s="37">
        <v>1991</v>
      </c>
      <c r="B44" s="172">
        <v>11386.7</v>
      </c>
      <c r="C44" s="172">
        <v>4719.3</v>
      </c>
      <c r="D44" s="271">
        <v>975</v>
      </c>
      <c r="E44" s="172">
        <v>207.4</v>
      </c>
      <c r="F44" s="172">
        <v>581.4</v>
      </c>
      <c r="G44" s="172">
        <v>6667.4</v>
      </c>
      <c r="H44" s="172">
        <v>1570.8</v>
      </c>
      <c r="I44" s="80">
        <v>20</v>
      </c>
      <c r="J44" s="173">
        <v>50.476093374588856</v>
      </c>
    </row>
    <row r="45" spans="1:14" x14ac:dyDescent="0.2">
      <c r="A45" s="37">
        <v>1992</v>
      </c>
      <c r="B45" s="172">
        <v>11591.2</v>
      </c>
      <c r="C45" s="172">
        <v>5023.2</v>
      </c>
      <c r="D45" s="271">
        <v>975</v>
      </c>
      <c r="E45" s="172">
        <v>827.5</v>
      </c>
      <c r="F45" s="172">
        <v>886.6</v>
      </c>
      <c r="G45" s="172">
        <v>6568</v>
      </c>
      <c r="H45" s="172">
        <v>1547.3</v>
      </c>
      <c r="I45" s="80">
        <v>26.7</v>
      </c>
      <c r="J45" s="173">
        <v>50.139068522067134</v>
      </c>
    </row>
    <row r="46" spans="1:14" x14ac:dyDescent="0.2">
      <c r="A46" s="37">
        <v>1993</v>
      </c>
      <c r="B46" s="172">
        <v>14782.2</v>
      </c>
      <c r="C46" s="172">
        <v>5360.8</v>
      </c>
      <c r="D46" s="271">
        <v>975</v>
      </c>
      <c r="E46" s="172">
        <v>1410.4</v>
      </c>
      <c r="F46" s="172">
        <v>1197.0999999999999</v>
      </c>
      <c r="G46" s="172">
        <v>9421.9</v>
      </c>
      <c r="H46" s="172">
        <v>1627.2</v>
      </c>
      <c r="I46" s="80">
        <v>30.6</v>
      </c>
      <c r="J46" s="173">
        <f>(B46/24986.9)*100</f>
        <v>59.159799735061171</v>
      </c>
    </row>
    <row r="47" spans="1:14" x14ac:dyDescent="0.2">
      <c r="A47" s="37">
        <v>1994</v>
      </c>
      <c r="B47" s="172">
        <v>15678.2</v>
      </c>
      <c r="C47" s="172">
        <v>5572.2</v>
      </c>
      <c r="D47" s="271">
        <v>983</v>
      </c>
      <c r="E47" s="172">
        <v>1816.8</v>
      </c>
      <c r="F47" s="172">
        <v>1651.6</v>
      </c>
      <c r="G47" s="172">
        <v>10106</v>
      </c>
      <c r="H47" s="172">
        <v>1737.4</v>
      </c>
      <c r="I47" s="80">
        <v>25.2</v>
      </c>
      <c r="J47" s="173">
        <v>53.487856384993023</v>
      </c>
    </row>
    <row r="48" spans="1:14" x14ac:dyDescent="0.2">
      <c r="A48" s="37">
        <v>1995</v>
      </c>
      <c r="B48" s="172">
        <f>C48+G48</f>
        <v>16166.199999999999</v>
      </c>
      <c r="C48" s="172">
        <v>6324.4</v>
      </c>
      <c r="D48" s="271">
        <v>983</v>
      </c>
      <c r="E48" s="172">
        <v>642.6</v>
      </c>
      <c r="F48" s="172">
        <v>1056.3</v>
      </c>
      <c r="G48" s="172">
        <v>9841.7999999999993</v>
      </c>
      <c r="H48" s="172">
        <v>1674.7</v>
      </c>
      <c r="I48" s="80">
        <v>15</v>
      </c>
      <c r="J48" s="173">
        <v>51.002303057071643</v>
      </c>
      <c r="N48" s="34"/>
    </row>
    <row r="49" spans="1:16" x14ac:dyDescent="0.2">
      <c r="A49" s="37">
        <v>1996</v>
      </c>
      <c r="B49" s="172">
        <f>C49+G49</f>
        <v>17208</v>
      </c>
      <c r="C49" s="172">
        <v>6995.4</v>
      </c>
      <c r="D49" s="271">
        <v>983</v>
      </c>
      <c r="E49" s="172">
        <v>1492.1</v>
      </c>
      <c r="F49" s="172">
        <v>1180.2</v>
      </c>
      <c r="G49" s="172">
        <v>10212.6</v>
      </c>
      <c r="H49" s="172">
        <v>1673.1</v>
      </c>
      <c r="I49" s="80">
        <v>13.4</v>
      </c>
      <c r="J49" s="173">
        <v>49.75337269347088</v>
      </c>
      <c r="K49" s="86"/>
      <c r="L49" s="112"/>
      <c r="N49" s="34"/>
      <c r="O49" s="86"/>
      <c r="P49" s="34"/>
    </row>
    <row r="50" spans="1:16" x14ac:dyDescent="0.2">
      <c r="A50" s="37">
        <v>1997</v>
      </c>
      <c r="B50" s="172">
        <v>17271.099999999999</v>
      </c>
      <c r="C50" s="172">
        <v>8663.7000000000007</v>
      </c>
      <c r="D50" s="271">
        <v>983</v>
      </c>
      <c r="E50" s="172">
        <v>374</v>
      </c>
      <c r="F50" s="172">
        <v>2001.6</v>
      </c>
      <c r="G50" s="172">
        <v>8670.4</v>
      </c>
      <c r="H50" s="172">
        <v>1397.4</v>
      </c>
      <c r="I50" s="80">
        <v>15.4</v>
      </c>
      <c r="J50" s="173">
        <v>48.148075872297234</v>
      </c>
      <c r="K50" s="86"/>
      <c r="L50" s="112"/>
      <c r="N50" s="34"/>
      <c r="O50" s="86"/>
      <c r="P50" s="34"/>
    </row>
    <row r="51" spans="1:16" x14ac:dyDescent="0.2">
      <c r="A51" s="37">
        <v>1998</v>
      </c>
      <c r="B51" s="172">
        <f t="shared" ref="B51" si="0">C51+G51</f>
        <v>16924.8</v>
      </c>
      <c r="C51" s="172">
        <v>8918.2999999999993</v>
      </c>
      <c r="D51" s="271">
        <v>983</v>
      </c>
      <c r="E51" s="172">
        <v>366.7</v>
      </c>
      <c r="F51" s="172">
        <v>1030.5999999999999</v>
      </c>
      <c r="G51" s="172">
        <v>8006.5</v>
      </c>
      <c r="H51" s="172">
        <v>1313.2</v>
      </c>
      <c r="I51" s="80">
        <v>9.9</v>
      </c>
      <c r="J51" s="173">
        <v>44.462775613357117</v>
      </c>
      <c r="K51" s="86"/>
      <c r="L51" s="112"/>
      <c r="N51" s="34"/>
      <c r="O51" s="86"/>
      <c r="P51" s="34"/>
    </row>
    <row r="52" spans="1:16" x14ac:dyDescent="0.2">
      <c r="A52" s="37">
        <v>1999</v>
      </c>
      <c r="B52" s="172">
        <f>C52+G52</f>
        <v>18321.900000000001</v>
      </c>
      <c r="C52" s="172">
        <v>9587.2000000000007</v>
      </c>
      <c r="D52" s="271">
        <v>800</v>
      </c>
      <c r="E52" s="172">
        <v>1803.2</v>
      </c>
      <c r="F52" s="172">
        <v>1075</v>
      </c>
      <c r="G52" s="172">
        <v>8734.7000000000007</v>
      </c>
      <c r="H52" s="172">
        <v>1374.4</v>
      </c>
      <c r="I52" s="80">
        <v>8</v>
      </c>
      <c r="J52" s="173">
        <v>42.719245682469442</v>
      </c>
      <c r="K52" s="34"/>
      <c r="L52" s="112"/>
      <c r="N52" s="34"/>
      <c r="O52" s="86"/>
      <c r="P52" s="34"/>
    </row>
    <row r="53" spans="1:16" x14ac:dyDescent="0.2">
      <c r="A53" s="37">
        <v>2000</v>
      </c>
      <c r="B53" s="172">
        <v>19855.300000000003</v>
      </c>
      <c r="C53" s="172">
        <v>10470.200000000001</v>
      </c>
      <c r="D53" s="271">
        <v>800</v>
      </c>
      <c r="E53" s="172">
        <v>2344.1</v>
      </c>
      <c r="F53" s="172">
        <v>1693.7</v>
      </c>
      <c r="G53" s="172">
        <v>9385.1</v>
      </c>
      <c r="H53" s="172">
        <v>1680.4</v>
      </c>
      <c r="I53" s="80">
        <f>((Sheet2!B4+Sheet2!C4)/Sheet2!D4)*100</f>
        <v>7.933362234470799</v>
      </c>
      <c r="J53" s="173">
        <v>38.651096152273873</v>
      </c>
      <c r="K53" s="34"/>
      <c r="L53" s="89"/>
      <c r="M53" s="86"/>
      <c r="N53" s="34"/>
      <c r="O53" s="86"/>
      <c r="P53" s="34"/>
    </row>
    <row r="54" spans="1:16" x14ac:dyDescent="0.2">
      <c r="A54" s="37">
        <v>2001</v>
      </c>
      <c r="B54" s="172">
        <v>19922.7</v>
      </c>
      <c r="C54" s="172">
        <v>10707.7</v>
      </c>
      <c r="D54" s="271">
        <v>800</v>
      </c>
      <c r="E54" s="172">
        <v>166.80000000000004</v>
      </c>
      <c r="F54" s="172">
        <v>336.90000000000003</v>
      </c>
      <c r="G54" s="172">
        <v>9215</v>
      </c>
      <c r="H54" s="172">
        <v>1667.6</v>
      </c>
      <c r="I54" s="80">
        <f>((Sheet2!B5+Sheet2!C5)/Sheet2!D5)*100</f>
        <v>3.7185704388931899</v>
      </c>
      <c r="J54" s="173">
        <v>36.218349597870827</v>
      </c>
      <c r="K54" s="34"/>
      <c r="L54" s="181"/>
      <c r="M54" s="86"/>
      <c r="N54" s="34"/>
      <c r="O54" s="86"/>
      <c r="P54" s="34"/>
    </row>
    <row r="55" spans="1:16" x14ac:dyDescent="0.2">
      <c r="A55" s="37">
        <v>2002</v>
      </c>
      <c r="B55" s="172">
        <v>20761.800000000003</v>
      </c>
      <c r="C55" s="172">
        <v>11380.8</v>
      </c>
      <c r="D55" s="271">
        <v>800</v>
      </c>
      <c r="E55" s="172">
        <v>265.89999999999998</v>
      </c>
      <c r="F55" s="172">
        <v>427.59999999999997</v>
      </c>
      <c r="G55" s="172">
        <v>9381</v>
      </c>
      <c r="H55" s="172">
        <v>1549</v>
      </c>
      <c r="I55" s="80">
        <f>((Sheet2!B6+Sheet2!C6)/Sheet2!D6)*100</f>
        <v>4.3515470704410797</v>
      </c>
      <c r="J55" s="173">
        <v>36.883638301652169</v>
      </c>
      <c r="K55" s="34"/>
      <c r="L55" s="181"/>
      <c r="M55" s="86"/>
      <c r="N55" s="34"/>
      <c r="O55" s="86"/>
      <c r="P55" s="34"/>
    </row>
    <row r="56" spans="1:16" x14ac:dyDescent="0.2">
      <c r="A56" s="37">
        <v>2003</v>
      </c>
      <c r="B56" s="172">
        <v>20950.199999999997</v>
      </c>
      <c r="C56" s="172">
        <v>11589.6</v>
      </c>
      <c r="D56" s="271">
        <v>800</v>
      </c>
      <c r="E56" s="172">
        <v>544.20000000000005</v>
      </c>
      <c r="F56" s="172">
        <v>564.59999999999991</v>
      </c>
      <c r="G56" s="172">
        <v>9360.6</v>
      </c>
      <c r="H56" s="172">
        <v>1567.6</v>
      </c>
      <c r="I56" s="80">
        <f>((Sheet2!B7+Sheet2!C7)/Sheet2!D7)*100</f>
        <v>3.5041849883703167</v>
      </c>
      <c r="J56" s="173">
        <v>29.437254984614082</v>
      </c>
      <c r="K56" s="34"/>
      <c r="L56" s="181"/>
      <c r="M56" s="86"/>
      <c r="N56" s="34"/>
      <c r="O56" s="86"/>
      <c r="P56" s="34"/>
    </row>
    <row r="57" spans="1:16" x14ac:dyDescent="0.2">
      <c r="A57" s="37">
        <v>2004</v>
      </c>
      <c r="B57" s="172">
        <v>19251.699999999997</v>
      </c>
      <c r="C57" s="172">
        <v>10658.3</v>
      </c>
      <c r="D57" s="271">
        <v>800</v>
      </c>
      <c r="E57" s="172">
        <v>231.79999999999995</v>
      </c>
      <c r="F57" s="172">
        <v>1424.3</v>
      </c>
      <c r="G57" s="172">
        <v>8593.4</v>
      </c>
      <c r="H57" s="172">
        <v>1382.1</v>
      </c>
      <c r="I57" s="80">
        <f>((Sheet2!B8+Sheet2!C8)/Sheet2!D8)*100</f>
        <v>4.5428733674048836</v>
      </c>
      <c r="J57" s="173">
        <v>23.013896775350403</v>
      </c>
      <c r="K57" s="34"/>
      <c r="L57" s="181"/>
      <c r="M57" s="86"/>
      <c r="N57" s="34"/>
      <c r="O57" s="86"/>
      <c r="P57" s="34"/>
    </row>
    <row r="58" spans="1:16" x14ac:dyDescent="0.2">
      <c r="A58" s="37">
        <v>2005</v>
      </c>
      <c r="B58" s="172">
        <v>18438.599999999999</v>
      </c>
      <c r="C58" s="172">
        <v>10407.9</v>
      </c>
      <c r="D58" s="271">
        <v>800</v>
      </c>
      <c r="E58" s="172">
        <v>447.90000000000003</v>
      </c>
      <c r="F58" s="172">
        <v>581.09999999999991</v>
      </c>
      <c r="G58" s="172">
        <v>8030.7</v>
      </c>
      <c r="H58" s="172">
        <v>1356.5</v>
      </c>
      <c r="I58" s="80">
        <f>((Sheet2!B9+Sheet2!C9)/Sheet2!D9)*100</f>
        <v>1.7066715732178204</v>
      </c>
      <c r="J58" s="173">
        <v>18.313700562166026</v>
      </c>
      <c r="K58" s="34"/>
      <c r="L58" s="181"/>
      <c r="M58" s="86"/>
      <c r="N58" s="34"/>
    </row>
    <row r="59" spans="1:16" x14ac:dyDescent="0.2">
      <c r="A59" s="37">
        <v>2006</v>
      </c>
      <c r="B59" s="172">
        <v>17671.3</v>
      </c>
      <c r="C59" s="172">
        <v>10043.6</v>
      </c>
      <c r="D59" s="271">
        <v>800</v>
      </c>
      <c r="E59" s="172">
        <v>1156.3</v>
      </c>
      <c r="F59" s="172">
        <v>1559.3</v>
      </c>
      <c r="G59" s="172">
        <v>7627.7</v>
      </c>
      <c r="H59" s="172">
        <v>1302.3</v>
      </c>
      <c r="I59" s="80">
        <f>((Sheet2!B10+Sheet2!C10)/Sheet2!D10)*100</f>
        <v>2.3564988523108745</v>
      </c>
      <c r="J59" s="173">
        <v>15.240303886724661</v>
      </c>
      <c r="K59" s="34"/>
      <c r="L59" s="278"/>
      <c r="M59" s="86"/>
      <c r="N59" s="100"/>
    </row>
    <row r="60" spans="1:16" x14ac:dyDescent="0.2">
      <c r="A60" s="37">
        <v>2007</v>
      </c>
      <c r="B60" s="172">
        <v>18795.800000000003</v>
      </c>
      <c r="C60" s="172">
        <v>10231.9</v>
      </c>
      <c r="D60" s="271">
        <v>800</v>
      </c>
      <c r="E60" s="172">
        <v>1328.4</v>
      </c>
      <c r="F60" s="172">
        <v>392.2</v>
      </c>
      <c r="G60" s="172">
        <v>8563.9</v>
      </c>
      <c r="H60" s="172">
        <v>1417.4</v>
      </c>
      <c r="I60" s="80">
        <f>((Sheet2!B11+Sheet2!C11)/Sheet2!D11)*100</f>
        <v>1.0672637273086574</v>
      </c>
      <c r="J60" s="173">
        <v>13.724320476077475</v>
      </c>
      <c r="K60" s="34"/>
      <c r="L60" s="278"/>
      <c r="M60" s="162"/>
      <c r="N60" s="100"/>
    </row>
    <row r="61" spans="1:16" x14ac:dyDescent="0.2">
      <c r="A61" s="37">
        <v>2008</v>
      </c>
      <c r="B61" s="172">
        <v>17703.400000000001</v>
      </c>
      <c r="C61" s="172">
        <v>8459</v>
      </c>
      <c r="D61" s="271">
        <v>800</v>
      </c>
      <c r="E61" s="172">
        <v>1011.6</v>
      </c>
      <c r="F61" s="172">
        <v>415.49999999999994</v>
      </c>
      <c r="G61" s="172">
        <v>9244.4</v>
      </c>
      <c r="H61" s="172">
        <v>1535.4</v>
      </c>
      <c r="I61" s="80">
        <f>((Sheet2!B12+Sheet2!C12)/Sheet2!D12)*100</f>
        <v>0.94010932090984789</v>
      </c>
      <c r="J61" s="173">
        <v>10.099653597068126</v>
      </c>
      <c r="K61" s="34"/>
      <c r="L61" s="278"/>
      <c r="M61" s="162"/>
      <c r="N61" s="100"/>
    </row>
    <row r="62" spans="1:16" x14ac:dyDescent="0.2">
      <c r="A62" s="37">
        <v>2009</v>
      </c>
      <c r="B62" s="172">
        <v>20045.74143238</v>
      </c>
      <c r="C62" s="172">
        <v>11121.7</v>
      </c>
      <c r="D62" s="271">
        <v>800</v>
      </c>
      <c r="E62" s="172">
        <v>1836.2</v>
      </c>
      <c r="F62" s="172">
        <v>2156.6000000000004</v>
      </c>
      <c r="G62" s="172">
        <v>8924</v>
      </c>
      <c r="H62" s="172">
        <v>1369.3</v>
      </c>
      <c r="I62" s="92">
        <v>4.4000000000000004</v>
      </c>
      <c r="J62" s="173">
        <v>16.528303565660988</v>
      </c>
      <c r="K62" s="34"/>
      <c r="L62" s="278"/>
      <c r="M62" s="162"/>
      <c r="N62" s="100"/>
    </row>
    <row r="63" spans="1:16" x14ac:dyDescent="0.2">
      <c r="A63" s="37">
        <v>2010</v>
      </c>
      <c r="B63" s="172">
        <v>24808.883564470001</v>
      </c>
      <c r="C63" s="172">
        <v>14792.7</v>
      </c>
      <c r="D63" s="271">
        <v>800</v>
      </c>
      <c r="E63" s="172">
        <v>1545</v>
      </c>
      <c r="F63" s="172">
        <v>452.8</v>
      </c>
      <c r="G63" s="172">
        <v>10016.199999999999</v>
      </c>
      <c r="H63" s="172">
        <v>1538.8</v>
      </c>
      <c r="I63" s="92">
        <f>((Sheet2!B14+Sheet2!C14)/Sheet2!D14)*100</f>
        <v>1.0013929249980258</v>
      </c>
      <c r="J63" s="173">
        <v>17.600000000000001</v>
      </c>
      <c r="K63" s="34"/>
      <c r="L63" s="278"/>
      <c r="M63" s="169"/>
      <c r="N63" s="100"/>
    </row>
    <row r="64" spans="1:16" x14ac:dyDescent="0.2">
      <c r="A64" s="37">
        <v>2011</v>
      </c>
      <c r="B64" s="172">
        <v>27285.1</v>
      </c>
      <c r="C64" s="172">
        <v>15956.6</v>
      </c>
      <c r="D64" s="271">
        <v>800</v>
      </c>
      <c r="E64" s="172">
        <v>1995</v>
      </c>
      <c r="F64" s="172">
        <v>682.7</v>
      </c>
      <c r="G64" s="172">
        <v>11328.5</v>
      </c>
      <c r="H64" s="172">
        <v>1752.2</v>
      </c>
      <c r="I64" s="92">
        <v>1</v>
      </c>
      <c r="J64" s="173">
        <v>16.7</v>
      </c>
      <c r="K64" s="34"/>
      <c r="L64" s="181"/>
      <c r="M64" s="169"/>
    </row>
    <row r="65" spans="1:13" x14ac:dyDescent="0.2">
      <c r="A65" s="37">
        <v>2012</v>
      </c>
      <c r="B65" s="172">
        <v>40119.799432379994</v>
      </c>
      <c r="C65" s="172">
        <v>28970.5</v>
      </c>
      <c r="D65" s="271">
        <v>800</v>
      </c>
      <c r="E65" s="172">
        <v>557.30000000000007</v>
      </c>
      <c r="F65" s="172">
        <v>736.5</v>
      </c>
      <c r="G65" s="172">
        <v>11149.3</v>
      </c>
      <c r="H65" s="172">
        <v>1534.8</v>
      </c>
      <c r="I65" s="92">
        <v>1</v>
      </c>
      <c r="J65" s="173">
        <v>24.2</v>
      </c>
      <c r="K65" s="282"/>
      <c r="L65" s="181"/>
      <c r="M65" s="169"/>
    </row>
    <row r="66" spans="1:13" x14ac:dyDescent="0.2">
      <c r="A66" s="37">
        <v>2013</v>
      </c>
      <c r="B66" s="172">
        <v>42365.898000000001</v>
      </c>
      <c r="C66" s="172">
        <v>28168.5</v>
      </c>
      <c r="D66" s="271">
        <v>800</v>
      </c>
      <c r="E66" s="172">
        <v>4737.8</v>
      </c>
      <c r="F66" s="92" t="s">
        <v>140</v>
      </c>
      <c r="G66" s="172">
        <v>14197.390000000001</v>
      </c>
      <c r="H66" s="172">
        <v>2129</v>
      </c>
      <c r="I66" s="92">
        <v>1.1000000000000001</v>
      </c>
      <c r="J66" s="173">
        <v>24.1</v>
      </c>
      <c r="K66" s="282"/>
      <c r="L66" s="181"/>
      <c r="M66" s="169"/>
    </row>
    <row r="67" spans="1:13" x14ac:dyDescent="0.2">
      <c r="A67" s="37">
        <v>2014</v>
      </c>
      <c r="B67" s="172">
        <v>45675.506000000001</v>
      </c>
      <c r="C67" s="172">
        <v>31198</v>
      </c>
      <c r="D67" s="271">
        <v>800</v>
      </c>
      <c r="E67" s="172">
        <v>803.3</v>
      </c>
      <c r="F67" s="172">
        <v>523.29999999999995</v>
      </c>
      <c r="G67" s="172">
        <v>14477.389999999998</v>
      </c>
      <c r="H67" s="172">
        <v>2174</v>
      </c>
      <c r="I67" s="92">
        <v>1</v>
      </c>
      <c r="J67" s="173">
        <v>25.8</v>
      </c>
      <c r="K67" s="282"/>
      <c r="L67" s="181"/>
      <c r="M67" s="169"/>
    </row>
    <row r="68" spans="1:13" x14ac:dyDescent="0.2">
      <c r="A68" s="37">
        <v>2015</v>
      </c>
      <c r="B68" s="172">
        <v>45890.294999999991</v>
      </c>
      <c r="C68" s="172">
        <v>31785.794999999991</v>
      </c>
      <c r="D68" s="271">
        <v>800</v>
      </c>
      <c r="E68" s="172">
        <v>897.4</v>
      </c>
      <c r="F68" s="172">
        <v>547.4</v>
      </c>
      <c r="G68" s="172">
        <v>14104.5</v>
      </c>
      <c r="H68" s="172">
        <v>2230.6</v>
      </c>
      <c r="I68" s="92">
        <v>1.3</v>
      </c>
      <c r="J68" s="172">
        <v>28.7</v>
      </c>
      <c r="K68" s="282"/>
      <c r="L68" s="181"/>
      <c r="M68" s="162"/>
    </row>
    <row r="69" spans="1:13" x14ac:dyDescent="0.2">
      <c r="A69" s="37">
        <v>2016</v>
      </c>
      <c r="B69" s="172">
        <v>57489.1</v>
      </c>
      <c r="C69" s="172">
        <v>35910.300000000003</v>
      </c>
      <c r="D69" s="271">
        <v>800</v>
      </c>
      <c r="E69" s="172">
        <v>7203.3</v>
      </c>
      <c r="F69" s="172">
        <v>523.29999999999995</v>
      </c>
      <c r="G69" s="172">
        <v>21578.799999999999</v>
      </c>
      <c r="H69" s="172">
        <v>3239</v>
      </c>
      <c r="I69" s="92">
        <v>1.9</v>
      </c>
      <c r="J69" s="172">
        <v>38.700000000000003</v>
      </c>
      <c r="K69" s="282"/>
      <c r="L69" s="181"/>
      <c r="M69" s="162"/>
    </row>
    <row r="70" spans="1:13" x14ac:dyDescent="0.2">
      <c r="A70" s="37">
        <v>2017</v>
      </c>
      <c r="B70" s="172">
        <v>66672.2</v>
      </c>
      <c r="C70" s="172">
        <v>42758.1</v>
      </c>
      <c r="D70" s="271">
        <v>1905</v>
      </c>
      <c r="E70" s="172">
        <v>2885.9</v>
      </c>
      <c r="F70" s="172">
        <v>599</v>
      </c>
      <c r="G70" s="172">
        <v>23914.1</v>
      </c>
      <c r="H70" s="172">
        <v>3589.5</v>
      </c>
      <c r="I70" s="92">
        <v>2.1</v>
      </c>
      <c r="J70" s="172">
        <v>43.8</v>
      </c>
      <c r="K70" s="282"/>
      <c r="L70" s="181"/>
      <c r="M70" s="162"/>
    </row>
    <row r="71" spans="1:13" x14ac:dyDescent="0.2">
      <c r="A71" s="37">
        <v>2018</v>
      </c>
      <c r="B71" s="172">
        <v>69516.5</v>
      </c>
      <c r="C71" s="172">
        <v>43290.6</v>
      </c>
      <c r="D71" s="271">
        <v>1905</v>
      </c>
      <c r="E71" s="172">
        <v>2795.5</v>
      </c>
      <c r="F71" s="172">
        <v>690.6</v>
      </c>
      <c r="G71" s="172">
        <v>26225.9</v>
      </c>
      <c r="H71" s="172">
        <v>3913.9</v>
      </c>
      <c r="I71" s="92">
        <v>2.2000000000000002</v>
      </c>
      <c r="J71" s="172">
        <v>43.1</v>
      </c>
      <c r="K71" s="282"/>
      <c r="L71" s="181"/>
      <c r="M71" s="162"/>
    </row>
    <row r="72" spans="1:13" x14ac:dyDescent="0.2">
      <c r="A72" s="145">
        <v>2019</v>
      </c>
      <c r="B72" s="79">
        <v>76592.600000000006</v>
      </c>
      <c r="C72" s="79">
        <v>49501.515999999996</v>
      </c>
      <c r="D72" s="316">
        <v>4475</v>
      </c>
      <c r="E72" s="79">
        <v>1887.7</v>
      </c>
      <c r="F72" s="79">
        <v>799.1</v>
      </c>
      <c r="G72" s="79">
        <v>27091.1</v>
      </c>
      <c r="H72" s="79">
        <v>4071.6</v>
      </c>
      <c r="I72" s="98">
        <v>3.1</v>
      </c>
      <c r="J72" s="79">
        <v>46.7</v>
      </c>
      <c r="K72" s="34"/>
      <c r="L72" s="181"/>
      <c r="M72" s="162"/>
    </row>
    <row r="73" spans="1:13" s="120" customFormat="1" ht="22.5" customHeight="1" x14ac:dyDescent="0.2">
      <c r="A73" s="136" t="s">
        <v>151</v>
      </c>
      <c r="B73" s="117"/>
      <c r="C73" s="117"/>
      <c r="D73" s="118"/>
      <c r="E73" s="119"/>
      <c r="F73" s="119"/>
      <c r="K73" s="117"/>
      <c r="L73" s="89"/>
    </row>
    <row r="74" spans="1:13" s="120" customFormat="1" ht="9" customHeight="1" x14ac:dyDescent="0.25">
      <c r="A74" s="136"/>
      <c r="B74" s="117"/>
      <c r="C74" s="117"/>
      <c r="D74" s="118"/>
      <c r="E74" s="119"/>
      <c r="F74" s="119"/>
      <c r="K74" s="121"/>
    </row>
    <row r="75" spans="1:13" x14ac:dyDescent="0.2">
      <c r="A75" s="137" t="s">
        <v>131</v>
      </c>
      <c r="B75" s="34"/>
      <c r="C75" s="34"/>
      <c r="K75" s="47"/>
    </row>
    <row r="76" spans="1:13" ht="15" customHeight="1" x14ac:dyDescent="0.2">
      <c r="A76" s="138" t="s">
        <v>161</v>
      </c>
      <c r="I76" s="132"/>
      <c r="K76" s="47"/>
    </row>
    <row r="77" spans="1:13" ht="14.25" customHeight="1" x14ac:dyDescent="0.2">
      <c r="A77" s="140" t="s">
        <v>137</v>
      </c>
      <c r="D77" s="154"/>
      <c r="E77" s="155"/>
      <c r="F77" s="155"/>
      <c r="H77" s="86"/>
      <c r="I77" s="132"/>
      <c r="J77" s="86"/>
      <c r="K77" s="47"/>
      <c r="M77" s="100"/>
    </row>
    <row r="78" spans="1:13" x14ac:dyDescent="0.2">
      <c r="A78" s="138" t="s">
        <v>142</v>
      </c>
      <c r="D78" s="113"/>
      <c r="E78" s="155"/>
      <c r="F78" s="155"/>
      <c r="G78" s="86"/>
      <c r="H78" s="86"/>
      <c r="I78" s="132"/>
      <c r="J78" s="86"/>
      <c r="K78" s="47"/>
    </row>
    <row r="79" spans="1:13" x14ac:dyDescent="0.2">
      <c r="A79" s="170"/>
      <c r="B79" s="86"/>
      <c r="C79" s="86"/>
      <c r="D79" s="113"/>
      <c r="E79" s="155"/>
      <c r="F79" s="155"/>
      <c r="G79" s="86"/>
      <c r="H79" s="161"/>
      <c r="I79" s="132"/>
      <c r="J79" s="100"/>
      <c r="K79" s="47"/>
    </row>
    <row r="80" spans="1:13" ht="15.75" x14ac:dyDescent="0.25">
      <c r="A80" s="87"/>
      <c r="B80" s="86"/>
      <c r="C80" s="86"/>
      <c r="D80" s="113"/>
      <c r="E80" s="155"/>
      <c r="F80" s="155"/>
      <c r="G80" s="86"/>
      <c r="H80" s="163"/>
      <c r="I80" s="132"/>
      <c r="J80" s="86"/>
      <c r="K80" s="47"/>
    </row>
    <row r="81" spans="1:11" ht="15.75" x14ac:dyDescent="0.25">
      <c r="A81" s="87"/>
      <c r="B81" s="86"/>
      <c r="C81" s="86"/>
      <c r="D81" s="201"/>
      <c r="E81" s="155"/>
      <c r="F81" s="155"/>
      <c r="G81" s="86"/>
      <c r="H81" s="163"/>
      <c r="I81" s="132"/>
      <c r="K81" s="47"/>
    </row>
    <row r="82" spans="1:11" ht="15.75" x14ac:dyDescent="0.25">
      <c r="A82" s="87"/>
      <c r="B82" s="161"/>
      <c r="C82" s="86"/>
      <c r="D82" s="201"/>
      <c r="E82" s="155"/>
      <c r="F82" s="155"/>
      <c r="G82" s="86"/>
      <c r="H82" s="163"/>
      <c r="I82" s="132"/>
      <c r="K82" s="47"/>
    </row>
    <row r="83" spans="1:11" ht="15.75" x14ac:dyDescent="0.25">
      <c r="B83" s="86"/>
      <c r="C83" s="86"/>
      <c r="D83" s="201"/>
      <c r="E83" s="155"/>
      <c r="F83" s="155"/>
      <c r="G83" s="232"/>
      <c r="H83" s="163"/>
      <c r="I83" s="132"/>
      <c r="K83" s="47"/>
    </row>
    <row r="84" spans="1:11" ht="15.75" x14ac:dyDescent="0.25">
      <c r="B84" s="86"/>
      <c r="C84" s="86"/>
      <c r="D84" s="201"/>
      <c r="G84" s="232"/>
      <c r="H84" s="163"/>
      <c r="I84" s="132"/>
      <c r="K84" s="47"/>
    </row>
    <row r="85" spans="1:11" x14ac:dyDescent="0.2">
      <c r="B85" s="86"/>
      <c r="C85" s="86"/>
      <c r="D85" s="201"/>
      <c r="I85" s="132"/>
      <c r="K85" s="47"/>
    </row>
    <row r="86" spans="1:11" x14ac:dyDescent="0.2">
      <c r="B86" s="86"/>
      <c r="C86" s="86"/>
      <c r="D86" s="201"/>
      <c r="K86" s="47"/>
    </row>
    <row r="87" spans="1:11" x14ac:dyDescent="0.2">
      <c r="D87" s="113"/>
      <c r="K87" s="47"/>
    </row>
    <row r="88" spans="1:11" x14ac:dyDescent="0.2">
      <c r="D88" s="113"/>
      <c r="K88" s="47"/>
    </row>
    <row r="89" spans="1:11" x14ac:dyDescent="0.2">
      <c r="D89" s="113"/>
      <c r="K89" s="47"/>
    </row>
    <row r="90" spans="1:11" x14ac:dyDescent="0.2">
      <c r="D90" s="113"/>
      <c r="K90" s="47"/>
    </row>
    <row r="91" spans="1:11" x14ac:dyDescent="0.2">
      <c r="D91" s="113"/>
      <c r="K91" s="47"/>
    </row>
    <row r="92" spans="1:11" x14ac:dyDescent="0.2">
      <c r="D92" s="113"/>
      <c r="K92" s="47"/>
    </row>
    <row r="93" spans="1:11" x14ac:dyDescent="0.2">
      <c r="K93" s="47"/>
    </row>
    <row r="94" spans="1:11" x14ac:dyDescent="0.2">
      <c r="K94" s="47"/>
    </row>
    <row r="95" spans="1:11" x14ac:dyDescent="0.2">
      <c r="K95" s="47"/>
    </row>
    <row r="96" spans="1:11" x14ac:dyDescent="0.2">
      <c r="K96" s="47"/>
    </row>
    <row r="97" spans="11:11" x14ac:dyDescent="0.2">
      <c r="K97" s="47"/>
    </row>
  </sheetData>
  <customSheetViews>
    <customSheetView guid="{3F7F0B76-5C21-4864-BB76-E6591F8333E4}" scale="110" showPageBreaks="1" printArea="1">
      <pane xSplit="1" ySplit="6" topLeftCell="B58" activePane="bottomRight" state="frozen"/>
      <selection pane="bottomRight" activeCell="K73" sqref="K73"/>
      <pageMargins left="0.56999999999999995" right="0.42" top="0.24" bottom="0.17" header="0.17" footer="0.17"/>
      <pageSetup paperSize="5" orientation="portrait" r:id="rId1"/>
    </customSheetView>
    <customSheetView guid="{F75EACA5-0FE1-4F13-BEE4-8919185C7F2B}" showPageBreaks="1" hiddenRows="1">
      <pane xSplit="1" ySplit="7" topLeftCell="B53" activePane="bottomRight" state="frozen"/>
      <selection pane="bottomRight" activeCell="E80" sqref="E80"/>
      <pageMargins left="0.56999999999999995" right="0.42" top="0.24" bottom="0.17" header="0.17" footer="0.17"/>
      <pageSetup paperSize="5" orientation="portrait" r:id="rId2"/>
    </customSheetView>
    <customSheetView guid="{26CA4D98-B6B6-4CEF-BB73-7724D5E16227}" scale="110">
      <pane xSplit="1" ySplit="6" topLeftCell="B19" activePane="bottomRight" state="frozen"/>
      <selection pane="bottomRight" activeCell="J46" sqref="J46"/>
      <pageMargins left="0.56999999999999995" right="0.42" top="0.24" bottom="0.17" header="0.17" footer="0.17"/>
      <pageSetup paperSize="5" orientation="portrait" r:id="rId3"/>
    </customSheetView>
    <customSheetView guid="{E49EB051-1896-4E0A-B768-C5B32E1D63AF}" scale="110" showPageBreaks="1" printArea="1">
      <pane xSplit="1" ySplit="6" topLeftCell="B7" activePane="bottomRight" state="frozen"/>
      <selection pane="bottomRight" activeCell="E70" sqref="E70"/>
      <pageMargins left="0.56999999999999995" right="0.42" top="0.24" bottom="0.17" header="0.17" footer="0.17"/>
      <pageSetup paperSize="5" orientation="portrait" r:id="rId4"/>
    </customSheetView>
    <customSheetView guid="{4885C1C3-1FAF-4A61-97B8-512E7574E70E}" scale="110" showPageBreaks="1" printArea="1">
      <pane xSplit="1" ySplit="6" topLeftCell="B7" activePane="bottomRight" state="frozen"/>
      <selection pane="bottomRight" activeCell="A30" sqref="A30:XFD30"/>
      <pageMargins left="0.56999999999999995" right="0.42" top="0.24" bottom="0.17" header="0.17" footer="0.17"/>
      <pageSetup paperSize="5" orientation="portrait" r:id="rId5"/>
    </customSheetView>
    <customSheetView guid="{722892AD-4C2D-4D50-AF83-995E3A283091}" scale="110" showPageBreaks="1" printArea="1">
      <pane xSplit="1" ySplit="6" topLeftCell="B19" activePane="bottomRight" state="frozen"/>
      <selection pane="bottomRight" activeCell="J46" sqref="J46"/>
      <pageMargins left="0.56999999999999995" right="0.42" top="0.24" bottom="0.17" header="0.17" footer="0.17"/>
      <pageSetup paperSize="5" orientation="portrait" r:id="rId6"/>
    </customSheetView>
    <customSheetView guid="{11AB43AC-325D-4C3F-B382-0D9939FA05F1}" showPageBreaks="1" printArea="1" hiddenRows="1">
      <pane xSplit="1" ySplit="7" topLeftCell="B59" activePane="bottomRight" state="frozen"/>
      <selection pane="bottomRight" activeCell="I86" sqref="I86"/>
      <pageMargins left="0.56999999999999995" right="0.42" top="0.24" bottom="0.17" header="0.17" footer="0.17"/>
      <pageSetup paperSize="5" orientation="portrait" r:id="rId7"/>
    </customSheetView>
  </customSheetViews>
  <mergeCells count="7">
    <mergeCell ref="A1:J1"/>
    <mergeCell ref="G6:H6"/>
    <mergeCell ref="B5:D5"/>
    <mergeCell ref="E5:H5"/>
    <mergeCell ref="I5:J5"/>
    <mergeCell ref="A2:J2"/>
    <mergeCell ref="A3:J3"/>
  </mergeCells>
  <pageMargins left="0.56999999999999995" right="0.42" top="0.24" bottom="0.17" header="0.17" footer="0.17"/>
  <pageSetup paperSize="5" orientation="portrait" r:id="rId8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zoomScaleNormal="100" workbookViewId="0">
      <selection activeCell="F33" sqref="F33"/>
    </sheetView>
  </sheetViews>
  <sheetFormatPr defaultColWidth="8.85546875" defaultRowHeight="12.75" x14ac:dyDescent="0.2"/>
  <cols>
    <col min="1" max="1" width="12.85546875" style="150" customWidth="1"/>
    <col min="2" max="6" width="14.85546875" style="150" customWidth="1"/>
    <col min="7" max="7" width="16.28515625" style="150" customWidth="1"/>
    <col min="8" max="8" width="16.140625" style="150" customWidth="1"/>
    <col min="9" max="9" width="15.7109375" style="150" customWidth="1"/>
    <col min="10" max="10" width="16.42578125" style="150" customWidth="1"/>
    <col min="11" max="11" width="17.140625" style="150" customWidth="1"/>
    <col min="12" max="16384" width="8.85546875" style="150"/>
  </cols>
  <sheetData>
    <row r="1" spans="1:13" x14ac:dyDescent="0.2">
      <c r="A1" s="358" t="s">
        <v>74</v>
      </c>
      <c r="B1" s="358"/>
      <c r="C1" s="358"/>
      <c r="D1" s="358"/>
      <c r="E1" s="358"/>
      <c r="F1" s="358"/>
      <c r="G1" s="358"/>
      <c r="H1" s="358"/>
      <c r="I1" s="358"/>
      <c r="J1" s="358"/>
      <c r="K1" s="256"/>
    </row>
    <row r="2" spans="1:13" x14ac:dyDescent="0.2">
      <c r="A2" s="358" t="s">
        <v>169</v>
      </c>
      <c r="B2" s="358"/>
      <c r="C2" s="358"/>
      <c r="D2" s="358"/>
      <c r="E2" s="358"/>
      <c r="F2" s="358"/>
      <c r="G2" s="358"/>
      <c r="H2" s="358"/>
      <c r="I2" s="358"/>
      <c r="J2" s="358"/>
      <c r="K2" s="256"/>
    </row>
    <row r="3" spans="1:13" ht="15" customHeight="1" x14ac:dyDescent="0.2">
      <c r="A3" s="358" t="s">
        <v>153</v>
      </c>
      <c r="B3" s="358"/>
      <c r="C3" s="358"/>
      <c r="D3" s="358"/>
      <c r="E3" s="358"/>
      <c r="F3" s="358"/>
      <c r="G3" s="358"/>
      <c r="H3" s="358"/>
      <c r="I3" s="358"/>
      <c r="J3" s="358"/>
      <c r="K3" s="256"/>
    </row>
    <row r="5" spans="1:13" s="165" customFormat="1" ht="26.25" customHeight="1" x14ac:dyDescent="0.25">
      <c r="A5" s="359" t="s">
        <v>132</v>
      </c>
      <c r="B5" s="354" t="s">
        <v>47</v>
      </c>
      <c r="C5" s="356"/>
      <c r="D5" s="357"/>
      <c r="E5" s="354" t="s">
        <v>48</v>
      </c>
      <c r="F5" s="356"/>
      <c r="G5" s="356"/>
      <c r="H5" s="247"/>
      <c r="I5" s="354" t="s">
        <v>49</v>
      </c>
      <c r="J5" s="357"/>
    </row>
    <row r="6" spans="1:13" s="165" customFormat="1" ht="25.5" customHeight="1" x14ac:dyDescent="0.25">
      <c r="A6" s="363"/>
      <c r="B6" s="359" t="s">
        <v>118</v>
      </c>
      <c r="C6" s="359" t="s">
        <v>119</v>
      </c>
      <c r="D6" s="361" t="s">
        <v>120</v>
      </c>
      <c r="E6" s="359" t="s">
        <v>54</v>
      </c>
      <c r="F6" s="359" t="s">
        <v>18</v>
      </c>
      <c r="G6" s="354" t="s">
        <v>46</v>
      </c>
      <c r="H6" s="355"/>
      <c r="I6" s="359" t="s">
        <v>44</v>
      </c>
      <c r="J6" s="359" t="s">
        <v>45</v>
      </c>
    </row>
    <row r="7" spans="1:13" ht="21.75" customHeight="1" x14ac:dyDescent="0.2">
      <c r="A7" s="360"/>
      <c r="B7" s="360"/>
      <c r="C7" s="360"/>
      <c r="D7" s="362"/>
      <c r="E7" s="360"/>
      <c r="F7" s="360"/>
      <c r="G7" s="99" t="s">
        <v>42</v>
      </c>
      <c r="H7" s="220" t="s">
        <v>43</v>
      </c>
      <c r="I7" s="360"/>
      <c r="J7" s="360"/>
    </row>
    <row r="8" spans="1:13" ht="15.6" customHeight="1" x14ac:dyDescent="0.2">
      <c r="A8" s="221" t="s">
        <v>59</v>
      </c>
      <c r="B8" s="222">
        <v>17525.3</v>
      </c>
      <c r="C8" s="223">
        <v>8835.2999999999993</v>
      </c>
      <c r="D8" s="224">
        <v>800</v>
      </c>
      <c r="E8" s="225">
        <f>5.2+41.9+122.1+3.7+21.5+14.9+4+17+1.4+46.2+34+1557</f>
        <v>1868.9</v>
      </c>
      <c r="F8" s="226">
        <f>8+37+22.1+119.1+63.7+285.2+11.6+32+18.8+131+48+306.8</f>
        <v>1083.3</v>
      </c>
      <c r="G8" s="227">
        <v>8690</v>
      </c>
      <c r="H8" s="228">
        <v>1561.5</v>
      </c>
      <c r="I8" s="229">
        <v>8.3940886699507384</v>
      </c>
      <c r="J8" s="229">
        <v>42.044137792054812</v>
      </c>
      <c r="K8" s="113"/>
      <c r="L8" s="180"/>
    </row>
    <row r="9" spans="1:13" ht="15.6" customHeight="1" x14ac:dyDescent="0.2">
      <c r="A9" s="202" t="s">
        <v>60</v>
      </c>
      <c r="B9" s="230">
        <v>20139.900000000001</v>
      </c>
      <c r="C9" s="59">
        <v>10016.6</v>
      </c>
      <c r="D9" s="212">
        <v>800</v>
      </c>
      <c r="E9" s="93">
        <v>2361.4</v>
      </c>
      <c r="F9" s="73">
        <v>928.1</v>
      </c>
      <c r="G9" s="94">
        <v>10123.299999999999</v>
      </c>
      <c r="H9" s="92">
        <v>1793.7</v>
      </c>
      <c r="I9" s="177">
        <v>5.4146797985649986</v>
      </c>
      <c r="J9" s="177">
        <v>40.893011148680039</v>
      </c>
      <c r="K9" s="113"/>
      <c r="L9" s="180"/>
    </row>
    <row r="10" spans="1:13" ht="15.6" customHeight="1" x14ac:dyDescent="0.2">
      <c r="A10" s="202" t="s">
        <v>61</v>
      </c>
      <c r="B10" s="59">
        <v>19913.700000000004</v>
      </c>
      <c r="C10" s="91">
        <v>10719.800000000003</v>
      </c>
      <c r="D10" s="212">
        <v>800</v>
      </c>
      <c r="E10" s="93">
        <v>215.8</v>
      </c>
      <c r="F10" s="73">
        <v>1145.2</v>
      </c>
      <c r="G10" s="94">
        <v>9193.9</v>
      </c>
      <c r="H10" s="92">
        <v>1664.3</v>
      </c>
      <c r="I10" s="177">
        <v>6.3411268685320046</v>
      </c>
      <c r="J10" s="177">
        <v>36.81038410811481</v>
      </c>
      <c r="K10" s="113"/>
      <c r="L10" s="180"/>
    </row>
    <row r="11" spans="1:13" ht="15.6" customHeight="1" x14ac:dyDescent="0.2">
      <c r="A11" s="202" t="s">
        <v>62</v>
      </c>
      <c r="B11" s="174">
        <v>20770.599999999999</v>
      </c>
      <c r="C11" s="171">
        <v>11393.5</v>
      </c>
      <c r="D11" s="213">
        <v>800</v>
      </c>
      <c r="E11" s="96">
        <v>234.1</v>
      </c>
      <c r="F11" s="175">
        <v>378.4</v>
      </c>
      <c r="G11" s="94">
        <v>9377.1</v>
      </c>
      <c r="H11" s="92">
        <v>1668.8</v>
      </c>
      <c r="I11" s="177">
        <v>4.2672293151333784</v>
      </c>
      <c r="J11" s="177">
        <v>37.110701759714701</v>
      </c>
      <c r="K11" s="113"/>
      <c r="L11" s="180"/>
    </row>
    <row r="12" spans="1:13" ht="15.6" customHeight="1" x14ac:dyDescent="0.2">
      <c r="A12" s="202" t="s">
        <v>63</v>
      </c>
      <c r="B12" s="174">
        <v>20734.3</v>
      </c>
      <c r="C12" s="97">
        <v>11302</v>
      </c>
      <c r="D12" s="213">
        <v>800</v>
      </c>
      <c r="E12" s="96">
        <v>519.1</v>
      </c>
      <c r="F12" s="175">
        <v>464.09999999999997</v>
      </c>
      <c r="G12" s="176">
        <v>9432.2999999999993</v>
      </c>
      <c r="H12" s="95">
        <v>1578.5</v>
      </c>
      <c r="I12" s="177">
        <v>3.4228178861130236</v>
      </c>
      <c r="J12" s="177">
        <v>30.740593853897558</v>
      </c>
      <c r="K12" s="113"/>
      <c r="L12" s="180"/>
    </row>
    <row r="13" spans="1:13" ht="15.6" customHeight="1" x14ac:dyDescent="0.2">
      <c r="A13" s="202" t="s">
        <v>64</v>
      </c>
      <c r="B13" s="174">
        <v>20487</v>
      </c>
      <c r="C13" s="171">
        <v>10967.4</v>
      </c>
      <c r="D13" s="213">
        <v>800</v>
      </c>
      <c r="E13" s="96">
        <v>221.89999999999998</v>
      </c>
      <c r="F13" s="175">
        <v>560.40000000000009</v>
      </c>
      <c r="G13" s="94">
        <v>9519.6</v>
      </c>
      <c r="H13" s="92">
        <v>1526.8</v>
      </c>
      <c r="I13" s="177">
        <v>3.2123994344467519</v>
      </c>
      <c r="J13" s="177">
        <v>25.439695274992896</v>
      </c>
      <c r="K13" s="113"/>
      <c r="L13" s="180"/>
      <c r="M13" s="113"/>
    </row>
    <row r="14" spans="1:13" ht="15.6" customHeight="1" x14ac:dyDescent="0.2">
      <c r="A14" s="202" t="s">
        <v>65</v>
      </c>
      <c r="B14" s="174">
        <v>18417.799999999996</v>
      </c>
      <c r="C14" s="171">
        <v>10523.799999999997</v>
      </c>
      <c r="D14" s="213">
        <v>800</v>
      </c>
      <c r="E14" s="175">
        <v>359.79999999999995</v>
      </c>
      <c r="F14" s="175">
        <v>1555.3999999999999</v>
      </c>
      <c r="G14" s="94">
        <v>7894</v>
      </c>
      <c r="H14" s="92">
        <v>1335.3063247700002</v>
      </c>
      <c r="I14" s="177">
        <v>1.8625616911423872</v>
      </c>
      <c r="J14" s="177">
        <v>19.100722455493084</v>
      </c>
      <c r="K14" s="113"/>
      <c r="L14" s="180"/>
    </row>
    <row r="15" spans="1:13" ht="15.6" customHeight="1" x14ac:dyDescent="0.2">
      <c r="A15" s="202" t="s">
        <v>66</v>
      </c>
      <c r="B15" s="174">
        <v>17774.8</v>
      </c>
      <c r="C15" s="171">
        <v>10160.299999999999</v>
      </c>
      <c r="D15" s="213">
        <v>800</v>
      </c>
      <c r="E15" s="96">
        <v>324.7</v>
      </c>
      <c r="F15" s="175">
        <v>604.20000000000005</v>
      </c>
      <c r="G15" s="176">
        <v>7614.5</v>
      </c>
      <c r="H15" s="95">
        <v>1285.1024857900002</v>
      </c>
      <c r="I15" s="177">
        <v>1.3</v>
      </c>
      <c r="J15" s="177">
        <v>15.851416822711611</v>
      </c>
      <c r="K15" s="113"/>
      <c r="L15" s="180"/>
    </row>
    <row r="16" spans="1:13" ht="15.6" customHeight="1" x14ac:dyDescent="0.2">
      <c r="A16" s="202" t="s">
        <v>67</v>
      </c>
      <c r="B16" s="174">
        <v>18565.8</v>
      </c>
      <c r="C16" s="171">
        <v>10342.799999999999</v>
      </c>
      <c r="D16" s="213">
        <v>800</v>
      </c>
      <c r="E16" s="96">
        <v>1968.5</v>
      </c>
      <c r="F16" s="175">
        <v>1360</v>
      </c>
      <c r="G16" s="176">
        <v>8223</v>
      </c>
      <c r="H16" s="95">
        <v>1391.9943620530071</v>
      </c>
      <c r="I16" s="177">
        <v>2</v>
      </c>
      <c r="J16" s="177">
        <v>14.096808594240869</v>
      </c>
      <c r="K16" s="113"/>
      <c r="L16" s="180"/>
    </row>
    <row r="17" spans="1:19" ht="15.6" customHeight="1" x14ac:dyDescent="0.2">
      <c r="A17" s="202" t="s">
        <v>68</v>
      </c>
      <c r="B17" s="174">
        <v>18813.199999999997</v>
      </c>
      <c r="C17" s="174">
        <v>9849.8999999999978</v>
      </c>
      <c r="D17" s="213">
        <v>800</v>
      </c>
      <c r="E17" s="96">
        <v>1059.3</v>
      </c>
      <c r="F17" s="175">
        <v>403.4</v>
      </c>
      <c r="G17" s="176">
        <v>8963.2999999999993</v>
      </c>
      <c r="H17" s="95">
        <v>1495.2392558644647</v>
      </c>
      <c r="I17" s="177">
        <v>0.96790733045580779</v>
      </c>
      <c r="J17" s="177">
        <v>11.353530348856486</v>
      </c>
      <c r="K17" s="113"/>
      <c r="L17" s="180"/>
      <c r="S17" s="237"/>
    </row>
    <row r="18" spans="1:19" ht="15.6" customHeight="1" x14ac:dyDescent="0.2">
      <c r="A18" s="202" t="s">
        <v>69</v>
      </c>
      <c r="B18" s="59">
        <v>18997.7</v>
      </c>
      <c r="C18" s="91">
        <v>10617.2</v>
      </c>
      <c r="D18" s="213">
        <v>800</v>
      </c>
      <c r="E18" s="93">
        <v>1588.1000000000001</v>
      </c>
      <c r="F18" s="73">
        <v>2170.9</v>
      </c>
      <c r="G18" s="73">
        <v>8380.5</v>
      </c>
      <c r="H18" s="92">
        <v>1318.7809337250685</v>
      </c>
      <c r="I18" s="177">
        <v>3.6886223928439374</v>
      </c>
      <c r="J18" s="177">
        <v>14.095050350462065</v>
      </c>
      <c r="K18" s="113"/>
      <c r="L18" s="180"/>
    </row>
    <row r="19" spans="1:19" ht="15.6" customHeight="1" x14ac:dyDescent="0.2">
      <c r="A19" s="202" t="s">
        <v>70</v>
      </c>
      <c r="B19" s="174">
        <v>24135.299999999996</v>
      </c>
      <c r="C19" s="171">
        <v>14913.2</v>
      </c>
      <c r="D19" s="213">
        <v>800</v>
      </c>
      <c r="E19" s="96">
        <v>1272.4000000000001</v>
      </c>
      <c r="F19" s="175">
        <v>430.8</v>
      </c>
      <c r="G19" s="176">
        <v>9222.0999999999967</v>
      </c>
      <c r="H19" s="95">
        <v>1419.0004079933924</v>
      </c>
      <c r="I19" s="177">
        <v>1.1154579999381311</v>
      </c>
      <c r="J19" s="177">
        <v>17.7</v>
      </c>
      <c r="K19" s="113"/>
      <c r="L19" s="180"/>
      <c r="M19" s="237"/>
    </row>
    <row r="20" spans="1:19" ht="15.6" customHeight="1" x14ac:dyDescent="0.2">
      <c r="A20" s="202" t="s">
        <v>71</v>
      </c>
      <c r="B20" s="174">
        <v>24265.4</v>
      </c>
      <c r="C20" s="171">
        <v>14554.3</v>
      </c>
      <c r="D20" s="213">
        <v>800</v>
      </c>
      <c r="E20" s="96">
        <v>1119.0999999999999</v>
      </c>
      <c r="F20" s="175">
        <v>630.1</v>
      </c>
      <c r="G20" s="176">
        <v>9711.1</v>
      </c>
      <c r="H20" s="95">
        <v>1531.3410999249752</v>
      </c>
      <c r="I20" s="177">
        <v>1</v>
      </c>
      <c r="J20" s="177">
        <v>15.4</v>
      </c>
      <c r="K20" s="113"/>
      <c r="L20" s="281"/>
      <c r="M20" s="113"/>
      <c r="N20" s="113"/>
      <c r="O20" s="113"/>
    </row>
    <row r="21" spans="1:19" ht="15.6" customHeight="1" x14ac:dyDescent="0.2">
      <c r="A21" s="202" t="s">
        <v>107</v>
      </c>
      <c r="B21" s="174">
        <v>37896.300000000003</v>
      </c>
      <c r="C21" s="171">
        <v>26762.868999999999</v>
      </c>
      <c r="D21" s="213">
        <v>800</v>
      </c>
      <c r="E21" s="96">
        <v>2133.6</v>
      </c>
      <c r="F21" s="175">
        <v>711.3</v>
      </c>
      <c r="G21" s="176">
        <v>11133.4</v>
      </c>
      <c r="H21" s="95">
        <v>1720.4533503659759</v>
      </c>
      <c r="I21" s="177">
        <v>1</v>
      </c>
      <c r="J21" s="177">
        <v>23</v>
      </c>
      <c r="K21" s="152"/>
      <c r="L21" s="281"/>
      <c r="M21" s="201"/>
    </row>
    <row r="22" spans="1:19" ht="15.6" customHeight="1" x14ac:dyDescent="0.2">
      <c r="A22" s="202" t="s">
        <v>108</v>
      </c>
      <c r="B22" s="174">
        <v>39241.080999999991</v>
      </c>
      <c r="C22" s="171">
        <v>28789.891</v>
      </c>
      <c r="D22" s="213">
        <v>800</v>
      </c>
      <c r="E22" s="96">
        <v>1044.3</v>
      </c>
      <c r="F22" s="95" t="s">
        <v>141</v>
      </c>
      <c r="G22" s="176">
        <v>10451.19</v>
      </c>
      <c r="H22" s="95">
        <v>1537.8948425726498</v>
      </c>
      <c r="I22" s="177">
        <v>1</v>
      </c>
      <c r="J22" s="177">
        <v>22.7</v>
      </c>
      <c r="K22" s="152"/>
      <c r="L22" s="281"/>
      <c r="M22" s="201"/>
    </row>
    <row r="23" spans="1:19" ht="15.6" customHeight="1" x14ac:dyDescent="0.2">
      <c r="A23" s="202" t="s">
        <v>121</v>
      </c>
      <c r="B23" s="174">
        <v>43824.558999999994</v>
      </c>
      <c r="C23" s="174">
        <v>29644.2</v>
      </c>
      <c r="D23" s="213">
        <v>800</v>
      </c>
      <c r="E23" s="175">
        <v>4254.8</v>
      </c>
      <c r="F23" s="175">
        <v>525.6</v>
      </c>
      <c r="G23" s="175">
        <v>14180.39</v>
      </c>
      <c r="H23" s="95">
        <v>2127.3291075082311</v>
      </c>
      <c r="I23" s="177">
        <v>1</v>
      </c>
      <c r="J23" s="177">
        <v>24.8</v>
      </c>
      <c r="K23" s="152"/>
      <c r="L23" s="281"/>
      <c r="M23" s="201"/>
    </row>
    <row r="24" spans="1:19" ht="15.6" customHeight="1" x14ac:dyDescent="0.2">
      <c r="A24" s="202" t="s">
        <v>136</v>
      </c>
      <c r="B24" s="174">
        <v>45508.7</v>
      </c>
      <c r="C24" s="174">
        <v>31749.1</v>
      </c>
      <c r="D24" s="213">
        <v>800</v>
      </c>
      <c r="E24" s="175">
        <v>1228.2</v>
      </c>
      <c r="F24" s="175">
        <v>543.6</v>
      </c>
      <c r="G24" s="175">
        <v>13759.6</v>
      </c>
      <c r="H24" s="95">
        <v>2236.3331515476475</v>
      </c>
      <c r="I24" s="177">
        <v>1.2</v>
      </c>
      <c r="J24" s="177">
        <v>27.7</v>
      </c>
      <c r="K24" s="152"/>
      <c r="L24" s="281"/>
      <c r="M24" s="201"/>
    </row>
    <row r="25" spans="1:19" ht="15.6" customHeight="1" x14ac:dyDescent="0.2">
      <c r="A25" s="202" t="s">
        <v>143</v>
      </c>
      <c r="B25" s="174">
        <v>57048</v>
      </c>
      <c r="C25" s="174">
        <v>35685.699999999997</v>
      </c>
      <c r="D25" s="213">
        <v>800</v>
      </c>
      <c r="E25" s="175">
        <v>6988.7</v>
      </c>
      <c r="F25" s="175">
        <v>517.79999999999995</v>
      </c>
      <c r="G25" s="175">
        <v>21362.3</v>
      </c>
      <c r="H25" s="95">
        <v>3214.4301101088154</v>
      </c>
      <c r="I25" s="177">
        <v>1.8</v>
      </c>
      <c r="J25" s="177">
        <v>37.700000000000003</v>
      </c>
      <c r="K25" s="152"/>
      <c r="L25" s="281"/>
      <c r="M25" s="201"/>
    </row>
    <row r="26" spans="1:19" ht="15.6" customHeight="1" x14ac:dyDescent="0.2">
      <c r="A26" s="202" t="s">
        <v>146</v>
      </c>
      <c r="B26" s="174">
        <v>64360.1</v>
      </c>
      <c r="C26" s="174">
        <v>40837.4</v>
      </c>
      <c r="D26" s="213">
        <v>1905</v>
      </c>
      <c r="E26" s="175">
        <v>2650.1</v>
      </c>
      <c r="F26" s="175">
        <v>542.5</v>
      </c>
      <c r="G26" s="175">
        <v>23522.7</v>
      </c>
      <c r="H26" s="95">
        <v>3535.7676602608876</v>
      </c>
      <c r="I26" s="177">
        <v>2.1</v>
      </c>
      <c r="J26" s="177">
        <v>42.5</v>
      </c>
      <c r="K26" s="152"/>
      <c r="L26" s="281"/>
      <c r="M26" s="201"/>
    </row>
    <row r="27" spans="1:19" ht="15" customHeight="1" x14ac:dyDescent="0.2">
      <c r="A27" s="202" t="s">
        <v>148</v>
      </c>
      <c r="B27" s="174">
        <v>67037.7</v>
      </c>
      <c r="C27" s="174">
        <v>42327.6</v>
      </c>
      <c r="D27" s="213">
        <v>1905</v>
      </c>
      <c r="E27" s="175">
        <v>1745.4</v>
      </c>
      <c r="F27" s="175">
        <v>700.1</v>
      </c>
      <c r="G27" s="175">
        <v>24710.1</v>
      </c>
      <c r="H27" s="95">
        <v>3695.8360516678713</v>
      </c>
      <c r="I27" s="177">
        <v>2.2000000000000002</v>
      </c>
      <c r="J27" s="177">
        <v>42.2</v>
      </c>
      <c r="K27" s="152"/>
      <c r="L27" s="281"/>
      <c r="M27" s="201"/>
    </row>
    <row r="28" spans="1:19" ht="15" customHeight="1" x14ac:dyDescent="0.2">
      <c r="A28" s="203" t="s">
        <v>163</v>
      </c>
      <c r="B28" s="367">
        <v>73260</v>
      </c>
      <c r="C28" s="367">
        <v>46976.2</v>
      </c>
      <c r="D28" s="287">
        <v>3340</v>
      </c>
      <c r="E28" s="288">
        <v>2435</v>
      </c>
      <c r="F28" s="288">
        <v>817.2</v>
      </c>
      <c r="G28" s="288">
        <v>26283.8</v>
      </c>
      <c r="H28" s="269">
        <v>3939.4</v>
      </c>
      <c r="I28" s="231">
        <v>3</v>
      </c>
      <c r="J28" s="231">
        <v>44.9</v>
      </c>
      <c r="K28" s="152"/>
      <c r="L28" s="281"/>
      <c r="M28" s="201"/>
    </row>
    <row r="29" spans="1:19" s="165" customFormat="1" ht="23.25" customHeight="1" x14ac:dyDescent="0.25">
      <c r="A29" s="136" t="s">
        <v>151</v>
      </c>
      <c r="J29" s="166"/>
      <c r="L29" s="166"/>
    </row>
    <row r="30" spans="1:19" ht="4.5" customHeight="1" x14ac:dyDescent="0.2">
      <c r="A30" s="139"/>
      <c r="J30" s="113"/>
    </row>
    <row r="31" spans="1:19" x14ac:dyDescent="0.2">
      <c r="A31" s="137" t="s">
        <v>133</v>
      </c>
      <c r="J31" s="113"/>
    </row>
    <row r="32" spans="1:19" ht="15.75" customHeight="1" x14ac:dyDescent="0.2">
      <c r="A32" s="138" t="s">
        <v>139</v>
      </c>
      <c r="B32" s="113"/>
      <c r="J32" s="113"/>
    </row>
    <row r="33" spans="1:10" x14ac:dyDescent="0.2">
      <c r="A33" s="140" t="s">
        <v>138</v>
      </c>
      <c r="B33" s="113"/>
      <c r="J33" s="201"/>
    </row>
    <row r="34" spans="1:10" x14ac:dyDescent="0.2">
      <c r="A34" s="138" t="s">
        <v>147</v>
      </c>
      <c r="B34" s="113"/>
      <c r="C34" s="113"/>
      <c r="D34" s="113"/>
      <c r="E34" s="113"/>
      <c r="F34" s="113"/>
      <c r="G34" s="113"/>
      <c r="H34" s="113"/>
      <c r="I34" s="113"/>
      <c r="J34" s="201"/>
    </row>
    <row r="35" spans="1:10" ht="15.75" x14ac:dyDescent="0.25">
      <c r="B35" s="113"/>
      <c r="C35" s="113"/>
      <c r="D35" s="113"/>
      <c r="E35" s="113"/>
      <c r="F35" s="292"/>
      <c r="G35" s="113"/>
      <c r="H35" s="163"/>
      <c r="I35" s="180"/>
      <c r="J35" s="180"/>
    </row>
    <row r="36" spans="1:10" ht="15.75" x14ac:dyDescent="0.25">
      <c r="B36" s="113"/>
      <c r="C36" s="113"/>
      <c r="D36" s="113"/>
      <c r="E36" s="113"/>
      <c r="F36" s="293"/>
      <c r="G36" s="113"/>
      <c r="H36" s="201"/>
      <c r="I36" s="180"/>
      <c r="J36" s="113"/>
    </row>
    <row r="37" spans="1:10" ht="15.75" x14ac:dyDescent="0.25">
      <c r="B37" s="113"/>
      <c r="C37" s="113"/>
      <c r="D37" s="113"/>
      <c r="E37" s="113"/>
      <c r="F37" s="293"/>
      <c r="G37" s="113"/>
      <c r="H37" s="113"/>
      <c r="I37" s="180"/>
      <c r="J37" s="201"/>
    </row>
    <row r="38" spans="1:10" ht="15.75" x14ac:dyDescent="0.25">
      <c r="B38" s="113"/>
      <c r="C38" s="113"/>
      <c r="D38" s="113"/>
      <c r="E38" s="113"/>
      <c r="F38" s="293"/>
      <c r="G38" s="113"/>
      <c r="H38" s="201"/>
      <c r="I38" s="180"/>
      <c r="J38" s="180"/>
    </row>
    <row r="39" spans="1:10" ht="15.75" x14ac:dyDescent="0.25">
      <c r="B39" s="113"/>
      <c r="C39" s="113"/>
      <c r="D39" s="113"/>
      <c r="E39" s="113"/>
      <c r="F39" s="235"/>
      <c r="G39" s="113"/>
      <c r="H39" s="113"/>
      <c r="I39" s="180"/>
      <c r="J39" s="180"/>
    </row>
    <row r="40" spans="1:10" ht="15.75" x14ac:dyDescent="0.25">
      <c r="B40" s="113"/>
      <c r="C40" s="113"/>
      <c r="D40" s="113"/>
      <c r="E40" s="113"/>
      <c r="F40" s="235"/>
      <c r="G40" s="113"/>
      <c r="I40" s="180"/>
      <c r="J40" s="180"/>
    </row>
    <row r="41" spans="1:10" ht="15.75" x14ac:dyDescent="0.25">
      <c r="E41" s="113"/>
      <c r="F41" s="235"/>
      <c r="G41" s="113"/>
      <c r="I41" s="180"/>
    </row>
    <row r="42" spans="1:10" x14ac:dyDescent="0.2">
      <c r="I42" s="180"/>
    </row>
  </sheetData>
  <customSheetViews>
    <customSheetView guid="{3F7F0B76-5C21-4864-BB76-E6591F8333E4}" showPageBreaks="1">
      <selection activeCell="M29" sqref="M29"/>
      <pageMargins left="0.7" right="0.7" top="0.75" bottom="0.75" header="0.3" footer="0.3"/>
      <pageSetup orientation="portrait" r:id="rId1"/>
    </customSheetView>
    <customSheetView guid="{F75EACA5-0FE1-4F13-BEE4-8919185C7F2B}" showPageBreaks="1" hiddenRows="1">
      <pane xSplit="1" ySplit="7" topLeftCell="B8" activePane="bottomRight" state="frozen"/>
      <selection pane="bottomRight" activeCell="G36" sqref="G36"/>
      <pageMargins left="0.7" right="0.7" top="0.75" bottom="0.75" header="0.3" footer="0.3"/>
      <pageSetup paperSize="9" orientation="landscape" r:id="rId2"/>
    </customSheetView>
    <customSheetView guid="{26CA4D98-B6B6-4CEF-BB73-7724D5E16227}" topLeftCell="A4">
      <selection activeCell="L16" sqref="L16"/>
      <pageMargins left="0.7" right="0.7" top="0.75" bottom="0.75" header="0.3" footer="0.3"/>
      <pageSetup orientation="portrait" r:id="rId3"/>
    </customSheetView>
    <customSheetView guid="{E49EB051-1896-4E0A-B768-C5B32E1D63AF}">
      <selection activeCell="G26" sqref="G26"/>
      <pageMargins left="0.7" right="0.7" top="0.75" bottom="0.75" header="0.3" footer="0.3"/>
      <pageSetup orientation="portrait" r:id="rId4"/>
    </customSheetView>
    <customSheetView guid="{4885C1C3-1FAF-4A61-97B8-512E7574E70E}">
      <selection activeCell="Q13" sqref="Q13"/>
      <pageMargins left="0.7" right="0.7" top="0.75" bottom="0.75" header="0.3" footer="0.3"/>
      <pageSetup orientation="portrait" r:id="rId5"/>
    </customSheetView>
    <customSheetView guid="{722892AD-4C2D-4D50-AF83-995E3A283091}" topLeftCell="A4">
      <selection activeCell="L16" sqref="L16"/>
      <pageMargins left="0.7" right="0.7" top="0.75" bottom="0.75" header="0.3" footer="0.3"/>
      <pageSetup orientation="portrait" r:id="rId6"/>
    </customSheetView>
    <customSheetView guid="{11AB43AC-325D-4C3F-B382-0D9939FA05F1}" showPageBreaks="1" printArea="1" hiddenRows="1">
      <pane xSplit="1" ySplit="7" topLeftCell="B11" activePane="bottomRight" state="frozen"/>
      <selection pane="bottomRight" activeCell="G38" sqref="G38"/>
      <pageMargins left="0.7" right="0.7" top="0.75" bottom="0.75" header="0.3" footer="0.3"/>
      <pageSetup paperSize="9" orientation="landscape" r:id="rId7"/>
    </customSheetView>
  </customSheetViews>
  <mergeCells count="15">
    <mergeCell ref="G6:H6"/>
    <mergeCell ref="B5:D5"/>
    <mergeCell ref="E5:G5"/>
    <mergeCell ref="I5:J5"/>
    <mergeCell ref="A1:J1"/>
    <mergeCell ref="A2:J2"/>
    <mergeCell ref="A3:J3"/>
    <mergeCell ref="F6:F7"/>
    <mergeCell ref="E6:E7"/>
    <mergeCell ref="D6:D7"/>
    <mergeCell ref="C6:C7"/>
    <mergeCell ref="B6:B7"/>
    <mergeCell ref="A5:A7"/>
    <mergeCell ref="I6:I7"/>
    <mergeCell ref="J6:J7"/>
  </mergeCell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zoomScale="120" zoomScaleNormal="100" workbookViewId="0">
      <pane xSplit="1" ySplit="6" topLeftCell="W10" activePane="bottomRight" state="frozen"/>
      <selection pane="topRight" activeCell="B1" sqref="B1"/>
      <selection pane="bottomLeft" activeCell="A7" sqref="A7"/>
      <selection pane="bottomRight" activeCell="W25" sqref="W25"/>
    </sheetView>
  </sheetViews>
  <sheetFormatPr defaultColWidth="9.140625" defaultRowHeight="12.75" x14ac:dyDescent="0.2"/>
  <cols>
    <col min="1" max="1" width="64.140625" style="1" customWidth="1"/>
    <col min="2" max="17" width="10" style="1" customWidth="1"/>
    <col min="18" max="18" width="10" style="50" customWidth="1"/>
    <col min="19" max="28" width="10" style="135" customWidth="1"/>
    <col min="29" max="29" width="9.85546875" style="148" customWidth="1"/>
    <col min="30" max="30" width="9.7109375" style="150" customWidth="1"/>
    <col min="31" max="31" width="9.7109375" style="1" customWidth="1"/>
    <col min="32" max="32" width="10.28515625" style="1" customWidth="1"/>
    <col min="33" max="33" width="10" style="1" customWidth="1"/>
    <col min="34" max="34" width="21.140625" style="1" customWidth="1"/>
    <col min="35" max="35" width="13.28515625" style="1" customWidth="1"/>
    <col min="36" max="36" width="12.42578125" style="1" customWidth="1"/>
    <col min="37" max="16384" width="9.140625" style="1"/>
  </cols>
  <sheetData>
    <row r="1" spans="1:38" x14ac:dyDescent="0.2">
      <c r="A1" s="157" t="s">
        <v>109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157"/>
    </row>
    <row r="2" spans="1:38" x14ac:dyDescent="0.2">
      <c r="A2" s="157" t="s">
        <v>134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</row>
    <row r="3" spans="1:38" x14ac:dyDescent="0.2">
      <c r="A3" s="157" t="s">
        <v>171</v>
      </c>
      <c r="B3" s="157"/>
      <c r="C3" s="15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157"/>
      <c r="Z3" s="157"/>
      <c r="AA3" s="157"/>
      <c r="AB3" s="157"/>
    </row>
    <row r="4" spans="1:38" x14ac:dyDescent="0.2">
      <c r="A4" s="157" t="s">
        <v>154</v>
      </c>
      <c r="B4" s="157"/>
      <c r="C4" s="157"/>
      <c r="D4" s="157"/>
      <c r="E4" s="157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7"/>
      <c r="AA4" s="157"/>
      <c r="AB4" s="157"/>
    </row>
    <row r="5" spans="1:38" x14ac:dyDescent="0.2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134"/>
      <c r="T5" s="134"/>
      <c r="U5" s="134"/>
      <c r="V5" s="134"/>
      <c r="W5" s="134"/>
      <c r="X5" s="134"/>
      <c r="Y5" s="134"/>
      <c r="Z5" s="134"/>
      <c r="AA5" s="134"/>
    </row>
    <row r="6" spans="1:38" ht="20.25" customHeight="1" x14ac:dyDescent="0.2">
      <c r="A6" s="146"/>
      <c r="B6" s="99">
        <v>1988</v>
      </c>
      <c r="C6" s="99">
        <v>1989</v>
      </c>
      <c r="D6" s="99">
        <v>1990</v>
      </c>
      <c r="E6" s="99">
        <v>1991</v>
      </c>
      <c r="F6" s="99">
        <v>1992</v>
      </c>
      <c r="G6" s="99">
        <v>1993</v>
      </c>
      <c r="H6" s="99">
        <v>1994</v>
      </c>
      <c r="I6" s="142">
        <v>1995</v>
      </c>
      <c r="J6" s="142">
        <v>1996</v>
      </c>
      <c r="K6" s="142">
        <v>1997</v>
      </c>
      <c r="L6" s="142">
        <v>1998</v>
      </c>
      <c r="M6" s="142">
        <v>1999</v>
      </c>
      <c r="N6" s="142">
        <v>2000</v>
      </c>
      <c r="O6" s="142">
        <v>2001</v>
      </c>
      <c r="P6" s="142">
        <v>2002</v>
      </c>
      <c r="Q6" s="142">
        <v>2003</v>
      </c>
      <c r="R6" s="99">
        <v>2004</v>
      </c>
      <c r="S6" s="99">
        <v>2005</v>
      </c>
      <c r="T6" s="99">
        <v>2006</v>
      </c>
      <c r="U6" s="99">
        <v>2007</v>
      </c>
      <c r="V6" s="99">
        <v>2008</v>
      </c>
      <c r="W6" s="99">
        <v>2009</v>
      </c>
      <c r="X6" s="99">
        <v>2010</v>
      </c>
      <c r="Y6" s="99">
        <v>2011</v>
      </c>
      <c r="Z6" s="99">
        <v>2012</v>
      </c>
      <c r="AA6" s="99">
        <v>2013</v>
      </c>
      <c r="AB6" s="99">
        <v>2014</v>
      </c>
      <c r="AC6" s="99">
        <v>2015</v>
      </c>
      <c r="AD6" s="99">
        <v>2016</v>
      </c>
      <c r="AE6" s="99">
        <v>2017</v>
      </c>
      <c r="AF6" s="99">
        <v>2018</v>
      </c>
      <c r="AG6" s="99">
        <v>2019</v>
      </c>
    </row>
    <row r="7" spans="1:38" ht="15.6" customHeight="1" x14ac:dyDescent="0.2">
      <c r="A7" s="257" t="s">
        <v>89</v>
      </c>
      <c r="B7" s="55">
        <f t="shared" ref="B7" si="0">B19-B8-B9-B10-B11-B12-B13-B14-B15-B16-B17-B18</f>
        <v>929.30000000000018</v>
      </c>
      <c r="C7" s="55">
        <f t="shared" ref="C7" si="1">C19-C8-C9-C10-C11-C12-C13-C14-C15-C16-C17-C18</f>
        <v>1115.6000000000001</v>
      </c>
      <c r="D7" s="55">
        <f t="shared" ref="D7" si="2">D19-D8-D9-D10-D11-D12-D13-D14-D15-D16-D17-D18</f>
        <v>1163.2</v>
      </c>
      <c r="E7" s="55">
        <f t="shared" ref="E7:M7" si="3">E19-E8-E9-E10-E11-E12-E13-E14-E15-E16-E17-E18</f>
        <v>1104.7000000000003</v>
      </c>
      <c r="F7" s="55">
        <f t="shared" si="3"/>
        <v>1095.5000000000002</v>
      </c>
      <c r="G7" s="55">
        <f>G19-G8-G9-G10-G11-G12-G13-G14-G15-G16-G17-G18</f>
        <v>1262.0099999999995</v>
      </c>
      <c r="H7" s="55">
        <f>H19-H8-H9-H10-H11-H12-H13-H14-H15-H16-H17-H18</f>
        <v>1422.3100000000006</v>
      </c>
      <c r="I7" s="55">
        <f t="shared" si="3"/>
        <v>1401.1099999999997</v>
      </c>
      <c r="J7" s="55">
        <f t="shared" si="3"/>
        <v>1484.21</v>
      </c>
      <c r="K7" s="55">
        <f t="shared" si="3"/>
        <v>1246.2100000000003</v>
      </c>
      <c r="L7" s="55">
        <f t="shared" si="3"/>
        <v>1175.8600000000001</v>
      </c>
      <c r="M7" s="55">
        <f t="shared" si="3"/>
        <v>1320.16</v>
      </c>
      <c r="N7" s="55">
        <v>1438</v>
      </c>
      <c r="O7" s="55">
        <v>1440.2</v>
      </c>
      <c r="P7" s="55">
        <v>1322.4</v>
      </c>
      <c r="Q7" s="55">
        <v>1348.9</v>
      </c>
      <c r="R7" s="82">
        <f>R19-R8-R9-R10-R11-R12-R13-R14-R15-R16-R17-R18</f>
        <v>1195.4161508</v>
      </c>
      <c r="S7" s="82">
        <f>S19-S8-S9-S10-S11-S12-S13-S14-S15-S16-S17-S18</f>
        <v>1176.1161508</v>
      </c>
      <c r="T7" s="82">
        <v>1114.2</v>
      </c>
      <c r="U7" s="82">
        <v>1118.8</v>
      </c>
      <c r="V7" s="82">
        <v>1101.4000000000001</v>
      </c>
      <c r="W7" s="82">
        <v>839.3</v>
      </c>
      <c r="X7" s="82">
        <v>968.9</v>
      </c>
      <c r="Y7" s="82">
        <v>1182.7</v>
      </c>
      <c r="Z7" s="82">
        <v>1183.4000000000001</v>
      </c>
      <c r="AA7" s="82">
        <v>1740.2</v>
      </c>
      <c r="AB7" s="82">
        <v>1775.3</v>
      </c>
      <c r="AC7" s="82">
        <v>1822.9</v>
      </c>
      <c r="AD7" s="82">
        <v>2809.7</v>
      </c>
      <c r="AE7" s="82">
        <v>3173.3</v>
      </c>
      <c r="AF7" s="272">
        <v>3426.6</v>
      </c>
      <c r="AG7" s="320">
        <v>3505.9</v>
      </c>
    </row>
    <row r="8" spans="1:38" ht="15.6" customHeight="1" x14ac:dyDescent="0.2">
      <c r="A8" s="257" t="s">
        <v>86</v>
      </c>
      <c r="B8" s="82">
        <v>0</v>
      </c>
      <c r="C8" s="82">
        <v>0</v>
      </c>
      <c r="D8" s="82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3.6</v>
      </c>
      <c r="L8" s="55">
        <v>3.6</v>
      </c>
      <c r="M8" s="55">
        <v>3.6</v>
      </c>
      <c r="N8" s="55">
        <v>3.6</v>
      </c>
      <c r="O8" s="55">
        <v>3.6</v>
      </c>
      <c r="P8" s="55">
        <v>3.6</v>
      </c>
      <c r="Q8" s="55">
        <v>3.6</v>
      </c>
      <c r="R8" s="82">
        <v>3.6</v>
      </c>
      <c r="S8" s="82">
        <v>3.6</v>
      </c>
      <c r="T8" s="82">
        <v>32.4</v>
      </c>
      <c r="U8" s="82">
        <v>70.599999999999994</v>
      </c>
      <c r="V8" s="82">
        <v>103</v>
      </c>
      <c r="W8" s="82">
        <v>122.7</v>
      </c>
      <c r="X8" s="82">
        <v>131.1</v>
      </c>
      <c r="Y8" s="82">
        <v>165.9</v>
      </c>
      <c r="Z8" s="82">
        <v>157.4</v>
      </c>
      <c r="AA8" s="82">
        <v>204.8</v>
      </c>
      <c r="AB8" s="55">
        <v>210.9</v>
      </c>
      <c r="AC8" s="82">
        <v>238.4</v>
      </c>
      <c r="AD8" s="82">
        <v>269.89999999999998</v>
      </c>
      <c r="AE8" s="82">
        <v>267.2</v>
      </c>
      <c r="AF8" s="55">
        <v>300.8</v>
      </c>
      <c r="AG8" s="321">
        <v>359.4</v>
      </c>
      <c r="AH8" s="51"/>
      <c r="AI8" s="51"/>
      <c r="AJ8" s="51"/>
      <c r="AK8" s="51"/>
      <c r="AL8" s="51"/>
    </row>
    <row r="9" spans="1:38" ht="15.6" customHeight="1" x14ac:dyDescent="0.2">
      <c r="A9" s="257" t="s">
        <v>84</v>
      </c>
      <c r="B9" s="82">
        <v>731.5</v>
      </c>
      <c r="C9" s="82">
        <v>767.2</v>
      </c>
      <c r="D9" s="82">
        <v>736.9</v>
      </c>
      <c r="E9" s="55">
        <v>696.4</v>
      </c>
      <c r="F9" s="55">
        <v>607.9</v>
      </c>
      <c r="G9" s="55">
        <v>484</v>
      </c>
      <c r="H9" s="55">
        <v>334.3</v>
      </c>
      <c r="I9" s="55">
        <v>252</v>
      </c>
      <c r="J9" s="55">
        <v>178.7</v>
      </c>
      <c r="K9" s="55">
        <v>121</v>
      </c>
      <c r="L9" s="55">
        <v>99.4</v>
      </c>
      <c r="M9" s="76">
        <v>65.099999999999994</v>
      </c>
      <c r="N9" s="55">
        <v>133.5</v>
      </c>
      <c r="O9" s="55">
        <v>126</v>
      </c>
      <c r="P9" s="55">
        <v>122.5</v>
      </c>
      <c r="Q9" s="55">
        <f>9.1+111.3</f>
        <v>120.39999999999999</v>
      </c>
      <c r="R9" s="83">
        <v>111.28384920000001</v>
      </c>
      <c r="S9" s="83">
        <v>111.28384920000001</v>
      </c>
      <c r="T9" s="82">
        <v>100</v>
      </c>
      <c r="U9" s="82">
        <v>100</v>
      </c>
      <c r="V9" s="82">
        <v>100</v>
      </c>
      <c r="W9" s="82">
        <v>100</v>
      </c>
      <c r="X9" s="82">
        <v>100</v>
      </c>
      <c r="Y9" s="82">
        <v>100</v>
      </c>
      <c r="Z9" s="82">
        <v>100</v>
      </c>
      <c r="AA9" s="82">
        <v>100</v>
      </c>
      <c r="AB9" s="82">
        <v>100</v>
      </c>
      <c r="AC9" s="82">
        <v>100</v>
      </c>
      <c r="AD9" s="82">
        <v>100</v>
      </c>
      <c r="AE9" s="82">
        <v>100</v>
      </c>
      <c r="AF9" s="55">
        <v>100</v>
      </c>
      <c r="AG9" s="82">
        <v>100</v>
      </c>
    </row>
    <row r="10" spans="1:38" ht="15.6" customHeight="1" x14ac:dyDescent="0.2">
      <c r="A10" s="257" t="s">
        <v>85</v>
      </c>
      <c r="B10" s="82">
        <v>0</v>
      </c>
      <c r="C10" s="82">
        <v>0</v>
      </c>
      <c r="D10" s="82">
        <v>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76">
        <v>0</v>
      </c>
      <c r="N10" s="55">
        <v>0</v>
      </c>
      <c r="O10" s="55">
        <v>0</v>
      </c>
      <c r="P10" s="55">
        <v>0</v>
      </c>
      <c r="Q10" s="55">
        <v>0</v>
      </c>
      <c r="R10" s="83">
        <v>0</v>
      </c>
      <c r="S10" s="83">
        <v>0</v>
      </c>
      <c r="T10" s="82">
        <v>0</v>
      </c>
      <c r="U10" s="82">
        <v>0</v>
      </c>
      <c r="V10" s="82">
        <v>13.79850025</v>
      </c>
      <c r="W10" s="82">
        <v>60.2</v>
      </c>
      <c r="X10" s="82">
        <v>60.5</v>
      </c>
      <c r="Y10" s="82">
        <v>55.4</v>
      </c>
      <c r="Z10" s="82">
        <v>53.4</v>
      </c>
      <c r="AA10" s="82">
        <v>45.9</v>
      </c>
      <c r="AB10" s="82">
        <v>38.5</v>
      </c>
      <c r="AC10" s="82">
        <v>24.1</v>
      </c>
      <c r="AD10" s="82">
        <v>16.7</v>
      </c>
      <c r="AE10" s="82">
        <v>10.4</v>
      </c>
      <c r="AF10" s="55">
        <v>4.2</v>
      </c>
      <c r="AG10" s="82">
        <v>4.2</v>
      </c>
    </row>
    <row r="11" spans="1:38" ht="15.6" customHeight="1" x14ac:dyDescent="0.2">
      <c r="A11" s="257" t="s">
        <v>87</v>
      </c>
      <c r="B11" s="82">
        <v>95.3</v>
      </c>
      <c r="C11" s="82">
        <v>57.1</v>
      </c>
      <c r="D11" s="82">
        <v>67.8</v>
      </c>
      <c r="E11" s="55">
        <v>65.900000000000006</v>
      </c>
      <c r="F11" s="55">
        <v>54.8</v>
      </c>
      <c r="G11" s="55">
        <v>54.2</v>
      </c>
      <c r="H11" s="55">
        <v>54.7</v>
      </c>
      <c r="I11" s="55">
        <v>55</v>
      </c>
      <c r="J11" s="55">
        <v>59.9</v>
      </c>
      <c r="K11" s="55">
        <v>56</v>
      </c>
      <c r="L11" s="55">
        <v>55.8</v>
      </c>
      <c r="M11" s="76">
        <v>54</v>
      </c>
      <c r="N11" s="55">
        <v>49.7</v>
      </c>
      <c r="O11" s="55">
        <v>48.4</v>
      </c>
      <c r="P11" s="55">
        <v>53.6</v>
      </c>
      <c r="Q11" s="55">
        <v>51</v>
      </c>
      <c r="R11" s="82">
        <v>49.7</v>
      </c>
      <c r="S11" s="82">
        <v>49.7</v>
      </c>
      <c r="T11" s="82">
        <v>46.7</v>
      </c>
      <c r="U11" s="82">
        <v>119.9</v>
      </c>
      <c r="V11" s="82">
        <v>210.1</v>
      </c>
      <c r="W11" s="82">
        <v>240.7</v>
      </c>
      <c r="X11" s="82">
        <v>272.2</v>
      </c>
      <c r="Y11" s="82">
        <v>242.3</v>
      </c>
      <c r="Z11" s="82">
        <v>34.9</v>
      </c>
      <c r="AA11" s="82">
        <v>0</v>
      </c>
      <c r="AB11" s="82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</row>
    <row r="12" spans="1:38" ht="15.6" customHeight="1" x14ac:dyDescent="0.25">
      <c r="A12" s="257" t="s">
        <v>88</v>
      </c>
      <c r="B12" s="82">
        <v>0</v>
      </c>
      <c r="C12" s="82">
        <v>0</v>
      </c>
      <c r="D12" s="82">
        <v>0</v>
      </c>
      <c r="E12" s="55">
        <v>0</v>
      </c>
      <c r="F12" s="55">
        <v>0</v>
      </c>
      <c r="G12" s="55">
        <f>H12-2.1-1.5</f>
        <v>5.9900000000000038</v>
      </c>
      <c r="H12" s="55">
        <f>I12-2.1-1.5</f>
        <v>9.5900000000000034</v>
      </c>
      <c r="I12" s="55">
        <f>J12-2.1-1.5</f>
        <v>13.190000000000003</v>
      </c>
      <c r="J12" s="55">
        <f>K12-2.1-1.5</f>
        <v>16.790000000000003</v>
      </c>
      <c r="K12" s="55">
        <f>L12+0.15-1.5</f>
        <v>20.390000000000004</v>
      </c>
      <c r="L12" s="55">
        <f>M12+0.3-1.5</f>
        <v>21.740000000000006</v>
      </c>
      <c r="M12" s="55">
        <f>N12+0.3-1.5</f>
        <v>22.940000000000005</v>
      </c>
      <c r="N12" s="55">
        <f>O12+0.18+0.3</f>
        <v>24.140000000000004</v>
      </c>
      <c r="O12" s="55">
        <f>P12+0.19+0.3</f>
        <v>23.660000000000004</v>
      </c>
      <c r="P12" s="55">
        <f>Q12+0.22+0.3</f>
        <v>23.17</v>
      </c>
      <c r="Q12" s="55">
        <f>R12+0.25+0.3</f>
        <v>22.650000000000002</v>
      </c>
      <c r="R12" s="82">
        <f>6.3+S12</f>
        <v>22.1</v>
      </c>
      <c r="S12" s="82">
        <f>6.8+T12</f>
        <v>15.8</v>
      </c>
      <c r="T12" s="55">
        <v>9</v>
      </c>
      <c r="U12" s="55">
        <v>8.1</v>
      </c>
      <c r="V12" s="55">
        <v>7.1</v>
      </c>
      <c r="W12" s="55">
        <v>6.5</v>
      </c>
      <c r="X12" s="55">
        <v>6.2</v>
      </c>
      <c r="Y12" s="55">
        <v>5.9</v>
      </c>
      <c r="Z12" s="55">
        <v>5.7</v>
      </c>
      <c r="AA12" s="55">
        <v>38.1</v>
      </c>
      <c r="AB12" s="82">
        <v>49.4</v>
      </c>
      <c r="AC12" s="82">
        <v>45.3</v>
      </c>
      <c r="AD12" s="82">
        <v>42.8</v>
      </c>
      <c r="AE12" s="82">
        <v>38.6</v>
      </c>
      <c r="AF12" s="55">
        <v>82.3</v>
      </c>
      <c r="AG12" s="82">
        <v>102.1</v>
      </c>
      <c r="AH12" s="267"/>
      <c r="AI12" s="211"/>
      <c r="AJ12" s="51"/>
    </row>
    <row r="13" spans="1:38" ht="15.6" customHeight="1" x14ac:dyDescent="0.25">
      <c r="A13" s="257" t="s">
        <v>101</v>
      </c>
      <c r="B13" s="82">
        <v>0</v>
      </c>
      <c r="C13" s="82">
        <v>6.6</v>
      </c>
      <c r="D13" s="82">
        <v>6.6</v>
      </c>
      <c r="E13" s="55">
        <v>6.6</v>
      </c>
      <c r="F13" s="55">
        <v>6</v>
      </c>
      <c r="G13" s="55">
        <v>5.8</v>
      </c>
      <c r="H13" s="55">
        <v>0</v>
      </c>
      <c r="I13" s="55">
        <v>0</v>
      </c>
      <c r="J13" s="55">
        <v>0</v>
      </c>
      <c r="K13" s="55">
        <v>0</v>
      </c>
      <c r="L13" s="55">
        <v>0</v>
      </c>
      <c r="M13" s="76">
        <v>0</v>
      </c>
      <c r="N13" s="55">
        <v>0</v>
      </c>
      <c r="O13" s="55">
        <v>0</v>
      </c>
      <c r="P13" s="55">
        <v>0</v>
      </c>
      <c r="Q13" s="55">
        <v>0</v>
      </c>
      <c r="R13" s="83">
        <v>0</v>
      </c>
      <c r="S13" s="83">
        <v>0</v>
      </c>
      <c r="T13" s="82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267"/>
      <c r="AI13" s="211"/>
      <c r="AJ13" s="51"/>
    </row>
    <row r="14" spans="1:38" ht="15.6" customHeight="1" x14ac:dyDescent="0.25">
      <c r="A14" s="257" t="s">
        <v>102</v>
      </c>
      <c r="B14" s="82">
        <v>74.2</v>
      </c>
      <c r="C14" s="82">
        <v>72.5</v>
      </c>
      <c r="D14" s="82">
        <v>1.8</v>
      </c>
      <c r="E14" s="55">
        <v>0.3</v>
      </c>
      <c r="F14" s="55">
        <v>2.4</v>
      </c>
      <c r="G14" s="55">
        <v>2.2999999999999998</v>
      </c>
      <c r="H14" s="55">
        <v>2.7</v>
      </c>
      <c r="I14" s="55">
        <v>2.9</v>
      </c>
      <c r="J14" s="55">
        <v>2.4</v>
      </c>
      <c r="K14" s="55">
        <v>2</v>
      </c>
      <c r="L14" s="55">
        <v>2</v>
      </c>
      <c r="M14" s="76">
        <v>1.7</v>
      </c>
      <c r="N14" s="55">
        <v>1.7</v>
      </c>
      <c r="O14" s="55">
        <v>1.7</v>
      </c>
      <c r="P14" s="55">
        <v>2</v>
      </c>
      <c r="Q14" s="55">
        <v>2</v>
      </c>
      <c r="R14" s="83">
        <v>0</v>
      </c>
      <c r="S14" s="83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267"/>
      <c r="AI14" s="211"/>
      <c r="AJ14" s="51"/>
    </row>
    <row r="15" spans="1:38" ht="15.6" customHeight="1" x14ac:dyDescent="0.25">
      <c r="A15" s="257" t="s">
        <v>103</v>
      </c>
      <c r="B15" s="82">
        <v>61.3</v>
      </c>
      <c r="C15" s="82">
        <v>64.599999999999994</v>
      </c>
      <c r="D15" s="82">
        <v>72.599999999999994</v>
      </c>
      <c r="E15" s="55">
        <v>58.1</v>
      </c>
      <c r="F15" s="55">
        <v>51.6</v>
      </c>
      <c r="G15" s="55">
        <v>45.7</v>
      </c>
      <c r="H15" s="55">
        <v>48.1</v>
      </c>
      <c r="I15" s="55">
        <v>44.9</v>
      </c>
      <c r="J15" s="55">
        <v>31.3</v>
      </c>
      <c r="K15" s="55">
        <v>17.3</v>
      </c>
      <c r="L15" s="55">
        <v>11.3</v>
      </c>
      <c r="M15" s="76">
        <v>2.8</v>
      </c>
      <c r="N15" s="55">
        <v>0</v>
      </c>
      <c r="O15" s="55">
        <v>0</v>
      </c>
      <c r="P15" s="55">
        <v>0</v>
      </c>
      <c r="Q15" s="55">
        <v>0</v>
      </c>
      <c r="R15" s="83">
        <v>0</v>
      </c>
      <c r="S15" s="83">
        <v>0</v>
      </c>
      <c r="T15" s="82">
        <v>0</v>
      </c>
      <c r="U15" s="82">
        <v>0</v>
      </c>
      <c r="V15" s="82">
        <v>0</v>
      </c>
      <c r="W15" s="82">
        <v>0</v>
      </c>
      <c r="X15" s="82">
        <v>0</v>
      </c>
      <c r="Y15" s="82">
        <v>0</v>
      </c>
      <c r="Z15" s="82">
        <v>0</v>
      </c>
      <c r="AA15" s="82">
        <v>0</v>
      </c>
      <c r="AB15" s="82">
        <v>0</v>
      </c>
      <c r="AC15" s="82">
        <v>0</v>
      </c>
      <c r="AD15" s="82">
        <v>0</v>
      </c>
      <c r="AE15" s="82">
        <v>0</v>
      </c>
      <c r="AF15" s="82">
        <v>0</v>
      </c>
      <c r="AG15" s="82">
        <v>0</v>
      </c>
      <c r="AH15" s="267"/>
      <c r="AI15" s="211"/>
      <c r="AJ15" s="51"/>
    </row>
    <row r="16" spans="1:38" ht="15.6" customHeight="1" x14ac:dyDescent="0.25">
      <c r="A16" s="257" t="s">
        <v>104</v>
      </c>
      <c r="B16" s="82">
        <v>104.6</v>
      </c>
      <c r="C16" s="82">
        <v>103.2</v>
      </c>
      <c r="D16" s="82">
        <v>103.3</v>
      </c>
      <c r="E16" s="55">
        <v>87.3</v>
      </c>
      <c r="F16" s="55">
        <v>67.599999999999994</v>
      </c>
      <c r="G16" s="55">
        <v>54</v>
      </c>
      <c r="H16" s="55">
        <v>54.5</v>
      </c>
      <c r="I16" s="55">
        <v>50</v>
      </c>
      <c r="J16" s="55">
        <v>36.6</v>
      </c>
      <c r="K16" s="55">
        <v>24.1</v>
      </c>
      <c r="L16" s="55">
        <v>18.5</v>
      </c>
      <c r="M16" s="76">
        <v>12.1</v>
      </c>
      <c r="N16" s="55">
        <v>9.4</v>
      </c>
      <c r="O16" s="55">
        <v>8.8000000000000007</v>
      </c>
      <c r="P16" s="55">
        <v>9</v>
      </c>
      <c r="Q16" s="55">
        <v>8.1</v>
      </c>
      <c r="R16" s="83">
        <v>0</v>
      </c>
      <c r="S16" s="83">
        <v>0</v>
      </c>
      <c r="T16" s="82">
        <v>0</v>
      </c>
      <c r="U16" s="82">
        <v>0</v>
      </c>
      <c r="V16" s="82">
        <v>0</v>
      </c>
      <c r="W16" s="82">
        <v>0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2">
        <v>0</v>
      </c>
      <c r="AF16" s="82">
        <v>0</v>
      </c>
      <c r="AG16" s="82">
        <v>0</v>
      </c>
      <c r="AH16" s="267"/>
      <c r="AI16" s="211"/>
      <c r="AJ16" s="51"/>
    </row>
    <row r="17" spans="1:36" ht="15.6" customHeight="1" x14ac:dyDescent="0.25">
      <c r="A17" s="257" t="s">
        <v>105</v>
      </c>
      <c r="B17" s="82">
        <v>0</v>
      </c>
      <c r="C17" s="82">
        <v>205.7</v>
      </c>
      <c r="D17" s="82">
        <v>327.3</v>
      </c>
      <c r="E17" s="55">
        <v>384.7</v>
      </c>
      <c r="F17" s="55">
        <v>284.39999999999998</v>
      </c>
      <c r="G17" s="55">
        <v>156</v>
      </c>
      <c r="H17" s="55">
        <v>90.6</v>
      </c>
      <c r="I17" s="55">
        <v>50.1</v>
      </c>
      <c r="J17" s="55">
        <v>24.8</v>
      </c>
      <c r="K17" s="55">
        <v>5.4</v>
      </c>
      <c r="L17" s="55">
        <v>1.2</v>
      </c>
      <c r="M17" s="76">
        <v>1.1000000000000001</v>
      </c>
      <c r="N17" s="55">
        <v>1.1000000000000001</v>
      </c>
      <c r="O17" s="55">
        <v>1</v>
      </c>
      <c r="P17" s="55">
        <v>1.1000000000000001</v>
      </c>
      <c r="Q17" s="55">
        <v>0</v>
      </c>
      <c r="R17" s="83">
        <v>0</v>
      </c>
      <c r="S17" s="83">
        <v>0</v>
      </c>
      <c r="T17" s="82">
        <v>0</v>
      </c>
      <c r="U17" s="82">
        <v>0</v>
      </c>
      <c r="V17" s="82">
        <v>0</v>
      </c>
      <c r="W17" s="82">
        <v>0</v>
      </c>
      <c r="X17" s="82">
        <v>0</v>
      </c>
      <c r="Y17" s="82">
        <v>0</v>
      </c>
      <c r="Z17" s="82">
        <v>0</v>
      </c>
      <c r="AA17" s="82">
        <v>0</v>
      </c>
      <c r="AB17" s="82">
        <v>0</v>
      </c>
      <c r="AC17" s="82">
        <v>0</v>
      </c>
      <c r="AD17" s="82">
        <v>0</v>
      </c>
      <c r="AE17" s="82">
        <v>0</v>
      </c>
      <c r="AF17" s="82">
        <v>0</v>
      </c>
      <c r="AG17" s="82">
        <v>0</v>
      </c>
      <c r="AH17" s="267"/>
      <c r="AI17" s="211"/>
      <c r="AJ17" s="51"/>
    </row>
    <row r="18" spans="1:36" ht="15.6" customHeight="1" x14ac:dyDescent="0.2">
      <c r="A18" s="257" t="s">
        <v>106</v>
      </c>
      <c r="B18" s="82">
        <v>15.6</v>
      </c>
      <c r="C18" s="82">
        <v>8.4</v>
      </c>
      <c r="D18" s="82">
        <v>27.8</v>
      </c>
      <c r="E18" s="55">
        <v>26.8</v>
      </c>
      <c r="F18" s="55">
        <v>25.2</v>
      </c>
      <c r="G18" s="55">
        <v>25.6</v>
      </c>
      <c r="H18" s="55">
        <v>35.700000000000003</v>
      </c>
      <c r="I18" s="55">
        <v>36</v>
      </c>
      <c r="J18" s="55">
        <v>41</v>
      </c>
      <c r="K18" s="55">
        <v>30.8</v>
      </c>
      <c r="L18" s="55">
        <v>40.4</v>
      </c>
      <c r="M18" s="76">
        <v>27.5</v>
      </c>
      <c r="N18" s="55">
        <v>19.3</v>
      </c>
      <c r="O18" s="55">
        <v>14.2</v>
      </c>
      <c r="P18" s="55">
        <v>11.6</v>
      </c>
      <c r="Q18" s="55">
        <v>11</v>
      </c>
      <c r="R18" s="82">
        <v>0</v>
      </c>
      <c r="S18" s="82">
        <v>0</v>
      </c>
      <c r="T18" s="82">
        <v>0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</row>
    <row r="19" spans="1:36" s="102" customFormat="1" ht="15.6" customHeight="1" x14ac:dyDescent="0.25">
      <c r="A19" s="258" t="s">
        <v>96</v>
      </c>
      <c r="B19" s="124">
        <v>2011.8000000000002</v>
      </c>
      <c r="C19" s="125">
        <v>2400.9</v>
      </c>
      <c r="D19" s="125">
        <v>2507.2999999999997</v>
      </c>
      <c r="E19" s="124">
        <v>2430.8000000000002</v>
      </c>
      <c r="F19" s="124">
        <v>2195.4</v>
      </c>
      <c r="G19" s="124">
        <v>2095.5999999999995</v>
      </c>
      <c r="H19" s="124">
        <v>2052.5000000000005</v>
      </c>
      <c r="I19" s="124">
        <v>1905.1999999999998</v>
      </c>
      <c r="J19" s="124">
        <v>1875.7</v>
      </c>
      <c r="K19" s="124">
        <v>1526.8000000000002</v>
      </c>
      <c r="L19" s="124">
        <v>1429.8000000000002</v>
      </c>
      <c r="M19" s="124">
        <v>1510.9999999999998</v>
      </c>
      <c r="N19" s="124">
        <v>1680.4</v>
      </c>
      <c r="O19" s="124">
        <v>1667.6</v>
      </c>
      <c r="P19" s="124">
        <v>1549</v>
      </c>
      <c r="Q19" s="124">
        <v>1567.6</v>
      </c>
      <c r="R19" s="125">
        <v>1382.1</v>
      </c>
      <c r="S19" s="125">
        <v>1356.5</v>
      </c>
      <c r="T19" s="125">
        <v>1302.25476207</v>
      </c>
      <c r="U19" s="125">
        <v>1417.4</v>
      </c>
      <c r="V19" s="125">
        <v>1535.3868586250687</v>
      </c>
      <c r="W19" s="125">
        <v>1369.3226905557169</v>
      </c>
      <c r="X19" s="125">
        <v>1538.7656737833925</v>
      </c>
      <c r="Y19" s="125">
        <v>1752.1381029549757</v>
      </c>
      <c r="Z19" s="125">
        <v>1534.7823522059757</v>
      </c>
      <c r="AA19" s="125">
        <v>2129.0114777681742</v>
      </c>
      <c r="AB19" s="125">
        <v>2174.1008562482316</v>
      </c>
      <c r="AC19" s="125">
        <v>2230.6561462476479</v>
      </c>
      <c r="AD19" s="125">
        <v>3239.0411550888148</v>
      </c>
      <c r="AE19" s="125">
        <v>3589.5334235708715</v>
      </c>
      <c r="AF19" s="125">
        <v>3913.8950658918925</v>
      </c>
      <c r="AG19" s="125">
        <v>4071.6</v>
      </c>
    </row>
    <row r="20" spans="1:36" ht="19.5" customHeight="1" x14ac:dyDescent="0.2">
      <c r="A20" s="136" t="s">
        <v>151</v>
      </c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279"/>
      <c r="O20" s="279"/>
      <c r="P20" s="279"/>
      <c r="Q20" s="279"/>
      <c r="R20" s="280"/>
      <c r="S20" s="280"/>
      <c r="T20" s="152"/>
      <c r="U20" s="152"/>
      <c r="V20" s="152"/>
      <c r="W20" s="152"/>
      <c r="X20" s="152"/>
      <c r="Y20" s="152"/>
      <c r="Z20" s="152"/>
      <c r="AA20" s="152"/>
      <c r="AB20" s="149"/>
      <c r="AC20" s="152"/>
      <c r="AD20" s="113"/>
      <c r="AE20" s="113"/>
      <c r="AF20" s="51"/>
    </row>
    <row r="21" spans="1:36" x14ac:dyDescent="0.2">
      <c r="A21" s="150"/>
      <c r="B21" s="151"/>
      <c r="C21" s="151"/>
      <c r="D21" s="151"/>
      <c r="E21" s="151"/>
      <c r="F21" s="151"/>
      <c r="G21" s="151"/>
      <c r="H21" s="151"/>
      <c r="I21" s="113"/>
      <c r="J21" s="113"/>
      <c r="K21" s="113"/>
      <c r="L21" s="113"/>
      <c r="M21" s="113"/>
      <c r="N21" s="113"/>
      <c r="O21" s="113"/>
      <c r="P21" s="113"/>
      <c r="Q21" s="113"/>
      <c r="R21" s="152"/>
      <c r="S21" s="152"/>
      <c r="T21" s="152"/>
      <c r="U21" s="152"/>
      <c r="V21" s="152"/>
      <c r="W21" s="152"/>
      <c r="X21" s="152"/>
      <c r="Y21" s="152"/>
      <c r="Z21" s="152"/>
      <c r="AA21" s="152"/>
      <c r="AB21" s="149"/>
      <c r="AC21" s="152"/>
      <c r="AD21" s="113"/>
      <c r="AE21" s="113"/>
      <c r="AF21" s="51"/>
    </row>
    <row r="22" spans="1:36" s="84" customFormat="1" x14ac:dyDescent="0.2">
      <c r="A22" s="158" t="s">
        <v>98</v>
      </c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48"/>
      <c r="AD22" s="179"/>
      <c r="AE22" s="179"/>
      <c r="AF22" s="234"/>
    </row>
    <row r="23" spans="1:36" x14ac:dyDescent="0.2">
      <c r="A23" s="158" t="s">
        <v>97</v>
      </c>
      <c r="B23" s="158"/>
      <c r="C23" s="158"/>
      <c r="D23" s="158"/>
      <c r="E23" s="158"/>
      <c r="F23" s="158"/>
      <c r="G23" s="158"/>
      <c r="H23" s="158"/>
      <c r="I23" s="158"/>
      <c r="J23" s="158"/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/>
      <c r="V23" s="158"/>
      <c r="W23" s="158"/>
      <c r="X23" s="158"/>
      <c r="Y23" s="158"/>
      <c r="Z23" s="158"/>
      <c r="AA23" s="158"/>
      <c r="AB23" s="158"/>
      <c r="AE23" s="150"/>
    </row>
    <row r="24" spans="1:36" s="84" customFormat="1" x14ac:dyDescent="0.2">
      <c r="A24" s="158" t="s">
        <v>171</v>
      </c>
      <c r="B24" s="158"/>
      <c r="C24" s="158"/>
      <c r="D24" s="158"/>
      <c r="E24" s="158"/>
      <c r="F24" s="158"/>
      <c r="G24" s="158"/>
      <c r="H24" s="158"/>
      <c r="I24" s="158"/>
      <c r="J24" s="158"/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48"/>
      <c r="AD24" s="179"/>
      <c r="AE24" s="179"/>
    </row>
    <row r="25" spans="1:36" s="84" customFormat="1" x14ac:dyDescent="0.2">
      <c r="A25" s="158" t="s">
        <v>135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48"/>
      <c r="AD25" s="179"/>
      <c r="AE25" s="179"/>
    </row>
    <row r="26" spans="1:36" x14ac:dyDescent="0.2">
      <c r="A26" s="153"/>
      <c r="B26" s="153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3"/>
      <c r="AB26" s="148"/>
      <c r="AE26" s="150"/>
    </row>
    <row r="27" spans="1:36" s="102" customFormat="1" ht="22.5" customHeight="1" x14ac:dyDescent="0.25">
      <c r="A27" s="99"/>
      <c r="B27" s="99">
        <v>1988</v>
      </c>
      <c r="C27" s="99">
        <v>1989</v>
      </c>
      <c r="D27" s="99">
        <v>1990</v>
      </c>
      <c r="E27" s="99">
        <v>1991</v>
      </c>
      <c r="F27" s="99">
        <v>1992</v>
      </c>
      <c r="G27" s="99">
        <v>1993</v>
      </c>
      <c r="H27" s="99">
        <v>1994</v>
      </c>
      <c r="I27" s="99">
        <v>1995</v>
      </c>
      <c r="J27" s="99">
        <v>1996</v>
      </c>
      <c r="K27" s="99">
        <v>1997</v>
      </c>
      <c r="L27" s="99">
        <v>1998</v>
      </c>
      <c r="M27" s="99">
        <v>1999</v>
      </c>
      <c r="N27" s="99">
        <v>2000</v>
      </c>
      <c r="O27" s="99">
        <v>2001</v>
      </c>
      <c r="P27" s="99">
        <v>2002</v>
      </c>
      <c r="Q27" s="99">
        <v>2003</v>
      </c>
      <c r="R27" s="99">
        <v>2004</v>
      </c>
      <c r="S27" s="99">
        <v>2005</v>
      </c>
      <c r="T27" s="99">
        <v>2006</v>
      </c>
      <c r="U27" s="99">
        <v>2007</v>
      </c>
      <c r="V27" s="99">
        <v>2008</v>
      </c>
      <c r="W27" s="99">
        <v>2009</v>
      </c>
      <c r="X27" s="99">
        <v>2010</v>
      </c>
      <c r="Y27" s="99">
        <v>2011</v>
      </c>
      <c r="Z27" s="99">
        <v>2012</v>
      </c>
      <c r="AA27" s="99">
        <v>2013</v>
      </c>
      <c r="AB27" s="99">
        <v>2014</v>
      </c>
      <c r="AC27" s="99">
        <v>2015</v>
      </c>
      <c r="AD27" s="99">
        <v>2016</v>
      </c>
      <c r="AE27" s="99">
        <v>2017</v>
      </c>
      <c r="AF27" s="99">
        <v>2018</v>
      </c>
      <c r="AG27" s="99">
        <v>2019</v>
      </c>
    </row>
    <row r="28" spans="1:36" ht="15.6" customHeight="1" x14ac:dyDescent="0.2">
      <c r="A28" s="257" t="s">
        <v>89</v>
      </c>
      <c r="B28" s="127">
        <f t="shared" ref="B28:Z28" si="4">(B7/B19)*100</f>
        <v>46.192464459687848</v>
      </c>
      <c r="C28" s="127">
        <f t="shared" si="4"/>
        <v>46.465908617601734</v>
      </c>
      <c r="D28" s="127">
        <f t="shared" si="4"/>
        <v>46.39253380130021</v>
      </c>
      <c r="E28" s="127">
        <f t="shared" si="4"/>
        <v>45.445943722231377</v>
      </c>
      <c r="F28" s="127">
        <f t="shared" si="4"/>
        <v>49.899790470984797</v>
      </c>
      <c r="G28" s="127">
        <f t="shared" si="4"/>
        <v>60.221893491124256</v>
      </c>
      <c r="H28" s="127">
        <f t="shared" si="4"/>
        <v>69.296467722289904</v>
      </c>
      <c r="I28" s="127">
        <f t="shared" si="4"/>
        <v>73.541360487087957</v>
      </c>
      <c r="J28" s="127">
        <f t="shared" si="4"/>
        <v>79.128325425174609</v>
      </c>
      <c r="K28" s="127">
        <f t="shared" si="4"/>
        <v>81.622347393240773</v>
      </c>
      <c r="L28" s="127">
        <f t="shared" si="4"/>
        <v>82.239474052315003</v>
      </c>
      <c r="M28" s="127">
        <f>(M7/M19)*100</f>
        <v>87.369953673064217</v>
      </c>
      <c r="N28" s="127">
        <f>(N7/N19)*100</f>
        <v>85.574863127826703</v>
      </c>
      <c r="O28" s="127">
        <f t="shared" si="4"/>
        <v>86.363636363636374</v>
      </c>
      <c r="P28" s="127">
        <f t="shared" si="4"/>
        <v>85.371207230471285</v>
      </c>
      <c r="Q28" s="127">
        <f t="shared" si="4"/>
        <v>86.04873692268437</v>
      </c>
      <c r="R28" s="127">
        <f t="shared" si="4"/>
        <v>86.492739367628985</v>
      </c>
      <c r="S28" s="143">
        <f t="shared" si="4"/>
        <v>86.702259550313315</v>
      </c>
      <c r="T28" s="143">
        <f t="shared" si="4"/>
        <v>85.559295496752313</v>
      </c>
      <c r="U28" s="143">
        <f t="shared" si="4"/>
        <v>78.933258078171292</v>
      </c>
      <c r="V28" s="143">
        <f t="shared" si="4"/>
        <v>71.73436413193599</v>
      </c>
      <c r="W28" s="143">
        <f t="shared" si="4"/>
        <v>61.293076189322761</v>
      </c>
      <c r="X28" s="143">
        <f t="shared" si="4"/>
        <v>62.966052369607851</v>
      </c>
      <c r="Y28" s="143">
        <f t="shared" si="4"/>
        <v>67.500386984643498</v>
      </c>
      <c r="Z28" s="143">
        <f t="shared" si="4"/>
        <v>77.105395321953878</v>
      </c>
      <c r="AA28" s="143">
        <f>(AA7/AA19)*100</f>
        <v>81.73746446046583</v>
      </c>
      <c r="AB28" s="143">
        <f>(AB7/AB19)*100</f>
        <v>81.656745357415105</v>
      </c>
      <c r="AC28" s="143">
        <f>(AC7/AC19)*100</f>
        <v>81.7203495512491</v>
      </c>
      <c r="AD28" s="143">
        <f t="shared" ref="AD28:AD39" si="5">(AD7/$AD$19)*100</f>
        <v>86.744807042223499</v>
      </c>
      <c r="AE28" s="143">
        <f>(AE7/$AE$19)*100</f>
        <v>88.404247169349333</v>
      </c>
      <c r="AF28" s="143">
        <f>(AF7/$AF$19)*100</f>
        <v>87.549613423760803</v>
      </c>
      <c r="AG28" s="143">
        <f>(AG7/$AG$19)*100</f>
        <v>86.106199037233523</v>
      </c>
    </row>
    <row r="29" spans="1:36" ht="15.6" customHeight="1" x14ac:dyDescent="0.2">
      <c r="A29" s="257" t="s">
        <v>86</v>
      </c>
      <c r="B29" s="127">
        <f t="shared" ref="B29:AA29" si="6">(B8/B19)*100</f>
        <v>0</v>
      </c>
      <c r="C29" s="127">
        <f t="shared" si="6"/>
        <v>0</v>
      </c>
      <c r="D29" s="127">
        <f t="shared" si="6"/>
        <v>0</v>
      </c>
      <c r="E29" s="127">
        <f t="shared" si="6"/>
        <v>0</v>
      </c>
      <c r="F29" s="127">
        <f t="shared" si="6"/>
        <v>0</v>
      </c>
      <c r="G29" s="127">
        <f t="shared" si="6"/>
        <v>0</v>
      </c>
      <c r="H29" s="127">
        <f t="shared" si="6"/>
        <v>0</v>
      </c>
      <c r="I29" s="127">
        <f t="shared" si="6"/>
        <v>0</v>
      </c>
      <c r="J29" s="127">
        <f t="shared" si="6"/>
        <v>0</v>
      </c>
      <c r="K29" s="127">
        <f t="shared" si="6"/>
        <v>0.23578726748755566</v>
      </c>
      <c r="L29" s="127">
        <f t="shared" si="6"/>
        <v>0.25178346621905162</v>
      </c>
      <c r="M29" s="127">
        <f t="shared" si="6"/>
        <v>0.23825281270681672</v>
      </c>
      <c r="N29" s="127">
        <f t="shared" si="6"/>
        <v>0.21423470602237563</v>
      </c>
      <c r="O29" s="127">
        <f t="shared" si="6"/>
        <v>0.21587910769968818</v>
      </c>
      <c r="P29" s="127">
        <f t="shared" si="6"/>
        <v>0.23240800516462234</v>
      </c>
      <c r="Q29" s="127">
        <f t="shared" si="6"/>
        <v>0.22965042102577188</v>
      </c>
      <c r="R29" s="127">
        <f t="shared" si="6"/>
        <v>0.26047319296722382</v>
      </c>
      <c r="S29" s="143">
        <f t="shared" si="6"/>
        <v>0.26538886841135279</v>
      </c>
      <c r="T29" s="143">
        <f t="shared" si="6"/>
        <v>2.4879924377084679</v>
      </c>
      <c r="U29" s="143">
        <f t="shared" si="6"/>
        <v>4.9809510371102013</v>
      </c>
      <c r="V29" s="143">
        <f t="shared" si="6"/>
        <v>6.7084070324944678</v>
      </c>
      <c r="W29" s="143">
        <f t="shared" si="6"/>
        <v>8.9606343958416588</v>
      </c>
      <c r="X29" s="143">
        <f t="shared" si="6"/>
        <v>8.5198157350145411</v>
      </c>
      <c r="Y29" s="143">
        <f t="shared" si="6"/>
        <v>9.4684317246574423</v>
      </c>
      <c r="Z29" s="143">
        <f t="shared" si="6"/>
        <v>10.255525793202249</v>
      </c>
      <c r="AA29" s="143">
        <f t="shared" si="6"/>
        <v>9.6194878298491009</v>
      </c>
      <c r="AB29" s="143">
        <f t="shared" ref="AB29" si="7">(AB8/AB19)*100</f>
        <v>9.7005619308730058</v>
      </c>
      <c r="AC29" s="143">
        <f>(AC8/AC19)*100</f>
        <v>10.687438330691636</v>
      </c>
      <c r="AD29" s="143">
        <f t="shared" si="5"/>
        <v>8.3327128948628406</v>
      </c>
      <c r="AE29" s="143">
        <f t="shared" ref="AE29:AE39" si="8">(AE8/$AE$19)*100</f>
        <v>7.4438643820786368</v>
      </c>
      <c r="AF29" s="143">
        <f t="shared" ref="AF29:AF39" si="9">(AF8/$AF$19)*100</f>
        <v>7.6854385448745841</v>
      </c>
      <c r="AG29" s="143">
        <f>(AG8/$AG$19)*100</f>
        <v>8.8269967580312407</v>
      </c>
    </row>
    <row r="30" spans="1:36" ht="15.6" customHeight="1" x14ac:dyDescent="0.2">
      <c r="A30" s="257" t="s">
        <v>84</v>
      </c>
      <c r="B30" s="127">
        <f t="shared" ref="B30:AA30" si="10">(B9/B19)*100</f>
        <v>36.360473208072371</v>
      </c>
      <c r="C30" s="127">
        <f t="shared" si="10"/>
        <v>31.954683660294059</v>
      </c>
      <c r="D30" s="127">
        <f t="shared" si="10"/>
        <v>29.39018067243649</v>
      </c>
      <c r="E30" s="127">
        <f t="shared" si="10"/>
        <v>28.649004442981727</v>
      </c>
      <c r="F30" s="127">
        <f t="shared" si="10"/>
        <v>27.689714858340164</v>
      </c>
      <c r="G30" s="127">
        <f t="shared" si="10"/>
        <v>23.096010689062805</v>
      </c>
      <c r="H30" s="127">
        <f t="shared" si="10"/>
        <v>16.287454323995124</v>
      </c>
      <c r="I30" s="127">
        <f t="shared" si="10"/>
        <v>13.226957799706069</v>
      </c>
      <c r="J30" s="127">
        <f t="shared" si="10"/>
        <v>9.5271098789785142</v>
      </c>
      <c r="K30" s="127">
        <f t="shared" si="10"/>
        <v>7.9250720461095092</v>
      </c>
      <c r="L30" s="127">
        <f t="shared" si="10"/>
        <v>6.9520212617149246</v>
      </c>
      <c r="M30" s="127">
        <f t="shared" si="10"/>
        <v>4.3084050297816017</v>
      </c>
      <c r="N30" s="127">
        <f t="shared" si="10"/>
        <v>7.9445370149964294</v>
      </c>
      <c r="O30" s="127">
        <f t="shared" si="10"/>
        <v>7.5557687694890863</v>
      </c>
      <c r="P30" s="127">
        <f t="shared" si="10"/>
        <v>7.9083279535183983</v>
      </c>
      <c r="Q30" s="127">
        <f t="shared" si="10"/>
        <v>7.680530747639704</v>
      </c>
      <c r="R30" s="127">
        <f t="shared" si="10"/>
        <v>8.0517943130019543</v>
      </c>
      <c r="S30" s="143">
        <f t="shared" si="10"/>
        <v>8.2037485587910055</v>
      </c>
      <c r="T30" s="143">
        <f t="shared" si="10"/>
        <v>7.6789890052730483</v>
      </c>
      <c r="U30" s="143">
        <f t="shared" si="10"/>
        <v>7.0551714406660082</v>
      </c>
      <c r="V30" s="143">
        <f t="shared" si="10"/>
        <v>6.5130165364023958</v>
      </c>
      <c r="W30" s="143">
        <f t="shared" si="10"/>
        <v>7.3028805182083598</v>
      </c>
      <c r="X30" s="143">
        <f t="shared" si="10"/>
        <v>6.4987152822383987</v>
      </c>
      <c r="Y30" s="143">
        <f t="shared" si="10"/>
        <v>5.7073126730906827</v>
      </c>
      <c r="Z30" s="143">
        <f t="shared" si="10"/>
        <v>6.5155818254143893</v>
      </c>
      <c r="AA30" s="143">
        <f t="shared" si="10"/>
        <v>4.697015541918506</v>
      </c>
      <c r="AB30" s="143">
        <f t="shared" ref="AB30" si="11">(AB9/AB19)*100</f>
        <v>4.5996026225097228</v>
      </c>
      <c r="AC30" s="143">
        <f>(AC9/AC19)*100</f>
        <v>4.4829858769679678</v>
      </c>
      <c r="AD30" s="143">
        <f t="shared" si="5"/>
        <v>3.0873334178817493</v>
      </c>
      <c r="AE30" s="143">
        <f>(AE9/$AE$19)*100</f>
        <v>2.7858773885024837</v>
      </c>
      <c r="AF30" s="143">
        <f t="shared" si="9"/>
        <v>2.5549995162481998</v>
      </c>
      <c r="AG30" s="143">
        <f t="shared" ref="AG30:AG38" si="12">(AG9/$AG$19)*100</f>
        <v>2.4560369387955596</v>
      </c>
    </row>
    <row r="31" spans="1:36" ht="15.6" customHeight="1" x14ac:dyDescent="0.2">
      <c r="A31" s="257" t="s">
        <v>85</v>
      </c>
      <c r="B31" s="127">
        <f t="shared" ref="B31:AA31" si="13">(B10/B19)*100</f>
        <v>0</v>
      </c>
      <c r="C31" s="127">
        <f t="shared" si="13"/>
        <v>0</v>
      </c>
      <c r="D31" s="127">
        <f t="shared" si="13"/>
        <v>0</v>
      </c>
      <c r="E31" s="127">
        <f t="shared" si="13"/>
        <v>0</v>
      </c>
      <c r="F31" s="127">
        <f t="shared" si="13"/>
        <v>0</v>
      </c>
      <c r="G31" s="127">
        <f t="shared" si="13"/>
        <v>0</v>
      </c>
      <c r="H31" s="127">
        <f t="shared" si="13"/>
        <v>0</v>
      </c>
      <c r="I31" s="127">
        <f t="shared" si="13"/>
        <v>0</v>
      </c>
      <c r="J31" s="127">
        <f t="shared" si="13"/>
        <v>0</v>
      </c>
      <c r="K31" s="127">
        <f t="shared" si="13"/>
        <v>0</v>
      </c>
      <c r="L31" s="127">
        <f t="shared" si="13"/>
        <v>0</v>
      </c>
      <c r="M31" s="127">
        <f t="shared" si="13"/>
        <v>0</v>
      </c>
      <c r="N31" s="127">
        <f t="shared" si="13"/>
        <v>0</v>
      </c>
      <c r="O31" s="127">
        <f t="shared" si="13"/>
        <v>0</v>
      </c>
      <c r="P31" s="127">
        <f t="shared" si="13"/>
        <v>0</v>
      </c>
      <c r="Q31" s="127">
        <f t="shared" si="13"/>
        <v>0</v>
      </c>
      <c r="R31" s="127">
        <f t="shared" si="13"/>
        <v>0</v>
      </c>
      <c r="S31" s="143">
        <f t="shared" si="13"/>
        <v>0</v>
      </c>
      <c r="T31" s="143">
        <f t="shared" si="13"/>
        <v>0</v>
      </c>
      <c r="U31" s="143">
        <f t="shared" si="13"/>
        <v>0</v>
      </c>
      <c r="V31" s="143">
        <f t="shared" si="13"/>
        <v>0.89869860305802596</v>
      </c>
      <c r="W31" s="143">
        <f t="shared" si="13"/>
        <v>4.3963340719614328</v>
      </c>
      <c r="X31" s="143">
        <f t="shared" si="13"/>
        <v>3.9317227457542314</v>
      </c>
      <c r="Y31" s="143">
        <f t="shared" si="13"/>
        <v>3.1618512208922382</v>
      </c>
      <c r="Z31" s="143">
        <f t="shared" si="13"/>
        <v>3.4793206947712831</v>
      </c>
      <c r="AA31" s="143">
        <f t="shared" si="13"/>
        <v>2.1559301337405943</v>
      </c>
      <c r="AB31" s="143">
        <f t="shared" ref="AB31" si="14">(AB10/AB19)*100</f>
        <v>1.7708470096662432</v>
      </c>
      <c r="AC31" s="143">
        <f>(AC10/AC19)*100</f>
        <v>1.0803995963492803</v>
      </c>
      <c r="AD31" s="143">
        <f t="shared" si="5"/>
        <v>0.51558468078625208</v>
      </c>
      <c r="AE31" s="143">
        <f t="shared" si="8"/>
        <v>0.28973124840425835</v>
      </c>
      <c r="AF31" s="143">
        <f t="shared" si="9"/>
        <v>0.10730997968242438</v>
      </c>
      <c r="AG31" s="143">
        <f t="shared" si="12"/>
        <v>0.10315355142941351</v>
      </c>
    </row>
    <row r="32" spans="1:36" ht="15.6" customHeight="1" x14ac:dyDescent="0.2">
      <c r="A32" s="257" t="s">
        <v>87</v>
      </c>
      <c r="B32" s="127">
        <f t="shared" ref="B32:AA32" si="15">(B11/B19)*100</f>
        <v>4.7370513967591208</v>
      </c>
      <c r="C32" s="127">
        <f t="shared" si="15"/>
        <v>2.3782748136115623</v>
      </c>
      <c r="D32" s="127">
        <f t="shared" si="15"/>
        <v>2.7041040162724848</v>
      </c>
      <c r="E32" s="127">
        <f t="shared" si="15"/>
        <v>2.7110416323844002</v>
      </c>
      <c r="F32" s="127">
        <f t="shared" si="15"/>
        <v>2.4961282681971393</v>
      </c>
      <c r="G32" s="127">
        <f t="shared" si="15"/>
        <v>2.5863714449322397</v>
      </c>
      <c r="H32" s="127">
        <f t="shared" si="15"/>
        <v>2.6650426309378803</v>
      </c>
      <c r="I32" s="127">
        <f t="shared" si="15"/>
        <v>2.8868360277136262</v>
      </c>
      <c r="J32" s="127">
        <f t="shared" si="15"/>
        <v>3.1934744362104812</v>
      </c>
      <c r="K32" s="127">
        <f t="shared" si="15"/>
        <v>3.6678019386953102</v>
      </c>
      <c r="L32" s="127">
        <f t="shared" si="15"/>
        <v>3.9026437263952998</v>
      </c>
      <c r="M32" s="127">
        <f t="shared" si="15"/>
        <v>3.5737921906022505</v>
      </c>
      <c r="N32" s="127">
        <f t="shared" si="15"/>
        <v>2.9576291359200191</v>
      </c>
      <c r="O32" s="127">
        <f t="shared" si="15"/>
        <v>2.9023746701846966</v>
      </c>
      <c r="P32" s="127">
        <f t="shared" si="15"/>
        <v>3.460296965784377</v>
      </c>
      <c r="Q32" s="127">
        <f t="shared" si="15"/>
        <v>3.2533809645317686</v>
      </c>
      <c r="R32" s="127">
        <f t="shared" si="15"/>
        <v>3.5959771362419515</v>
      </c>
      <c r="S32" s="143">
        <f t="shared" si="15"/>
        <v>3.6638407666789532</v>
      </c>
      <c r="T32" s="143">
        <f t="shared" si="15"/>
        <v>3.5860878654625137</v>
      </c>
      <c r="U32" s="143">
        <f t="shared" si="15"/>
        <v>8.4591505573585444</v>
      </c>
      <c r="V32" s="143">
        <f t="shared" si="15"/>
        <v>13.683847742981433</v>
      </c>
      <c r="W32" s="143">
        <f t="shared" si="15"/>
        <v>17.578033407327524</v>
      </c>
      <c r="X32" s="143">
        <f t="shared" si="15"/>
        <v>17.689502998252923</v>
      </c>
      <c r="Y32" s="143">
        <f t="shared" si="15"/>
        <v>13.828818606898723</v>
      </c>
      <c r="Z32" s="143">
        <f t="shared" si="15"/>
        <v>2.2739380570696217</v>
      </c>
      <c r="AA32" s="143">
        <f t="shared" si="15"/>
        <v>0</v>
      </c>
      <c r="AB32" s="143">
        <f t="shared" ref="AB32" si="16">(AB11/AB19)*100</f>
        <v>0</v>
      </c>
      <c r="AC32" s="143">
        <f>(AC11/AC19)*100</f>
        <v>0</v>
      </c>
      <c r="AD32" s="143">
        <f t="shared" si="5"/>
        <v>0</v>
      </c>
      <c r="AE32" s="143">
        <f t="shared" si="8"/>
        <v>0</v>
      </c>
      <c r="AF32" s="143">
        <f t="shared" si="9"/>
        <v>0</v>
      </c>
      <c r="AG32" s="143">
        <f>(AG11/$AG$19)*100</f>
        <v>0</v>
      </c>
    </row>
    <row r="33" spans="1:33" ht="15.6" customHeight="1" x14ac:dyDescent="0.2">
      <c r="A33" s="257" t="s">
        <v>88</v>
      </c>
      <c r="B33" s="127">
        <f t="shared" ref="B33:AA33" si="17">(B12/B19)*100</f>
        <v>0</v>
      </c>
      <c r="C33" s="127">
        <f t="shared" si="17"/>
        <v>0</v>
      </c>
      <c r="D33" s="127">
        <f t="shared" si="17"/>
        <v>0</v>
      </c>
      <c r="E33" s="127">
        <f t="shared" si="17"/>
        <v>0</v>
      </c>
      <c r="F33" s="127">
        <f t="shared" si="17"/>
        <v>0</v>
      </c>
      <c r="G33" s="127">
        <f t="shared" si="17"/>
        <v>0.28583699179232702</v>
      </c>
      <c r="H33" s="127">
        <f t="shared" si="17"/>
        <v>0.46723507917174184</v>
      </c>
      <c r="I33" s="127">
        <f t="shared" si="17"/>
        <v>0.69231576737350431</v>
      </c>
      <c r="J33" s="127">
        <f t="shared" si="17"/>
        <v>0.89513248387268762</v>
      </c>
      <c r="K33" s="127">
        <f t="shared" si="17"/>
        <v>1.335472884464239</v>
      </c>
      <c r="L33" s="127">
        <f t="shared" si="17"/>
        <v>1.520492376556162</v>
      </c>
      <c r="M33" s="127">
        <f t="shared" si="17"/>
        <v>1.5181998676373269</v>
      </c>
      <c r="N33" s="127">
        <f t="shared" si="17"/>
        <v>1.4365627231611522</v>
      </c>
      <c r="O33" s="127">
        <f t="shared" si="17"/>
        <v>1.4188054689373955</v>
      </c>
      <c r="P33" s="127">
        <f t="shared" si="17"/>
        <v>1.4958037443511945</v>
      </c>
      <c r="Q33" s="127">
        <f t="shared" si="17"/>
        <v>1.4448838989538149</v>
      </c>
      <c r="R33" s="127">
        <f t="shared" si="17"/>
        <v>1.5990159901599017</v>
      </c>
      <c r="S33" s="143">
        <f t="shared" si="17"/>
        <v>1.1647622558053814</v>
      </c>
      <c r="T33" s="143">
        <f t="shared" si="17"/>
        <v>0.6911090104745744</v>
      </c>
      <c r="U33" s="143">
        <f t="shared" si="17"/>
        <v>0.57146888669394658</v>
      </c>
      <c r="V33" s="143">
        <f t="shared" si="17"/>
        <v>0.46242417408457009</v>
      </c>
      <c r="W33" s="143">
        <f t="shared" si="17"/>
        <v>0.47468723368354337</v>
      </c>
      <c r="X33" s="143">
        <f t="shared" si="17"/>
        <v>0.40292034749878081</v>
      </c>
      <c r="Y33" s="143">
        <f t="shared" si="17"/>
        <v>0.33673144771235025</v>
      </c>
      <c r="Z33" s="143">
        <f t="shared" si="17"/>
        <v>0.37138816404862013</v>
      </c>
      <c r="AA33" s="143">
        <f t="shared" si="17"/>
        <v>1.7895629214709508</v>
      </c>
      <c r="AB33" s="143">
        <f t="shared" ref="AB33" si="18">(AB12/AB19)*100</f>
        <v>2.2722036955198028</v>
      </c>
      <c r="AC33" s="143">
        <f>(AC12/AC19)*100</f>
        <v>2.0307926022664895</v>
      </c>
      <c r="AD33" s="143">
        <f t="shared" si="5"/>
        <v>1.3213787028533885</v>
      </c>
      <c r="AE33" s="143">
        <f t="shared" si="8"/>
        <v>1.0753486719619589</v>
      </c>
      <c r="AF33" s="143">
        <f>(AF12/$AF$19)*100</f>
        <v>2.1027646018722681</v>
      </c>
      <c r="AG33" s="143">
        <f t="shared" si="12"/>
        <v>2.5076137145102662</v>
      </c>
    </row>
    <row r="34" spans="1:33" ht="15.6" customHeight="1" x14ac:dyDescent="0.2">
      <c r="A34" s="257" t="s">
        <v>101</v>
      </c>
      <c r="B34" s="127">
        <f t="shared" ref="B34:S34" si="19">(B13/B19)*100</f>
        <v>0</v>
      </c>
      <c r="C34" s="127">
        <f t="shared" si="19"/>
        <v>0.27489691365737845</v>
      </c>
      <c r="D34" s="127">
        <f t="shared" si="19"/>
        <v>0.26323136441590556</v>
      </c>
      <c r="E34" s="127">
        <f t="shared" si="19"/>
        <v>0.2715155504360704</v>
      </c>
      <c r="F34" s="127">
        <f t="shared" si="19"/>
        <v>0.27329871549603713</v>
      </c>
      <c r="G34" s="127">
        <f t="shared" si="19"/>
        <v>0.27677037602595922</v>
      </c>
      <c r="H34" s="127">
        <f t="shared" si="19"/>
        <v>0</v>
      </c>
      <c r="I34" s="127">
        <f t="shared" si="19"/>
        <v>0</v>
      </c>
      <c r="J34" s="127">
        <f t="shared" si="19"/>
        <v>0</v>
      </c>
      <c r="K34" s="127">
        <f t="shared" si="19"/>
        <v>0</v>
      </c>
      <c r="L34" s="127">
        <f t="shared" si="19"/>
        <v>0</v>
      </c>
      <c r="M34" s="127">
        <f t="shared" si="19"/>
        <v>0</v>
      </c>
      <c r="N34" s="127">
        <f t="shared" si="19"/>
        <v>0</v>
      </c>
      <c r="O34" s="127">
        <f t="shared" si="19"/>
        <v>0</v>
      </c>
      <c r="P34" s="127">
        <f t="shared" si="19"/>
        <v>0</v>
      </c>
      <c r="Q34" s="127">
        <f t="shared" si="19"/>
        <v>0</v>
      </c>
      <c r="R34" s="127">
        <f t="shared" si="19"/>
        <v>0</v>
      </c>
      <c r="S34" s="143">
        <f t="shared" si="19"/>
        <v>0</v>
      </c>
      <c r="T34" s="143">
        <v>0</v>
      </c>
      <c r="U34" s="143">
        <v>0</v>
      </c>
      <c r="V34" s="143">
        <v>0</v>
      </c>
      <c r="W34" s="143">
        <v>0</v>
      </c>
      <c r="X34" s="143">
        <v>0</v>
      </c>
      <c r="Y34" s="143">
        <v>0</v>
      </c>
      <c r="Z34" s="143">
        <v>0</v>
      </c>
      <c r="AA34" s="143">
        <v>0</v>
      </c>
      <c r="AB34" s="143">
        <v>0</v>
      </c>
      <c r="AC34" s="143">
        <v>0</v>
      </c>
      <c r="AD34" s="143">
        <f t="shared" si="5"/>
        <v>0</v>
      </c>
      <c r="AE34" s="143">
        <f t="shared" si="8"/>
        <v>0</v>
      </c>
      <c r="AF34" s="143">
        <f t="shared" si="9"/>
        <v>0</v>
      </c>
      <c r="AG34" s="143">
        <f t="shared" si="12"/>
        <v>0</v>
      </c>
    </row>
    <row r="35" spans="1:33" ht="15.6" customHeight="1" x14ac:dyDescent="0.2">
      <c r="A35" s="257" t="s">
        <v>102</v>
      </c>
      <c r="B35" s="127">
        <f t="shared" ref="B35:S35" si="20">(B14/B19)*100</f>
        <v>3.6882393876130828</v>
      </c>
      <c r="C35" s="127">
        <f t="shared" si="20"/>
        <v>3.0197009454787787</v>
      </c>
      <c r="D35" s="127">
        <f t="shared" si="20"/>
        <v>7.1790372113428799E-2</v>
      </c>
      <c r="E35" s="127">
        <f t="shared" si="20"/>
        <v>1.2341615928912291E-2</v>
      </c>
      <c r="F35" s="127">
        <f t="shared" si="20"/>
        <v>0.10931948619841486</v>
      </c>
      <c r="G35" s="127">
        <f t="shared" si="20"/>
        <v>0.10975376980339761</v>
      </c>
      <c r="H35" s="127">
        <f t="shared" si="20"/>
        <v>0.13154689403166867</v>
      </c>
      <c r="I35" s="127">
        <f t="shared" si="20"/>
        <v>0.152214990552173</v>
      </c>
      <c r="J35" s="127">
        <f t="shared" si="20"/>
        <v>0.12795223116703097</v>
      </c>
      <c r="K35" s="127">
        <f t="shared" si="20"/>
        <v>0.13099292638197535</v>
      </c>
      <c r="L35" s="127">
        <f t="shared" si="20"/>
        <v>0.13987970345502865</v>
      </c>
      <c r="M35" s="127">
        <f t="shared" si="20"/>
        <v>0.11250827266710789</v>
      </c>
      <c r="N35" s="127">
        <f t="shared" si="20"/>
        <v>0.10116638895501071</v>
      </c>
      <c r="O35" s="127">
        <f t="shared" si="20"/>
        <v>0.1019429119692972</v>
      </c>
      <c r="P35" s="127">
        <f t="shared" si="20"/>
        <v>0.12911555842479017</v>
      </c>
      <c r="Q35" s="127">
        <f t="shared" si="20"/>
        <v>0.12758356723653994</v>
      </c>
      <c r="R35" s="127">
        <f t="shared" si="20"/>
        <v>0</v>
      </c>
      <c r="S35" s="143">
        <f t="shared" si="20"/>
        <v>0</v>
      </c>
      <c r="T35" s="143">
        <v>0</v>
      </c>
      <c r="U35" s="143">
        <v>0</v>
      </c>
      <c r="V35" s="143">
        <v>0</v>
      </c>
      <c r="W35" s="143">
        <v>0</v>
      </c>
      <c r="X35" s="143">
        <v>0</v>
      </c>
      <c r="Y35" s="143">
        <v>0</v>
      </c>
      <c r="Z35" s="143">
        <v>0</v>
      </c>
      <c r="AA35" s="143">
        <v>0</v>
      </c>
      <c r="AB35" s="143">
        <v>0</v>
      </c>
      <c r="AC35" s="143">
        <v>0</v>
      </c>
      <c r="AD35" s="143">
        <f t="shared" si="5"/>
        <v>0</v>
      </c>
      <c r="AE35" s="143">
        <f t="shared" si="8"/>
        <v>0</v>
      </c>
      <c r="AF35" s="143">
        <f t="shared" si="9"/>
        <v>0</v>
      </c>
      <c r="AG35" s="143">
        <f t="shared" si="12"/>
        <v>0</v>
      </c>
    </row>
    <row r="36" spans="1:33" ht="15.6" customHeight="1" x14ac:dyDescent="0.2">
      <c r="A36" s="257" t="s">
        <v>103</v>
      </c>
      <c r="B36" s="127">
        <f t="shared" ref="B36:S36" si="21">(B15/B19)*100</f>
        <v>3.0470225668555515</v>
      </c>
      <c r="C36" s="127">
        <f t="shared" si="21"/>
        <v>2.6906576700404012</v>
      </c>
      <c r="D36" s="127">
        <f t="shared" si="21"/>
        <v>2.8955450085749614</v>
      </c>
      <c r="E36" s="127">
        <f t="shared" si="21"/>
        <v>2.3901596182326803</v>
      </c>
      <c r="F36" s="127">
        <f t="shared" si="21"/>
        <v>2.3503689532659195</v>
      </c>
      <c r="G36" s="127">
        <f t="shared" si="21"/>
        <v>2.1807596869631616</v>
      </c>
      <c r="H36" s="127">
        <f t="shared" si="21"/>
        <v>2.3434835566382457</v>
      </c>
      <c r="I36" s="127">
        <f t="shared" si="21"/>
        <v>2.356707957169851</v>
      </c>
      <c r="J36" s="127">
        <f t="shared" si="21"/>
        <v>1.6687103481366954</v>
      </c>
      <c r="K36" s="127">
        <f t="shared" si="21"/>
        <v>1.1330888132040868</v>
      </c>
      <c r="L36" s="127">
        <f t="shared" si="21"/>
        <v>0.79032032452091194</v>
      </c>
      <c r="M36" s="127">
        <f t="shared" si="21"/>
        <v>0.185307743216413</v>
      </c>
      <c r="N36" s="127">
        <f t="shared" si="21"/>
        <v>0</v>
      </c>
      <c r="O36" s="127">
        <f t="shared" si="21"/>
        <v>0</v>
      </c>
      <c r="P36" s="127">
        <f t="shared" si="21"/>
        <v>0</v>
      </c>
      <c r="Q36" s="127">
        <f t="shared" si="21"/>
        <v>0</v>
      </c>
      <c r="R36" s="127">
        <f t="shared" si="21"/>
        <v>0</v>
      </c>
      <c r="S36" s="143">
        <f t="shared" si="21"/>
        <v>0</v>
      </c>
      <c r="T36" s="143">
        <v>0</v>
      </c>
      <c r="U36" s="143">
        <v>0</v>
      </c>
      <c r="V36" s="143">
        <v>0</v>
      </c>
      <c r="W36" s="143">
        <v>0</v>
      </c>
      <c r="X36" s="143">
        <v>0</v>
      </c>
      <c r="Y36" s="143">
        <v>0</v>
      </c>
      <c r="Z36" s="143">
        <v>0</v>
      </c>
      <c r="AA36" s="143">
        <v>0</v>
      </c>
      <c r="AB36" s="143">
        <v>0</v>
      </c>
      <c r="AC36" s="143">
        <v>0</v>
      </c>
      <c r="AD36" s="143">
        <f t="shared" si="5"/>
        <v>0</v>
      </c>
      <c r="AE36" s="143">
        <f t="shared" si="8"/>
        <v>0</v>
      </c>
      <c r="AF36" s="143">
        <f t="shared" si="9"/>
        <v>0</v>
      </c>
      <c r="AG36" s="143">
        <f t="shared" si="12"/>
        <v>0</v>
      </c>
    </row>
    <row r="37" spans="1:33" ht="15.6" customHeight="1" x14ac:dyDescent="0.2">
      <c r="A37" s="257" t="s">
        <v>104</v>
      </c>
      <c r="B37" s="127">
        <f t="shared" ref="B37:S37" si="22">(B16/B19)*100</f>
        <v>5.1993239884680378</v>
      </c>
      <c r="C37" s="127">
        <f t="shared" si="22"/>
        <v>4.2983881044608268</v>
      </c>
      <c r="D37" s="127">
        <f t="shared" si="22"/>
        <v>4.1199696885095527</v>
      </c>
      <c r="E37" s="127">
        <f t="shared" si="22"/>
        <v>3.5914102353134769</v>
      </c>
      <c r="F37" s="127">
        <f t="shared" si="22"/>
        <v>3.0791655279220183</v>
      </c>
      <c r="G37" s="127">
        <f t="shared" si="22"/>
        <v>2.5768276388623788</v>
      </c>
      <c r="H37" s="127">
        <f t="shared" si="22"/>
        <v>2.6552984165651639</v>
      </c>
      <c r="I37" s="127">
        <f t="shared" si="22"/>
        <v>2.624396388830569</v>
      </c>
      <c r="J37" s="127">
        <f t="shared" si="22"/>
        <v>1.9512715252972224</v>
      </c>
      <c r="K37" s="127">
        <f t="shared" si="22"/>
        <v>1.578464762902803</v>
      </c>
      <c r="L37" s="127">
        <f t="shared" si="22"/>
        <v>1.2938872569590152</v>
      </c>
      <c r="M37" s="127">
        <f t="shared" si="22"/>
        <v>0.80079417604235625</v>
      </c>
      <c r="N37" s="127">
        <f t="shared" si="22"/>
        <v>0.55939062128064743</v>
      </c>
      <c r="O37" s="127">
        <f t="shared" si="22"/>
        <v>0.52770448548812676</v>
      </c>
      <c r="P37" s="127">
        <f t="shared" si="22"/>
        <v>0.58102001291155581</v>
      </c>
      <c r="Q37" s="127">
        <f t="shared" si="22"/>
        <v>0.51671344730798674</v>
      </c>
      <c r="R37" s="127">
        <f t="shared" si="22"/>
        <v>0</v>
      </c>
      <c r="S37" s="143">
        <f t="shared" si="22"/>
        <v>0</v>
      </c>
      <c r="T37" s="143">
        <v>0</v>
      </c>
      <c r="U37" s="143">
        <v>0</v>
      </c>
      <c r="V37" s="143">
        <v>0</v>
      </c>
      <c r="W37" s="143">
        <v>0</v>
      </c>
      <c r="X37" s="143">
        <v>0</v>
      </c>
      <c r="Y37" s="143">
        <v>0</v>
      </c>
      <c r="Z37" s="143">
        <v>0</v>
      </c>
      <c r="AA37" s="143">
        <v>0</v>
      </c>
      <c r="AB37" s="143">
        <v>0</v>
      </c>
      <c r="AC37" s="143">
        <v>0</v>
      </c>
      <c r="AD37" s="143">
        <f t="shared" si="5"/>
        <v>0</v>
      </c>
      <c r="AE37" s="143">
        <f t="shared" si="8"/>
        <v>0</v>
      </c>
      <c r="AF37" s="143">
        <f t="shared" si="9"/>
        <v>0</v>
      </c>
      <c r="AG37" s="143">
        <f t="shared" si="12"/>
        <v>0</v>
      </c>
    </row>
    <row r="38" spans="1:33" ht="15.6" customHeight="1" x14ac:dyDescent="0.2">
      <c r="A38" s="257" t="s">
        <v>105</v>
      </c>
      <c r="B38" s="127">
        <f t="shared" ref="B38:S38" si="23">(B17/B19)*100</f>
        <v>0</v>
      </c>
      <c r="C38" s="127">
        <f t="shared" si="23"/>
        <v>8.5676204756549623</v>
      </c>
      <c r="D38" s="127">
        <f t="shared" si="23"/>
        <v>13.053882662625135</v>
      </c>
      <c r="E38" s="127">
        <f t="shared" si="23"/>
        <v>15.826065492841861</v>
      </c>
      <c r="F38" s="127">
        <f t="shared" si="23"/>
        <v>12.95435911451216</v>
      </c>
      <c r="G38" s="127">
        <f t="shared" si="23"/>
        <v>7.444168734491317</v>
      </c>
      <c r="H38" s="127">
        <f t="shared" si="23"/>
        <v>4.4141291108404372</v>
      </c>
      <c r="I38" s="127">
        <f t="shared" si="23"/>
        <v>2.6296451816082302</v>
      </c>
      <c r="J38" s="127">
        <f t="shared" si="23"/>
        <v>1.3221730553926534</v>
      </c>
      <c r="K38" s="127">
        <f t="shared" si="23"/>
        <v>0.3536809012313335</v>
      </c>
      <c r="L38" s="127">
        <f t="shared" si="23"/>
        <v>8.3927822073017189E-2</v>
      </c>
      <c r="M38" s="127">
        <f t="shared" si="23"/>
        <v>7.279947054930512E-2</v>
      </c>
      <c r="N38" s="127">
        <f t="shared" si="23"/>
        <v>6.5460604617948115E-2</v>
      </c>
      <c r="O38" s="127">
        <f t="shared" si="23"/>
        <v>5.9966418805468942E-2</v>
      </c>
      <c r="P38" s="127">
        <f t="shared" si="23"/>
        <v>7.1013557133634608E-2</v>
      </c>
      <c r="Q38" s="127">
        <f t="shared" si="23"/>
        <v>0</v>
      </c>
      <c r="R38" s="127">
        <f t="shared" si="23"/>
        <v>0</v>
      </c>
      <c r="S38" s="143">
        <f t="shared" si="23"/>
        <v>0</v>
      </c>
      <c r="T38" s="143">
        <v>0</v>
      </c>
      <c r="U38" s="143">
        <v>0</v>
      </c>
      <c r="V38" s="143">
        <v>0</v>
      </c>
      <c r="W38" s="143">
        <v>0</v>
      </c>
      <c r="X38" s="143">
        <v>0</v>
      </c>
      <c r="Y38" s="143">
        <v>0</v>
      </c>
      <c r="Z38" s="143">
        <v>0</v>
      </c>
      <c r="AA38" s="143">
        <v>0</v>
      </c>
      <c r="AB38" s="143">
        <v>0</v>
      </c>
      <c r="AC38" s="143">
        <v>0</v>
      </c>
      <c r="AD38" s="143">
        <f t="shared" si="5"/>
        <v>0</v>
      </c>
      <c r="AE38" s="143">
        <f t="shared" si="8"/>
        <v>0</v>
      </c>
      <c r="AF38" s="143">
        <f t="shared" si="9"/>
        <v>0</v>
      </c>
      <c r="AG38" s="143">
        <f t="shared" si="12"/>
        <v>0</v>
      </c>
    </row>
    <row r="39" spans="1:33" ht="15.6" customHeight="1" x14ac:dyDescent="0.2">
      <c r="A39" s="257" t="s">
        <v>106</v>
      </c>
      <c r="B39" s="127">
        <f t="shared" ref="B39:S39" si="24">(B18/B19)*100</f>
        <v>0.77542499254399044</v>
      </c>
      <c r="C39" s="127">
        <f t="shared" si="24"/>
        <v>0.3498687992002999</v>
      </c>
      <c r="D39" s="127">
        <f t="shared" si="24"/>
        <v>1.1087624137518448</v>
      </c>
      <c r="E39" s="127">
        <f t="shared" si="24"/>
        <v>1.1025176896494979</v>
      </c>
      <c r="F39" s="127">
        <f t="shared" si="24"/>
        <v>1.147854605083356</v>
      </c>
      <c r="G39" s="127">
        <f t="shared" si="24"/>
        <v>1.221607176942165</v>
      </c>
      <c r="H39" s="127">
        <f t="shared" si="24"/>
        <v>1.7393422655298414</v>
      </c>
      <c r="I39" s="127">
        <f t="shared" si="24"/>
        <v>1.8895653999580098</v>
      </c>
      <c r="J39" s="127">
        <f t="shared" si="24"/>
        <v>2.1858506157701121</v>
      </c>
      <c r="K39" s="127">
        <f t="shared" si="24"/>
        <v>2.0172910662824206</v>
      </c>
      <c r="L39" s="127">
        <f t="shared" si="24"/>
        <v>2.825570009791579</v>
      </c>
      <c r="M39" s="127">
        <f t="shared" si="24"/>
        <v>1.8199867637326277</v>
      </c>
      <c r="N39" s="127">
        <f t="shared" si="24"/>
        <v>1.1485360628421803</v>
      </c>
      <c r="O39" s="127">
        <f t="shared" si="24"/>
        <v>0.85152314703765897</v>
      </c>
      <c r="P39" s="127">
        <f t="shared" si="24"/>
        <v>0.74887023886378312</v>
      </c>
      <c r="Q39" s="127">
        <f t="shared" si="24"/>
        <v>0.70170961980096969</v>
      </c>
      <c r="R39" s="127">
        <f t="shared" si="24"/>
        <v>0</v>
      </c>
      <c r="S39" s="143">
        <f t="shared" si="24"/>
        <v>0</v>
      </c>
      <c r="T39" s="143">
        <v>0</v>
      </c>
      <c r="U39" s="143">
        <v>0</v>
      </c>
      <c r="V39" s="143">
        <v>0</v>
      </c>
      <c r="W39" s="143">
        <v>0</v>
      </c>
      <c r="X39" s="143">
        <v>0</v>
      </c>
      <c r="Y39" s="143">
        <v>0</v>
      </c>
      <c r="Z39" s="143">
        <v>0</v>
      </c>
      <c r="AA39" s="143">
        <v>0</v>
      </c>
      <c r="AB39" s="143">
        <v>0</v>
      </c>
      <c r="AC39" s="143">
        <v>0</v>
      </c>
      <c r="AD39" s="143">
        <f t="shared" si="5"/>
        <v>0</v>
      </c>
      <c r="AE39" s="143">
        <f t="shared" si="8"/>
        <v>0</v>
      </c>
      <c r="AF39" s="143">
        <f t="shared" si="9"/>
        <v>0</v>
      </c>
      <c r="AG39" s="143">
        <f>(AG18/$AG$19)*100</f>
        <v>0</v>
      </c>
    </row>
    <row r="40" spans="1:33" s="126" customFormat="1" ht="19.5" customHeight="1" x14ac:dyDescent="0.25">
      <c r="A40" s="258" t="s">
        <v>96</v>
      </c>
      <c r="B40" s="128">
        <f t="shared" ref="B40:L40" si="25">SUM(B28:B39)</f>
        <v>100</v>
      </c>
      <c r="C40" s="128">
        <f t="shared" si="25"/>
        <v>99.999999999999986</v>
      </c>
      <c r="D40" s="128">
        <f t="shared" si="25"/>
        <v>100.00000000000001</v>
      </c>
      <c r="E40" s="128">
        <f t="shared" si="25"/>
        <v>100.00000000000001</v>
      </c>
      <c r="F40" s="128">
        <f t="shared" si="25"/>
        <v>100</v>
      </c>
      <c r="G40" s="128">
        <f t="shared" si="25"/>
        <v>100.00000000000001</v>
      </c>
      <c r="H40" s="128">
        <f t="shared" si="25"/>
        <v>100</v>
      </c>
      <c r="I40" s="128">
        <f t="shared" si="25"/>
        <v>99.999999999999986</v>
      </c>
      <c r="J40" s="128">
        <f t="shared" si="25"/>
        <v>99.999999999999986</v>
      </c>
      <c r="K40" s="128">
        <f t="shared" si="25"/>
        <v>99.999999999999986</v>
      </c>
      <c r="L40" s="128">
        <f t="shared" si="25"/>
        <v>99.999999999999972</v>
      </c>
      <c r="M40" s="128">
        <f t="shared" ref="M40:AA40" si="26">SUM(M28:M39)</f>
        <v>100.00000000000001</v>
      </c>
      <c r="N40" s="128">
        <f t="shared" si="26"/>
        <v>100.00238038562246</v>
      </c>
      <c r="O40" s="128">
        <f t="shared" si="26"/>
        <v>99.997601343247808</v>
      </c>
      <c r="P40" s="128">
        <f t="shared" si="26"/>
        <v>99.998063266623646</v>
      </c>
      <c r="Q40" s="128">
        <f t="shared" si="26"/>
        <v>100.00318958918093</v>
      </c>
      <c r="R40" s="128">
        <f t="shared" si="26"/>
        <v>100.00000000000001</v>
      </c>
      <c r="S40" s="144">
        <f t="shared" si="26"/>
        <v>100.00000000000001</v>
      </c>
      <c r="T40" s="144">
        <f t="shared" si="26"/>
        <v>100.00347381567093</v>
      </c>
      <c r="U40" s="144">
        <f t="shared" si="26"/>
        <v>100</v>
      </c>
      <c r="V40" s="144">
        <f t="shared" si="26"/>
        <v>100.00075822095687</v>
      </c>
      <c r="W40" s="144">
        <f t="shared" si="26"/>
        <v>100.00564581634526</v>
      </c>
      <c r="X40" s="144">
        <f t="shared" si="26"/>
        <v>100.00872947836672</v>
      </c>
      <c r="Y40" s="144">
        <f t="shared" si="26"/>
        <v>100.00353265789492</v>
      </c>
      <c r="Z40" s="144">
        <f t="shared" si="26"/>
        <v>100.00114985646006</v>
      </c>
      <c r="AA40" s="144">
        <f t="shared" si="26"/>
        <v>99.999460887444982</v>
      </c>
      <c r="AB40" s="144">
        <f t="shared" ref="AB40:AG40" si="27">SUM(AB28:AB39)</f>
        <v>99.999960615983881</v>
      </c>
      <c r="AC40" s="144">
        <f t="shared" si="27"/>
        <v>100.00196595752448</v>
      </c>
      <c r="AD40" s="144">
        <f t="shared" si="27"/>
        <v>100.00181673860773</v>
      </c>
      <c r="AE40" s="144">
        <f t="shared" si="27"/>
        <v>99.99906886029666</v>
      </c>
      <c r="AF40" s="144">
        <f t="shared" si="27"/>
        <v>100.00012606643828</v>
      </c>
      <c r="AG40" s="144">
        <f t="shared" si="27"/>
        <v>100.00000000000001</v>
      </c>
    </row>
    <row r="41" spans="1:33" ht="16.5" customHeight="1" x14ac:dyDescent="0.2">
      <c r="A41" s="141" t="s">
        <v>151</v>
      </c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  <c r="R41" s="123"/>
      <c r="S41" s="123"/>
    </row>
    <row r="45" spans="1:33" x14ac:dyDescent="0.2">
      <c r="P45" s="214"/>
      <c r="Q45" s="214"/>
      <c r="R45" s="214"/>
      <c r="S45" s="215"/>
    </row>
    <row r="47" spans="1:33" x14ac:dyDescent="0.2">
      <c r="P47" s="211"/>
    </row>
  </sheetData>
  <customSheetViews>
    <customSheetView guid="{3F7F0B76-5C21-4864-BB76-E6591F8333E4}" scale="120">
      <pane xSplit="1" ySplit="6" topLeftCell="W13" activePane="bottomRight" state="frozen"/>
      <selection pane="bottomRight" activeCell="A23" sqref="A23:AA23"/>
      <pageMargins left="0.7" right="0.7" top="0.75" bottom="0.75" header="0.3" footer="0.3"/>
      <pageSetup paperSize="8" orientation="portrait" r:id="rId1"/>
    </customSheetView>
    <customSheetView guid="{F75EACA5-0FE1-4F13-BEE4-8919185C7F2B}">
      <pane xSplit="1" ySplit="6" topLeftCell="T25" activePane="bottomRight" state="frozen"/>
      <selection pane="bottomRight" activeCell="Y38" sqref="Y38"/>
      <pageMargins left="0.7" right="0.7" top="0.75" bottom="0.75" header="0.3" footer="0.3"/>
      <pageSetup paperSize="9" orientation="landscape" r:id="rId2"/>
    </customSheetView>
    <customSheetView guid="{26CA4D98-B6B6-4CEF-BB73-7724D5E16227}" scale="120">
      <pane xSplit="1" ySplit="6" topLeftCell="M28" activePane="bottomRight" state="frozen"/>
      <selection pane="bottomRight" activeCell="A23" sqref="A23:AA23"/>
      <pageMargins left="0.7" right="0.7" top="0.75" bottom="0.75" header="0.3" footer="0.3"/>
      <pageSetup paperSize="8" orientation="portrait" r:id="rId3"/>
    </customSheetView>
    <customSheetView guid="{E49EB051-1896-4E0A-B768-C5B32E1D63AF}">
      <pane xSplit="1" ySplit="6" topLeftCell="B7" activePane="bottomRight" state="frozen"/>
      <selection pane="bottomRight" activeCell="Q25" sqref="Q25"/>
      <pageMargins left="0.7" right="0.7" top="0.75" bottom="0.75" header="0.3" footer="0.3"/>
      <pageSetup paperSize="8" orientation="portrait" r:id="rId4"/>
    </customSheetView>
    <customSheetView guid="{4885C1C3-1FAF-4A61-97B8-512E7574E70E}">
      <pane xSplit="1" ySplit="6" topLeftCell="C28" activePane="bottomRight" state="frozen"/>
      <selection pane="bottomRight" activeCell="A2" sqref="A2:AA2"/>
      <pageMargins left="0.7" right="0.7" top="0.75" bottom="0.75" header="0.3" footer="0.3"/>
      <pageSetup paperSize="8" orientation="portrait" r:id="rId5"/>
    </customSheetView>
    <customSheetView guid="{722892AD-4C2D-4D50-AF83-995E3A283091}" scale="120">
      <pane xSplit="1" ySplit="6" topLeftCell="M28" activePane="bottomRight" state="frozen"/>
      <selection pane="bottomRight" activeCell="A23" sqref="A23:AA23"/>
      <pageMargins left="0.7" right="0.7" top="0.75" bottom="0.75" header="0.3" footer="0.3"/>
      <pageSetup paperSize="8" orientation="portrait" r:id="rId6"/>
    </customSheetView>
    <customSheetView guid="{11AB43AC-325D-4C3F-B382-0D9939FA05F1}">
      <pane xSplit="1" ySplit="6" topLeftCell="U10" activePane="bottomRight" state="frozen"/>
      <selection pane="bottomRight" activeCell="AI25" sqref="AI25"/>
      <pageMargins left="0.7" right="0.7" top="0.75" bottom="0.75" header="0.3" footer="0.3"/>
      <pageSetup paperSize="9" orientation="landscape" r:id="rId7"/>
    </customSheetView>
  </customSheetViews>
  <pageMargins left="0.7" right="0.7" top="0.75" bottom="0.75" header="0.3" footer="0.3"/>
  <pageSetup paperSize="8"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A13" zoomScale="120" zoomScaleNormal="100" workbookViewId="0">
      <selection activeCell="B37" sqref="B37:H37"/>
    </sheetView>
  </sheetViews>
  <sheetFormatPr defaultColWidth="9.140625" defaultRowHeight="12.75" x14ac:dyDescent="0.2"/>
  <cols>
    <col min="1" max="1" width="13.85546875" style="150" customWidth="1"/>
    <col min="2" max="7" width="16.5703125" style="179" customWidth="1"/>
    <col min="8" max="8" width="16.5703125" style="150" customWidth="1"/>
    <col min="9" max="10" width="13.140625" style="150" customWidth="1"/>
    <col min="11" max="11" width="25.7109375" style="150" customWidth="1"/>
    <col min="12" max="14" width="15" style="150" customWidth="1"/>
    <col min="15" max="16" width="13.42578125" style="150" customWidth="1"/>
    <col min="17" max="17" width="14" style="150" customWidth="1"/>
    <col min="18" max="16384" width="9.140625" style="150"/>
  </cols>
  <sheetData>
    <row r="1" spans="1:11" x14ac:dyDescent="0.2">
      <c r="A1" s="358" t="s">
        <v>100</v>
      </c>
      <c r="B1" s="364"/>
      <c r="C1" s="364"/>
      <c r="D1" s="364"/>
      <c r="E1" s="364"/>
      <c r="F1" s="364"/>
      <c r="G1" s="364"/>
      <c r="H1" s="364"/>
      <c r="I1" s="193"/>
      <c r="J1" s="193"/>
      <c r="K1" s="193"/>
    </row>
    <row r="2" spans="1:11" x14ac:dyDescent="0.2">
      <c r="A2" s="358" t="s">
        <v>172</v>
      </c>
      <c r="B2" s="364"/>
      <c r="C2" s="364"/>
      <c r="D2" s="364"/>
      <c r="E2" s="364"/>
      <c r="F2" s="364"/>
      <c r="G2" s="364"/>
      <c r="H2" s="364"/>
      <c r="I2" s="193"/>
      <c r="J2" s="193"/>
      <c r="K2" s="193"/>
    </row>
    <row r="3" spans="1:11" x14ac:dyDescent="0.2">
      <c r="A3" s="358" t="s">
        <v>155</v>
      </c>
      <c r="B3" s="364"/>
      <c r="C3" s="364"/>
      <c r="D3" s="364"/>
      <c r="E3" s="364"/>
      <c r="F3" s="364"/>
      <c r="G3" s="364"/>
      <c r="H3" s="364"/>
      <c r="I3" s="193"/>
      <c r="J3" s="193"/>
      <c r="K3" s="193"/>
    </row>
    <row r="4" spans="1:11" x14ac:dyDescent="0.2">
      <c r="I4" s="194"/>
      <c r="J4" s="194"/>
      <c r="K4" s="194"/>
    </row>
    <row r="5" spans="1:11" ht="30" customHeight="1" x14ac:dyDescent="0.2">
      <c r="A5" s="99" t="s">
        <v>132</v>
      </c>
      <c r="B5" s="195" t="s">
        <v>90</v>
      </c>
      <c r="C5" s="195" t="s">
        <v>91</v>
      </c>
      <c r="D5" s="195" t="s">
        <v>92</v>
      </c>
      <c r="E5" s="195" t="s">
        <v>93</v>
      </c>
      <c r="F5" s="195" t="s">
        <v>94</v>
      </c>
      <c r="G5" s="195" t="s">
        <v>95</v>
      </c>
      <c r="H5" s="99" t="s">
        <v>96</v>
      </c>
      <c r="I5" s="194"/>
      <c r="J5" s="194"/>
      <c r="K5" s="194"/>
    </row>
    <row r="6" spans="1:11" ht="15" customHeight="1" x14ac:dyDescent="0.2">
      <c r="A6" s="131">
        <v>1988</v>
      </c>
      <c r="B6" s="92">
        <v>109.4</v>
      </c>
      <c r="C6" s="172">
        <v>570.6</v>
      </c>
      <c r="D6" s="172">
        <v>668.9</v>
      </c>
      <c r="E6" s="172">
        <v>654</v>
      </c>
      <c r="F6" s="172">
        <v>0</v>
      </c>
      <c r="G6" s="80">
        <v>8.9</v>
      </c>
      <c r="H6" s="129">
        <f>B6+C6+D6+E6+F6+G6</f>
        <v>2011.8000000000002</v>
      </c>
      <c r="I6" s="196"/>
      <c r="J6" s="196"/>
      <c r="K6" s="194"/>
    </row>
    <row r="7" spans="1:11" ht="15" customHeight="1" x14ac:dyDescent="0.2">
      <c r="A7" s="131">
        <v>1989</v>
      </c>
      <c r="B7" s="95">
        <v>310.3</v>
      </c>
      <c r="C7" s="85">
        <v>392.8</v>
      </c>
      <c r="D7" s="85">
        <v>829.7</v>
      </c>
      <c r="E7" s="85">
        <v>540.29999999999995</v>
      </c>
      <c r="F7" s="85">
        <v>228.6</v>
      </c>
      <c r="G7" s="130">
        <v>99.2</v>
      </c>
      <c r="H7" s="95">
        <f t="shared" ref="H7:H20" si="0">B7+C7+D7+E7+F7+G7</f>
        <v>2400.9</v>
      </c>
      <c r="I7" s="196"/>
      <c r="J7" s="196"/>
      <c r="K7" s="194"/>
    </row>
    <row r="8" spans="1:11" ht="15" customHeight="1" x14ac:dyDescent="0.2">
      <c r="A8" s="131">
        <v>1990</v>
      </c>
      <c r="B8" s="95">
        <v>468.1</v>
      </c>
      <c r="C8" s="85">
        <v>501.1</v>
      </c>
      <c r="D8" s="85">
        <v>821.5</v>
      </c>
      <c r="E8" s="85">
        <v>445</v>
      </c>
      <c r="F8" s="85">
        <v>218.2</v>
      </c>
      <c r="G8" s="130">
        <v>53.4</v>
      </c>
      <c r="H8" s="95">
        <f t="shared" si="0"/>
        <v>2507.2999999999997</v>
      </c>
      <c r="I8" s="196"/>
      <c r="J8" s="196"/>
      <c r="K8" s="194"/>
    </row>
    <row r="9" spans="1:11" ht="15" customHeight="1" x14ac:dyDescent="0.2">
      <c r="A9" s="131">
        <v>1991</v>
      </c>
      <c r="B9" s="95">
        <v>561.9</v>
      </c>
      <c r="C9" s="85">
        <v>491</v>
      </c>
      <c r="D9" s="85">
        <v>718.8</v>
      </c>
      <c r="E9" s="85">
        <v>411.6</v>
      </c>
      <c r="F9" s="85">
        <v>224.5</v>
      </c>
      <c r="G9" s="130">
        <v>23</v>
      </c>
      <c r="H9" s="95">
        <f t="shared" si="0"/>
        <v>2430.8000000000002</v>
      </c>
      <c r="I9" s="197"/>
      <c r="J9" s="197"/>
      <c r="K9" s="194"/>
    </row>
    <row r="10" spans="1:11" ht="15" customHeight="1" x14ac:dyDescent="0.2">
      <c r="A10" s="131">
        <v>1992</v>
      </c>
      <c r="B10" s="95">
        <v>511.8</v>
      </c>
      <c r="C10" s="85">
        <v>456</v>
      </c>
      <c r="D10" s="85">
        <v>661.4</v>
      </c>
      <c r="E10" s="85">
        <v>352.8</v>
      </c>
      <c r="F10" s="85">
        <v>209.6</v>
      </c>
      <c r="G10" s="130">
        <v>3.8</v>
      </c>
      <c r="H10" s="95">
        <f t="shared" si="0"/>
        <v>2195.4</v>
      </c>
      <c r="I10" s="197"/>
      <c r="J10" s="197"/>
      <c r="K10" s="194"/>
    </row>
    <row r="11" spans="1:11" ht="15" customHeight="1" x14ac:dyDescent="0.2">
      <c r="A11" s="131">
        <v>1993</v>
      </c>
      <c r="B11" s="95">
        <v>472.2</v>
      </c>
      <c r="C11" s="85">
        <v>439.9</v>
      </c>
      <c r="D11" s="85">
        <v>615.1</v>
      </c>
      <c r="E11" s="85">
        <v>392.6</v>
      </c>
      <c r="F11" s="85">
        <v>173.6</v>
      </c>
      <c r="G11" s="130">
        <v>2.2000000000000002</v>
      </c>
      <c r="H11" s="95">
        <f t="shared" si="0"/>
        <v>2095.5999999999995</v>
      </c>
      <c r="I11" s="197"/>
      <c r="J11" s="197"/>
      <c r="K11" s="194"/>
    </row>
    <row r="12" spans="1:11" ht="15" customHeight="1" x14ac:dyDescent="0.2">
      <c r="A12" s="131">
        <v>1994</v>
      </c>
      <c r="B12" s="85">
        <v>490.1</v>
      </c>
      <c r="C12" s="85">
        <v>437.8</v>
      </c>
      <c r="D12" s="85">
        <v>520.70000000000005</v>
      </c>
      <c r="E12" s="85">
        <v>472.7</v>
      </c>
      <c r="F12" s="85">
        <v>129.4</v>
      </c>
      <c r="G12" s="130">
        <v>1.8</v>
      </c>
      <c r="H12" s="95">
        <f t="shared" si="0"/>
        <v>2052.5000000000005</v>
      </c>
      <c r="I12" s="197"/>
      <c r="J12" s="197"/>
    </row>
    <row r="13" spans="1:11" ht="15" customHeight="1" x14ac:dyDescent="0.2">
      <c r="A13" s="131">
        <v>1995</v>
      </c>
      <c r="B13" s="85">
        <v>549.79999999999995</v>
      </c>
      <c r="C13" s="85">
        <v>385.3</v>
      </c>
      <c r="D13" s="85">
        <v>417.1</v>
      </c>
      <c r="E13" s="85">
        <v>472.2</v>
      </c>
      <c r="F13" s="85">
        <v>79</v>
      </c>
      <c r="G13" s="130">
        <v>1.8</v>
      </c>
      <c r="H13" s="95">
        <f>B13+C13+D13+E13+F13+G13</f>
        <v>1905.1999999999998</v>
      </c>
      <c r="I13" s="197"/>
      <c r="J13" s="197"/>
    </row>
    <row r="14" spans="1:11" ht="15" customHeight="1" x14ac:dyDescent="0.2">
      <c r="A14" s="131">
        <v>1996</v>
      </c>
      <c r="B14" s="85">
        <v>611</v>
      </c>
      <c r="C14" s="85">
        <v>282.7</v>
      </c>
      <c r="D14" s="85">
        <v>455.6</v>
      </c>
      <c r="E14" s="85">
        <v>477.1</v>
      </c>
      <c r="F14" s="85">
        <v>47.6</v>
      </c>
      <c r="G14" s="130">
        <v>1.7</v>
      </c>
      <c r="H14" s="95">
        <f t="shared" si="0"/>
        <v>1875.7</v>
      </c>
      <c r="I14" s="197"/>
      <c r="J14" s="197"/>
    </row>
    <row r="15" spans="1:11" ht="15" customHeight="1" x14ac:dyDescent="0.2">
      <c r="A15" s="131">
        <v>1997</v>
      </c>
      <c r="B15" s="85">
        <v>584.70000000000005</v>
      </c>
      <c r="C15" s="85">
        <v>194</v>
      </c>
      <c r="D15" s="85">
        <v>394</v>
      </c>
      <c r="E15" s="85">
        <v>325.10000000000002</v>
      </c>
      <c r="F15" s="85">
        <v>27.3</v>
      </c>
      <c r="G15" s="130">
        <v>1.7</v>
      </c>
      <c r="H15" s="95">
        <f t="shared" si="0"/>
        <v>1526.8000000000002</v>
      </c>
      <c r="I15" s="197"/>
      <c r="J15" s="197"/>
    </row>
    <row r="16" spans="1:11" ht="15" customHeight="1" x14ac:dyDescent="0.2">
      <c r="A16" s="131">
        <v>1998</v>
      </c>
      <c r="B16" s="85">
        <v>592.4</v>
      </c>
      <c r="C16" s="85">
        <v>139.1</v>
      </c>
      <c r="D16" s="85">
        <v>350.2</v>
      </c>
      <c r="E16" s="85">
        <v>325.60000000000002</v>
      </c>
      <c r="F16" s="85">
        <v>20.8</v>
      </c>
      <c r="G16" s="130">
        <v>1.7</v>
      </c>
      <c r="H16" s="95">
        <f t="shared" si="0"/>
        <v>1429.8000000000002</v>
      </c>
      <c r="I16" s="197"/>
      <c r="J16" s="197"/>
    </row>
    <row r="17" spans="1:17" ht="15" customHeight="1" x14ac:dyDescent="0.2">
      <c r="A17" s="131">
        <v>1999</v>
      </c>
      <c r="B17" s="85">
        <v>567</v>
      </c>
      <c r="C17" s="85">
        <v>77.5</v>
      </c>
      <c r="D17" s="85">
        <v>529.6</v>
      </c>
      <c r="E17" s="85">
        <v>324.10000000000002</v>
      </c>
      <c r="F17" s="85">
        <v>11.1</v>
      </c>
      <c r="G17" s="130">
        <v>1.7</v>
      </c>
      <c r="H17" s="95">
        <f t="shared" si="0"/>
        <v>1510.9999999999998</v>
      </c>
      <c r="I17" s="197"/>
      <c r="J17" s="197"/>
      <c r="K17" s="194"/>
    </row>
    <row r="18" spans="1:17" ht="15" customHeight="1" x14ac:dyDescent="0.2">
      <c r="A18" s="131">
        <v>2000</v>
      </c>
      <c r="B18" s="85">
        <v>618.70000000000005</v>
      </c>
      <c r="C18" s="85">
        <v>44</v>
      </c>
      <c r="D18" s="85">
        <v>100.5</v>
      </c>
      <c r="E18" s="85">
        <v>915.5</v>
      </c>
      <c r="F18" s="85">
        <v>0</v>
      </c>
      <c r="G18" s="130">
        <v>1.7</v>
      </c>
      <c r="H18" s="95">
        <f>B18+C18+D18+E18+F18+G18</f>
        <v>1680.4</v>
      </c>
      <c r="I18" s="197"/>
      <c r="J18" s="197"/>
      <c r="K18" s="198"/>
      <c r="L18" s="113"/>
      <c r="M18" s="113"/>
    </row>
    <row r="19" spans="1:17" ht="15" customHeight="1" x14ac:dyDescent="0.2">
      <c r="A19" s="131">
        <v>2001</v>
      </c>
      <c r="B19" s="85">
        <v>614.80000000000007</v>
      </c>
      <c r="C19" s="85">
        <v>36.1</v>
      </c>
      <c r="D19" s="85">
        <v>91.9</v>
      </c>
      <c r="E19" s="85">
        <v>923.1</v>
      </c>
      <c r="F19" s="85">
        <v>0</v>
      </c>
      <c r="G19" s="130">
        <v>1.7</v>
      </c>
      <c r="H19" s="95">
        <f>B19+C19+D19+E19+F19+G19</f>
        <v>1667.6000000000001</v>
      </c>
      <c r="I19" s="197"/>
      <c r="J19" s="197"/>
      <c r="K19" s="198"/>
      <c r="L19" s="113"/>
      <c r="M19" s="113"/>
    </row>
    <row r="20" spans="1:17" ht="15" customHeight="1" x14ac:dyDescent="0.2">
      <c r="A20" s="131">
        <v>2002</v>
      </c>
      <c r="B20" s="85">
        <v>587.49999999999989</v>
      </c>
      <c r="C20" s="85">
        <v>31.1</v>
      </c>
      <c r="D20" s="85">
        <v>0.1</v>
      </c>
      <c r="E20" s="85">
        <v>928.6</v>
      </c>
      <c r="F20" s="85">
        <v>0</v>
      </c>
      <c r="G20" s="130">
        <v>1.7</v>
      </c>
      <c r="H20" s="95">
        <f t="shared" si="0"/>
        <v>1549</v>
      </c>
      <c r="I20" s="197"/>
      <c r="J20" s="197"/>
      <c r="K20" s="198"/>
      <c r="L20" s="113"/>
      <c r="M20" s="113"/>
    </row>
    <row r="21" spans="1:17" ht="15" customHeight="1" x14ac:dyDescent="0.2">
      <c r="A21" s="131">
        <v>2003</v>
      </c>
      <c r="B21" s="85">
        <v>628.69999999999993</v>
      </c>
      <c r="C21" s="85">
        <v>23.7</v>
      </c>
      <c r="D21" s="85">
        <v>0.4</v>
      </c>
      <c r="E21" s="85">
        <v>913.1</v>
      </c>
      <c r="F21" s="85">
        <v>0</v>
      </c>
      <c r="G21" s="130">
        <v>1.7</v>
      </c>
      <c r="H21" s="95">
        <f>B21+C21+D21+E21+F21+G21</f>
        <v>1567.6000000000001</v>
      </c>
      <c r="I21" s="197"/>
      <c r="J21" s="197"/>
      <c r="K21" s="198"/>
      <c r="L21" s="113"/>
      <c r="M21" s="113"/>
    </row>
    <row r="22" spans="1:17" ht="15" customHeight="1" x14ac:dyDescent="0.2">
      <c r="A22" s="131">
        <v>2004</v>
      </c>
      <c r="B22" s="85">
        <v>594.50000000000011</v>
      </c>
      <c r="C22" s="85">
        <v>18.3</v>
      </c>
      <c r="D22" s="85">
        <v>2.1</v>
      </c>
      <c r="E22" s="85">
        <v>767.19999999999993</v>
      </c>
      <c r="F22" s="85">
        <v>0</v>
      </c>
      <c r="G22" s="130">
        <v>0</v>
      </c>
      <c r="H22" s="95">
        <f t="shared" ref="H22:H23" si="1">B22+C22+D22+E22+F22+G22</f>
        <v>1382.1</v>
      </c>
      <c r="I22" s="197"/>
      <c r="J22" s="197"/>
      <c r="K22" s="198"/>
      <c r="L22" s="113"/>
      <c r="M22" s="113"/>
    </row>
    <row r="23" spans="1:17" ht="15" customHeight="1" x14ac:dyDescent="0.2">
      <c r="A23" s="131">
        <v>2005</v>
      </c>
      <c r="B23" s="85">
        <v>554.9</v>
      </c>
      <c r="C23" s="85">
        <v>3.59165470000005</v>
      </c>
      <c r="D23" s="85">
        <v>10</v>
      </c>
      <c r="E23" s="85">
        <v>788</v>
      </c>
      <c r="F23" s="85">
        <v>0</v>
      </c>
      <c r="G23" s="130">
        <v>0</v>
      </c>
      <c r="H23" s="95">
        <f t="shared" si="1"/>
        <v>1356.4916547</v>
      </c>
      <c r="I23" s="197"/>
      <c r="J23" s="197"/>
      <c r="K23" s="198"/>
      <c r="L23" s="113"/>
      <c r="M23" s="113"/>
    </row>
    <row r="24" spans="1:17" ht="15" customHeight="1" x14ac:dyDescent="0.25">
      <c r="A24" s="131">
        <v>2006</v>
      </c>
      <c r="B24" s="85">
        <v>484.01433702999992</v>
      </c>
      <c r="C24" s="85">
        <v>32.364311710000003</v>
      </c>
      <c r="D24" s="85">
        <v>9.16887133</v>
      </c>
      <c r="E24" s="85">
        <v>776.70724199999995</v>
      </c>
      <c r="F24" s="85">
        <v>0</v>
      </c>
      <c r="G24" s="130">
        <v>0</v>
      </c>
      <c r="H24" s="95">
        <f>B24+C24+D24+E24+F24+G24</f>
        <v>1302.2547620699997</v>
      </c>
      <c r="I24" s="197"/>
      <c r="J24" s="197"/>
      <c r="K24" s="268"/>
      <c r="L24" s="237"/>
      <c r="M24" s="237"/>
      <c r="N24" s="237"/>
      <c r="O24" s="237"/>
      <c r="P24" s="237"/>
      <c r="Q24" s="237"/>
    </row>
    <row r="25" spans="1:17" ht="15" customHeight="1" x14ac:dyDescent="0.25">
      <c r="A25" s="131">
        <v>2007</v>
      </c>
      <c r="B25" s="85">
        <v>485.73165563000015</v>
      </c>
      <c r="C25" s="85">
        <v>70.599999999999994</v>
      </c>
      <c r="D25" s="85">
        <v>84.3</v>
      </c>
      <c r="E25" s="85">
        <v>776.70724199999995</v>
      </c>
      <c r="F25" s="85">
        <v>0</v>
      </c>
      <c r="G25" s="130">
        <v>0</v>
      </c>
      <c r="H25" s="95">
        <f t="shared" ref="H25:H32" si="2">B25+C25+D25+E25+F25+G25</f>
        <v>1417.33889763</v>
      </c>
      <c r="I25" s="197"/>
      <c r="J25" s="197"/>
      <c r="K25" s="268"/>
      <c r="L25" s="237"/>
      <c r="M25" s="237"/>
      <c r="N25" s="237"/>
      <c r="O25" s="237"/>
      <c r="P25" s="237"/>
      <c r="Q25" s="237"/>
    </row>
    <row r="26" spans="1:17" ht="15" customHeight="1" x14ac:dyDescent="0.25">
      <c r="A26" s="131">
        <v>2008</v>
      </c>
      <c r="B26" s="85">
        <v>468.76918575000008</v>
      </c>
      <c r="C26" s="85">
        <v>103</v>
      </c>
      <c r="D26" s="85">
        <v>186.91425289999998</v>
      </c>
      <c r="E26" s="85">
        <v>776.70724199999995</v>
      </c>
      <c r="F26" s="85">
        <v>0</v>
      </c>
      <c r="G26" s="130">
        <v>0</v>
      </c>
      <c r="H26" s="95">
        <f t="shared" si="2"/>
        <v>1535.3906806499999</v>
      </c>
      <c r="I26" s="197"/>
      <c r="J26" s="197"/>
      <c r="K26" s="268"/>
      <c r="L26" s="237"/>
      <c r="M26" s="237"/>
      <c r="N26" s="237"/>
      <c r="O26" s="237"/>
      <c r="P26" s="113"/>
      <c r="Q26" s="237"/>
    </row>
    <row r="27" spans="1:17" ht="15" customHeight="1" x14ac:dyDescent="0.25">
      <c r="A27" s="131">
        <v>2009</v>
      </c>
      <c r="B27" s="85">
        <v>437.42308060000005</v>
      </c>
      <c r="C27" s="85">
        <v>122.7</v>
      </c>
      <c r="D27" s="85">
        <v>309.2</v>
      </c>
      <c r="E27" s="85">
        <v>500.00000010000002</v>
      </c>
      <c r="F27" s="85">
        <v>0</v>
      </c>
      <c r="G27" s="130">
        <v>0</v>
      </c>
      <c r="H27" s="95">
        <f t="shared" si="2"/>
        <v>1369.3230807000002</v>
      </c>
      <c r="I27" s="197"/>
      <c r="J27" s="197"/>
      <c r="K27" s="268"/>
      <c r="L27" s="237"/>
      <c r="M27" s="237"/>
      <c r="N27" s="237"/>
      <c r="O27" s="237"/>
      <c r="P27" s="237"/>
      <c r="Q27" s="237"/>
    </row>
    <row r="28" spans="1:17" ht="15" customHeight="1" x14ac:dyDescent="0.25">
      <c r="A28" s="131">
        <v>2010</v>
      </c>
      <c r="B28" s="85">
        <v>540.36068683000019</v>
      </c>
      <c r="C28" s="85">
        <v>131.1</v>
      </c>
      <c r="D28" s="85">
        <v>367.3</v>
      </c>
      <c r="E28" s="85">
        <v>500.00000010000002</v>
      </c>
      <c r="F28" s="85">
        <v>0</v>
      </c>
      <c r="G28" s="130">
        <v>0</v>
      </c>
      <c r="H28" s="95">
        <f t="shared" si="2"/>
        <v>1538.7606869300002</v>
      </c>
      <c r="I28" s="197"/>
      <c r="J28" s="197"/>
      <c r="K28" s="268"/>
      <c r="N28" s="237"/>
      <c r="O28" s="237"/>
      <c r="P28" s="237"/>
      <c r="Q28" s="237"/>
    </row>
    <row r="29" spans="1:17" ht="15" customHeight="1" x14ac:dyDescent="0.2">
      <c r="A29" s="131">
        <v>2011</v>
      </c>
      <c r="B29" s="85">
        <v>725.87291716000016</v>
      </c>
      <c r="C29" s="85">
        <v>165.9</v>
      </c>
      <c r="D29" s="85">
        <v>360.4</v>
      </c>
      <c r="E29" s="85">
        <v>500.00000010000002</v>
      </c>
      <c r="F29" s="85">
        <v>0</v>
      </c>
      <c r="G29" s="130">
        <v>0</v>
      </c>
      <c r="H29" s="95">
        <f t="shared" si="2"/>
        <v>1752.1729172600001</v>
      </c>
      <c r="I29" s="197"/>
      <c r="J29" s="197"/>
      <c r="K29" s="236"/>
      <c r="L29" s="237"/>
      <c r="M29" s="237"/>
      <c r="N29" s="237"/>
    </row>
    <row r="30" spans="1:17" ht="15" customHeight="1" x14ac:dyDescent="0.2">
      <c r="A30" s="131">
        <v>2012</v>
      </c>
      <c r="B30" s="85">
        <v>699.76556327000003</v>
      </c>
      <c r="C30" s="85">
        <v>157.4</v>
      </c>
      <c r="D30" s="85">
        <v>177.6</v>
      </c>
      <c r="E30" s="85">
        <v>500.00000010000002</v>
      </c>
      <c r="F30" s="85">
        <v>0</v>
      </c>
      <c r="G30" s="130">
        <v>0</v>
      </c>
      <c r="H30" s="95">
        <f t="shared" si="2"/>
        <v>1534.7655633700001</v>
      </c>
      <c r="I30" s="197"/>
      <c r="J30" s="197"/>
      <c r="K30" s="236"/>
      <c r="L30" s="237"/>
      <c r="M30" s="113"/>
      <c r="N30" s="237"/>
    </row>
    <row r="31" spans="1:17" ht="15" customHeight="1" x14ac:dyDescent="0.2">
      <c r="A31" s="131">
        <v>2013</v>
      </c>
      <c r="B31" s="85">
        <v>688.6469620900001</v>
      </c>
      <c r="C31" s="85">
        <v>221.1</v>
      </c>
      <c r="D31" s="85">
        <v>169.2</v>
      </c>
      <c r="E31" s="85">
        <v>1050</v>
      </c>
      <c r="F31" s="85">
        <v>0</v>
      </c>
      <c r="G31" s="130">
        <v>0</v>
      </c>
      <c r="H31" s="95">
        <f t="shared" si="2"/>
        <v>2128.9469620899999</v>
      </c>
      <c r="I31" s="197"/>
      <c r="J31" s="197"/>
      <c r="K31" s="236"/>
      <c r="L31" s="237"/>
      <c r="M31" s="113"/>
      <c r="N31" s="237"/>
    </row>
    <row r="32" spans="1:17" ht="15" customHeight="1" x14ac:dyDescent="0.2">
      <c r="A32" s="131">
        <v>2014</v>
      </c>
      <c r="B32" s="85">
        <v>690.31602288000011</v>
      </c>
      <c r="C32" s="85">
        <v>260.8</v>
      </c>
      <c r="D32" s="85">
        <v>173</v>
      </c>
      <c r="E32" s="85">
        <v>1050</v>
      </c>
      <c r="F32" s="85">
        <v>0</v>
      </c>
      <c r="G32" s="130">
        <v>0</v>
      </c>
      <c r="H32" s="95">
        <f t="shared" si="2"/>
        <v>2174.1160228799999</v>
      </c>
      <c r="I32" s="197"/>
      <c r="J32" s="197"/>
      <c r="K32" s="236"/>
      <c r="L32" s="237"/>
      <c r="M32" s="237"/>
      <c r="N32" s="237"/>
    </row>
    <row r="33" spans="1:14" ht="15" customHeight="1" x14ac:dyDescent="0.2">
      <c r="A33" s="131">
        <v>2015</v>
      </c>
      <c r="B33" s="85">
        <v>696.13096192000012</v>
      </c>
      <c r="C33" s="85">
        <v>344</v>
      </c>
      <c r="D33" s="85">
        <v>140.5</v>
      </c>
      <c r="E33" s="85">
        <v>1050</v>
      </c>
      <c r="F33" s="85">
        <v>0</v>
      </c>
      <c r="G33" s="130">
        <v>0</v>
      </c>
      <c r="H33" s="95">
        <f>B33+C33+D33+E33+F33+G33</f>
        <v>2230.6309619200001</v>
      </c>
      <c r="I33" s="197"/>
      <c r="J33" s="197"/>
      <c r="K33" s="236"/>
      <c r="L33" s="237"/>
      <c r="M33" s="237"/>
      <c r="N33" s="237"/>
    </row>
    <row r="34" spans="1:14" ht="15" customHeight="1" x14ac:dyDescent="0.2">
      <c r="A34" s="131">
        <v>2016</v>
      </c>
      <c r="B34" s="85">
        <v>715.98458093800014</v>
      </c>
      <c r="C34" s="85">
        <v>354.9</v>
      </c>
      <c r="D34" s="85">
        <v>118.1</v>
      </c>
      <c r="E34" s="85">
        <v>2050</v>
      </c>
      <c r="F34" s="85">
        <v>0</v>
      </c>
      <c r="G34" s="130">
        <v>0</v>
      </c>
      <c r="H34" s="95">
        <f>B34+C34+D34+E34+F34+G34</f>
        <v>3238.9845809379999</v>
      </c>
      <c r="I34" s="197"/>
      <c r="J34" s="197"/>
      <c r="K34" s="236"/>
      <c r="L34" s="237"/>
      <c r="M34" s="237"/>
      <c r="N34" s="237"/>
    </row>
    <row r="35" spans="1:14" ht="15" customHeight="1" x14ac:dyDescent="0.2">
      <c r="A35" s="131">
        <v>2017</v>
      </c>
      <c r="B35" s="85">
        <v>1069.5347183379999</v>
      </c>
      <c r="C35" s="85">
        <v>373.7</v>
      </c>
      <c r="D35" s="85">
        <v>96.3</v>
      </c>
      <c r="E35" s="85">
        <v>2050</v>
      </c>
      <c r="F35" s="85">
        <v>0</v>
      </c>
      <c r="G35" s="130">
        <v>0</v>
      </c>
      <c r="H35" s="95">
        <f>B35+C35+D35+E35+F35+G35</f>
        <v>3589.5347183379999</v>
      </c>
      <c r="I35" s="197"/>
      <c r="J35" s="197"/>
      <c r="K35" s="236"/>
      <c r="L35" s="237"/>
      <c r="M35" s="237"/>
      <c r="N35" s="237"/>
    </row>
    <row r="36" spans="1:14" ht="15" customHeight="1" x14ac:dyDescent="0.2">
      <c r="A36" s="131">
        <v>2018</v>
      </c>
      <c r="B36" s="85">
        <v>1385.1994242280002</v>
      </c>
      <c r="C36" s="85">
        <v>354.9</v>
      </c>
      <c r="D36" s="85">
        <v>123.8</v>
      </c>
      <c r="E36" s="85">
        <v>2050</v>
      </c>
      <c r="F36" s="85">
        <v>0</v>
      </c>
      <c r="G36" s="130">
        <v>0</v>
      </c>
      <c r="H36" s="95">
        <f>B36+C36+D36+E36+F36+G36</f>
        <v>3913.8994242280005</v>
      </c>
      <c r="I36" s="197"/>
      <c r="J36" s="197"/>
      <c r="K36" s="198"/>
      <c r="L36" s="113"/>
      <c r="M36" s="113"/>
    </row>
    <row r="37" spans="1:14" ht="15" customHeight="1" x14ac:dyDescent="0.2">
      <c r="A37" s="317">
        <v>2019</v>
      </c>
      <c r="B37" s="318">
        <v>1528.8</v>
      </c>
      <c r="C37" s="318">
        <v>359.4</v>
      </c>
      <c r="D37" s="318">
        <v>133.4</v>
      </c>
      <c r="E37" s="318">
        <v>2050</v>
      </c>
      <c r="F37" s="318">
        <v>0</v>
      </c>
      <c r="G37" s="319">
        <v>0</v>
      </c>
      <c r="H37" s="269">
        <v>4071.6</v>
      </c>
      <c r="I37" s="197"/>
      <c r="J37" s="197"/>
      <c r="K37" s="198"/>
      <c r="L37" s="113"/>
      <c r="M37" s="113"/>
    </row>
    <row r="38" spans="1:14" s="165" customFormat="1" ht="23.25" customHeight="1" x14ac:dyDescent="0.25">
      <c r="A38" s="136" t="s">
        <v>151</v>
      </c>
      <c r="C38" s="166"/>
    </row>
    <row r="39" spans="1:14" x14ac:dyDescent="0.2">
      <c r="A39" s="210"/>
    </row>
    <row r="40" spans="1:14" x14ac:dyDescent="0.2">
      <c r="C40" s="199"/>
    </row>
    <row r="41" spans="1:14" x14ac:dyDescent="0.2">
      <c r="B41" s="200"/>
      <c r="C41" s="199"/>
      <c r="D41" s="199"/>
      <c r="E41" s="199"/>
      <c r="F41" s="199"/>
      <c r="G41" s="199"/>
      <c r="H41" s="113"/>
    </row>
    <row r="42" spans="1:14" x14ac:dyDescent="0.2">
      <c r="C42" s="199"/>
      <c r="D42" s="199"/>
    </row>
    <row r="43" spans="1:14" x14ac:dyDescent="0.2">
      <c r="C43" s="199"/>
      <c r="D43" s="199"/>
    </row>
    <row r="44" spans="1:14" x14ac:dyDescent="0.2">
      <c r="C44" s="199"/>
      <c r="D44" s="199"/>
    </row>
    <row r="45" spans="1:14" x14ac:dyDescent="0.2">
      <c r="C45" s="199"/>
    </row>
    <row r="46" spans="1:14" x14ac:dyDescent="0.2">
      <c r="C46" s="199"/>
    </row>
    <row r="47" spans="1:14" x14ac:dyDescent="0.2">
      <c r="C47" s="199"/>
    </row>
  </sheetData>
  <customSheetViews>
    <customSheetView guid="{3F7F0B76-5C21-4864-BB76-E6591F8333E4}" scale="120">
      <selection activeCell="L30" sqref="L30"/>
      <pageMargins left="0.7" right="0.7" top="0.75" bottom="0.75" header="0.3" footer="0.3"/>
      <pageSetup paperSize="8" orientation="portrait" r:id="rId1"/>
    </customSheetView>
    <customSheetView guid="{F75EACA5-0FE1-4F13-BEE4-8919185C7F2B}">
      <pane xSplit="1" ySplit="5" topLeftCell="B18" activePane="bottomRight" state="frozen"/>
      <selection pane="bottomRight" activeCell="Y38" sqref="Y38"/>
      <pageMargins left="0.7" right="0.7" top="0.75" bottom="0.75" header="0.3" footer="0.3"/>
      <pageSetup paperSize="9" orientation="landscape" r:id="rId2"/>
    </customSheetView>
    <customSheetView guid="{26CA4D98-B6B6-4CEF-BB73-7724D5E16227}" scale="120" topLeftCell="A13">
      <selection activeCell="H37" sqref="H37"/>
      <pageMargins left="0.7" right="0.7" top="0.75" bottom="0.75" header="0.3" footer="0.3"/>
      <pageSetup paperSize="8" orientation="portrait" r:id="rId3"/>
    </customSheetView>
    <customSheetView guid="{E49EB051-1896-4E0A-B768-C5B32E1D63AF}" scale="120">
      <selection activeCell="J28" sqref="J28"/>
      <pageMargins left="0.7" right="0.7" top="0.75" bottom="0.75" header="0.3" footer="0.3"/>
      <pageSetup paperSize="8" orientation="portrait" r:id="rId4"/>
    </customSheetView>
    <customSheetView guid="{4885C1C3-1FAF-4A61-97B8-512E7574E70E}" scale="120">
      <selection activeCell="J28" sqref="J28"/>
      <pageMargins left="0.7" right="0.7" top="0.75" bottom="0.75" header="0.3" footer="0.3"/>
      <pageSetup paperSize="8" orientation="portrait" r:id="rId5"/>
    </customSheetView>
    <customSheetView guid="{722892AD-4C2D-4D50-AF83-995E3A283091}" scale="120" topLeftCell="A13">
      <selection activeCell="H37" sqref="H37"/>
      <pageMargins left="0.7" right="0.7" top="0.75" bottom="0.75" header="0.3" footer="0.3"/>
      <pageSetup paperSize="8" orientation="portrait" r:id="rId6"/>
    </customSheetView>
    <customSheetView guid="{11AB43AC-325D-4C3F-B382-0D9939FA05F1}">
      <pane xSplit="1" ySplit="5" topLeftCell="B18" activePane="bottomRight" state="frozen"/>
      <selection pane="bottomRight" activeCell="K36" sqref="K36"/>
      <pageMargins left="0.7" right="0.7" top="0.75" bottom="0.75" header="0.3" footer="0.3"/>
      <pageSetup paperSize="9" orientation="landscape" r:id="rId7"/>
    </customSheetView>
  </customSheetViews>
  <mergeCells count="3">
    <mergeCell ref="A1:H1"/>
    <mergeCell ref="A2:H2"/>
    <mergeCell ref="A3:H3"/>
  </mergeCells>
  <pageMargins left="0.7" right="0.7" top="0.75" bottom="0.75" header="0.3" footer="0.3"/>
  <pageSetup paperSize="8" orientation="portrait"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8"/>
  <sheetViews>
    <sheetView workbookViewId="0">
      <selection activeCell="K22" sqref="K22"/>
    </sheetView>
  </sheetViews>
  <sheetFormatPr defaultRowHeight="15" x14ac:dyDescent="0.25"/>
  <cols>
    <col min="1" max="1" width="14.28515625" customWidth="1"/>
    <col min="2" max="2" width="21.28515625" customWidth="1"/>
  </cols>
  <sheetData>
    <row r="2" spans="1:4" ht="17.25" x14ac:dyDescent="0.25">
      <c r="B2" s="6" t="s">
        <v>76</v>
      </c>
    </row>
    <row r="3" spans="1:4" x14ac:dyDescent="0.25">
      <c r="A3" s="5">
        <v>1990</v>
      </c>
      <c r="B3" s="2">
        <v>21539.3</v>
      </c>
      <c r="C3">
        <v>-272.89999999999998</v>
      </c>
      <c r="D3" s="14">
        <f>(C3/B3)*100</f>
        <v>-1.2669863923154419</v>
      </c>
    </row>
    <row r="4" spans="1:4" x14ac:dyDescent="0.25">
      <c r="A4" s="5">
        <v>1991</v>
      </c>
      <c r="B4" s="2">
        <v>22558.6</v>
      </c>
      <c r="C4">
        <v>-53.2</v>
      </c>
      <c r="D4" s="14">
        <f t="shared" ref="D4:D24" si="0">(C4/B4)*100</f>
        <v>-0.23583023769205538</v>
      </c>
    </row>
    <row r="5" spans="1:4" x14ac:dyDescent="0.25">
      <c r="A5" s="5">
        <v>1992</v>
      </c>
      <c r="B5" s="2">
        <v>23118.1</v>
      </c>
      <c r="C5">
        <v>-627.70000000000005</v>
      </c>
      <c r="D5" s="14">
        <f t="shared" si="0"/>
        <v>-2.7151885319295275</v>
      </c>
    </row>
    <row r="6" spans="1:4" x14ac:dyDescent="0.25">
      <c r="A6" s="5">
        <v>1993</v>
      </c>
      <c r="B6" s="2">
        <v>24986.9</v>
      </c>
      <c r="C6">
        <v>-39.799999999999997</v>
      </c>
      <c r="D6" s="14">
        <f t="shared" si="0"/>
        <v>-0.15928346453541653</v>
      </c>
    </row>
    <row r="7" spans="1:4" x14ac:dyDescent="0.25">
      <c r="A7" s="5">
        <v>1994</v>
      </c>
      <c r="B7" s="2">
        <v>29311.7</v>
      </c>
      <c r="C7">
        <v>-6.2</v>
      </c>
      <c r="D7" s="14">
        <f t="shared" si="0"/>
        <v>-2.1151963209230445E-2</v>
      </c>
    </row>
    <row r="8" spans="1:4" x14ac:dyDescent="0.25">
      <c r="A8" s="5">
        <v>1995</v>
      </c>
      <c r="B8" s="2">
        <v>31697</v>
      </c>
      <c r="C8">
        <v>53.3</v>
      </c>
      <c r="D8" s="14">
        <f t="shared" si="0"/>
        <v>0.16815471495725146</v>
      </c>
    </row>
    <row r="9" spans="1:4" x14ac:dyDescent="0.25">
      <c r="A9" s="5">
        <v>1996</v>
      </c>
      <c r="B9" s="2">
        <v>34586.6</v>
      </c>
      <c r="C9">
        <v>171</v>
      </c>
      <c r="D9" s="14">
        <f t="shared" si="0"/>
        <v>0.49441113032214795</v>
      </c>
    </row>
    <row r="10" spans="1:4" x14ac:dyDescent="0.25">
      <c r="A10" s="5">
        <v>1997</v>
      </c>
      <c r="B10" s="2">
        <v>35870.800000000003</v>
      </c>
      <c r="C10">
        <v>41.4</v>
      </c>
      <c r="D10" s="14">
        <f t="shared" si="0"/>
        <v>0.11541420877147984</v>
      </c>
    </row>
    <row r="11" spans="1:4" x14ac:dyDescent="0.25">
      <c r="A11" s="5">
        <v>1998</v>
      </c>
      <c r="B11" s="2">
        <v>38065.1</v>
      </c>
      <c r="C11">
        <v>-741</v>
      </c>
      <c r="D11" s="14">
        <f t="shared" si="0"/>
        <v>-1.9466650553919471</v>
      </c>
    </row>
    <row r="12" spans="1:4" x14ac:dyDescent="0.25">
      <c r="A12" s="5">
        <v>1999</v>
      </c>
      <c r="B12" s="2">
        <v>42889.1</v>
      </c>
      <c r="C12">
        <v>-1355.3</v>
      </c>
      <c r="D12" s="14">
        <f t="shared" si="0"/>
        <v>-3.1600103522806497</v>
      </c>
    </row>
    <row r="13" spans="1:4" x14ac:dyDescent="0.25">
      <c r="A13" s="5">
        <v>2000</v>
      </c>
      <c r="B13" s="2">
        <v>51370.6</v>
      </c>
      <c r="C13">
        <v>819.1</v>
      </c>
      <c r="D13" s="14">
        <f t="shared" si="0"/>
        <v>1.5944917910244383</v>
      </c>
    </row>
    <row r="14" spans="1:4" x14ac:dyDescent="0.25">
      <c r="A14" s="5">
        <v>2001</v>
      </c>
      <c r="B14" s="2">
        <v>55007.199999999997</v>
      </c>
      <c r="C14">
        <v>-40.6</v>
      </c>
      <c r="D14" s="14">
        <f t="shared" si="0"/>
        <v>-7.3808519611978082E-2</v>
      </c>
    </row>
    <row r="15" spans="1:4" x14ac:dyDescent="0.25">
      <c r="A15" s="5">
        <v>2002</v>
      </c>
      <c r="B15" s="2">
        <v>56290</v>
      </c>
      <c r="C15">
        <v>186.80199999999999</v>
      </c>
      <c r="D15" s="14">
        <f>(C15/B15)*100</f>
        <v>0.33185645763012966</v>
      </c>
    </row>
    <row r="16" spans="1:4" x14ac:dyDescent="0.25">
      <c r="A16" s="5">
        <v>2003</v>
      </c>
      <c r="B16" s="2">
        <v>71169</v>
      </c>
      <c r="C16">
        <v>1835.002</v>
      </c>
      <c r="D16" s="14">
        <f t="shared" si="0"/>
        <v>2.5783726060503871</v>
      </c>
    </row>
    <row r="17" spans="1:4" x14ac:dyDescent="0.25">
      <c r="A17" s="5">
        <v>2004</v>
      </c>
      <c r="B17" s="2">
        <v>83652.5</v>
      </c>
      <c r="C17">
        <v>1932.7495999999996</v>
      </c>
      <c r="D17" s="14">
        <f t="shared" si="0"/>
        <v>2.3104504946056599</v>
      </c>
    </row>
    <row r="18" spans="1:4" x14ac:dyDescent="0.25">
      <c r="A18" s="5">
        <v>2005</v>
      </c>
      <c r="B18" s="2">
        <v>100682</v>
      </c>
      <c r="C18">
        <v>6315.7560000000003</v>
      </c>
      <c r="D18" s="14">
        <f t="shared" si="0"/>
        <v>6.2729743151705373</v>
      </c>
    </row>
    <row r="19" spans="1:4" x14ac:dyDescent="0.25">
      <c r="A19" s="5">
        <v>2006</v>
      </c>
      <c r="B19" s="2">
        <v>115951.1</v>
      </c>
      <c r="C19">
        <v>6657.8486000000003</v>
      </c>
      <c r="D19" s="14">
        <f t="shared" si="0"/>
        <v>5.7419451820638177</v>
      </c>
    </row>
    <row r="20" spans="1:4" x14ac:dyDescent="0.25">
      <c r="A20" s="5">
        <v>2007</v>
      </c>
      <c r="B20" s="2">
        <v>136952.5</v>
      </c>
      <c r="C20">
        <v>632.7480000000005</v>
      </c>
      <c r="D20" s="14">
        <f t="shared" si="0"/>
        <v>0.46202004344572062</v>
      </c>
    </row>
    <row r="21" spans="1:4" x14ac:dyDescent="0.25">
      <c r="A21" s="5">
        <v>2008</v>
      </c>
      <c r="B21" s="2">
        <v>175287.2</v>
      </c>
      <c r="C21">
        <v>11846.629199999999</v>
      </c>
      <c r="D21" s="14">
        <f t="shared" si="0"/>
        <v>6.7584108822549505</v>
      </c>
    </row>
    <row r="22" spans="1:4" x14ac:dyDescent="0.25">
      <c r="A22" s="5">
        <v>2009</v>
      </c>
      <c r="B22" s="2">
        <v>121281.3</v>
      </c>
      <c r="C22">
        <v>-6529.835</v>
      </c>
      <c r="D22" s="14">
        <f t="shared" si="0"/>
        <v>-5.3840410681613733</v>
      </c>
    </row>
    <row r="23" spans="1:4" x14ac:dyDescent="0.25">
      <c r="A23" s="5">
        <v>2010</v>
      </c>
      <c r="B23" s="2">
        <v>131289.4</v>
      </c>
      <c r="C23">
        <v>1457.41</v>
      </c>
      <c r="D23" s="14">
        <f t="shared" si="0"/>
        <v>1.1100743852892923</v>
      </c>
    </row>
    <row r="24" spans="1:4" x14ac:dyDescent="0.25">
      <c r="A24" s="5">
        <v>2011</v>
      </c>
      <c r="B24" s="3">
        <v>150373.20000000001</v>
      </c>
      <c r="C24">
        <v>1090.4490000000001</v>
      </c>
      <c r="D24" s="14">
        <f t="shared" si="0"/>
        <v>0.72516179744794951</v>
      </c>
    </row>
    <row r="25" spans="1:4" x14ac:dyDescent="0.25">
      <c r="A25" s="5">
        <v>2012</v>
      </c>
      <c r="B25" s="3">
        <v>153587.70000000001</v>
      </c>
    </row>
    <row r="26" spans="1:4" x14ac:dyDescent="0.25">
      <c r="A26" s="5">
        <v>2013</v>
      </c>
      <c r="B26" s="4">
        <v>165188.79999999999</v>
      </c>
    </row>
    <row r="28" spans="1:4" ht="15.75" x14ac:dyDescent="0.25">
      <c r="A28" s="7" t="s">
        <v>77</v>
      </c>
    </row>
  </sheetData>
  <customSheetViews>
    <customSheetView guid="{3F7F0B76-5C21-4864-BB76-E6591F8333E4}" state="hidden">
      <selection activeCell="K22" sqref="K22"/>
      <pageMargins left="0.7" right="0.7" top="0.75" bottom="0.75" header="0.3" footer="0.3"/>
      <pageSetup paperSize="8" orientation="portrait" r:id="rId1"/>
    </customSheetView>
    <customSheetView guid="{F75EACA5-0FE1-4F13-BEE4-8919185C7F2B}" state="hidden">
      <selection activeCell="K22" sqref="K22"/>
      <pageMargins left="0.7" right="0.7" top="0.75" bottom="0.75" header="0.3" footer="0.3"/>
      <pageSetup paperSize="8" orientation="portrait" r:id="rId2"/>
    </customSheetView>
    <customSheetView guid="{26CA4D98-B6B6-4CEF-BB73-7724D5E16227}" state="hidden">
      <selection activeCell="K22" sqref="K22"/>
      <pageMargins left="0.7" right="0.7" top="0.75" bottom="0.75" header="0.3" footer="0.3"/>
      <pageSetup paperSize="8" orientation="portrait" r:id="rId3"/>
    </customSheetView>
    <customSheetView guid="{E49EB051-1896-4E0A-B768-C5B32E1D63AF}" state="hidden">
      <selection activeCell="K22" sqref="K22"/>
      <pageMargins left="0.7" right="0.7" top="0.75" bottom="0.75" header="0.3" footer="0.3"/>
      <pageSetup paperSize="8" orientation="portrait" r:id="rId4"/>
    </customSheetView>
    <customSheetView guid="{4885C1C3-1FAF-4A61-97B8-512E7574E70E}" state="hidden">
      <selection activeCell="K22" sqref="K22"/>
      <pageMargins left="0.7" right="0.7" top="0.75" bottom="0.75" header="0.3" footer="0.3"/>
      <pageSetup paperSize="8" orientation="portrait" r:id="rId5"/>
    </customSheetView>
    <customSheetView guid="{722892AD-4C2D-4D50-AF83-995E3A283091}" state="hidden">
      <selection activeCell="K22" sqref="K22"/>
      <pageMargins left="0.7" right="0.7" top="0.75" bottom="0.75" header="0.3" footer="0.3"/>
      <pageSetup paperSize="8" orientation="portrait" r:id="rId6"/>
    </customSheetView>
    <customSheetView guid="{11AB43AC-325D-4C3F-B382-0D9939FA05F1}" state="hidden">
      <selection activeCell="K22" sqref="K22"/>
      <pageMargins left="0.7" right="0.7" top="0.75" bottom="0.75" header="0.3" footer="0.3"/>
      <pageSetup paperSize="8" orientation="portrait" r:id="rId7"/>
    </customSheetView>
  </customSheetViews>
  <pageMargins left="0.7" right="0.7" top="0.75" bottom="0.75" header="0.3" footer="0.3"/>
  <pageSetup paperSize="8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Table E.1 </vt:lpstr>
      <vt:lpstr>Table E.2</vt:lpstr>
      <vt:lpstr>FAME Persistence2</vt:lpstr>
      <vt:lpstr>Table E.3</vt:lpstr>
      <vt:lpstr>Table E.4</vt:lpstr>
      <vt:lpstr>Table E.5</vt:lpstr>
      <vt:lpstr>Table E.6</vt:lpstr>
      <vt:lpstr>Table E.7</vt:lpstr>
      <vt:lpstr>Sheet1</vt:lpstr>
      <vt:lpstr>Sheet2</vt:lpstr>
      <vt:lpstr>'Table E.3'!OLE_LINK1</vt:lpstr>
      <vt:lpstr>'Table E.1 '!page_58</vt:lpstr>
      <vt:lpstr>'Table E.2'!page_60</vt:lpstr>
      <vt:lpstr>'Table E.4'!page_62</vt:lpstr>
      <vt:lpstr>'Table E.1 '!Print_Area</vt:lpstr>
      <vt:lpstr>'Table E.2'!Print_Area</vt:lpstr>
      <vt:lpstr>'Table E.3'!Print_Area</vt:lpstr>
      <vt:lpstr>'Table E.4'!Print_Area</vt:lpstr>
    </vt:vector>
  </TitlesOfParts>
  <Company>Central Bank of Trinidad and Tobago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nbrown</dc:creator>
  <cp:lastModifiedBy>Shanta Dhoray-Baig</cp:lastModifiedBy>
  <cp:lastPrinted>2016-06-13T16:09:29Z</cp:lastPrinted>
  <dcterms:created xsi:type="dcterms:W3CDTF">2013-07-10T17:57:28Z</dcterms:created>
  <dcterms:modified xsi:type="dcterms:W3CDTF">2020-06-10T21:41:01Z</dcterms:modified>
</cp:coreProperties>
</file>