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45" windowWidth="11520" windowHeight="8490" activeTab="5"/>
  </bookViews>
  <sheets>
    <sheet name="Table H.1 " sheetId="1" r:id="rId1"/>
    <sheet name="Table H.2 " sheetId="2" r:id="rId2"/>
    <sheet name="Table H.3" sheetId="3" r:id="rId3"/>
    <sheet name="Table H.4" sheetId="4" r:id="rId4"/>
    <sheet name="Table H.5" sheetId="5" r:id="rId5"/>
    <sheet name="Table H.6" sheetId="6" r:id="rId6"/>
    <sheet name="Sheet1" sheetId="7" state="hidden" r:id="rId7"/>
    <sheet name="Sheet2" sheetId="8" state="hidden" r:id="rId8"/>
  </sheets>
  <definedNames>
    <definedName name="page_111" localSheetId="0">'Table H.1 '!$B$3:$P$21</definedName>
    <definedName name="Page_112" localSheetId="1">'Table H.2 '!$A$1:$O$385</definedName>
    <definedName name="page_114" localSheetId="3">'Table H.4'!$A$1:$H$68</definedName>
    <definedName name="page_115" localSheetId="4">'Table H.5'!$A$1:$I$62</definedName>
    <definedName name="_xlnm.Print_Area" localSheetId="0">'Table H.1 '!$A$2:$P$72</definedName>
    <definedName name="_xlnm.Print_Area" localSheetId="3">'Table H.4'!$A$1:$G$59</definedName>
    <definedName name="_xlnm.Print_Area" localSheetId="4">'Table H.5'!$A$1:$I$37</definedName>
    <definedName name="Z_2B3DA235_A954_4D15_A0E1_C1A804785942_.wvu.PrintArea" localSheetId="0" hidden="1">'Table H.1 '!$A$2:$P$72</definedName>
    <definedName name="Z_2B3DA235_A954_4D15_A0E1_C1A804785942_.wvu.PrintArea" localSheetId="3" hidden="1">'Table H.4'!$A$1:$G$59</definedName>
    <definedName name="Z_2B3DA235_A954_4D15_A0E1_C1A804785942_.wvu.PrintArea" localSheetId="4" hidden="1">'Table H.5'!$A$1:$I$37</definedName>
    <definedName name="Z_6F143068_E7C3_42F8_B381_078BA98A3706_.wvu.PrintArea" localSheetId="0" hidden="1">'Table H.1 '!$A$2:$P$72</definedName>
    <definedName name="Z_6F143068_E7C3_42F8_B381_078BA98A3706_.wvu.PrintArea" localSheetId="3" hidden="1">'Table H.4'!$A$1:$G$59</definedName>
    <definedName name="Z_6F143068_E7C3_42F8_B381_078BA98A3706_.wvu.PrintArea" localSheetId="4" hidden="1">'Table H.5'!$A$1:$I$37</definedName>
    <definedName name="Z_8A3DBA68_F4F4_4FB0_8DA6_7D084BD8B07C_.wvu.PrintArea" localSheetId="0" hidden="1">'Table H.1 '!$A$2:$P$72</definedName>
    <definedName name="Z_8A3DBA68_F4F4_4FB0_8DA6_7D084BD8B07C_.wvu.PrintArea" localSheetId="3" hidden="1">'Table H.4'!$A$1:$G$59</definedName>
    <definedName name="Z_8A3DBA68_F4F4_4FB0_8DA6_7D084BD8B07C_.wvu.PrintArea" localSheetId="4" hidden="1">'Table H.5'!$A$1:$I$37</definedName>
    <definedName name="Z_B3A95AE9_DE26_4436_8BA2_31FD4650D94E_.wvu.PrintArea" localSheetId="0" hidden="1">'Table H.1 '!$A$2:$P$72</definedName>
    <definedName name="Z_B3A95AE9_DE26_4436_8BA2_31FD4650D94E_.wvu.PrintArea" localSheetId="3" hidden="1">'Table H.4'!$A$1:$G$59</definedName>
    <definedName name="Z_B3A95AE9_DE26_4436_8BA2_31FD4650D94E_.wvu.PrintArea" localSheetId="4" hidden="1">'Table H.5'!$A$1:$I$37</definedName>
    <definedName name="Z_BA0889DC_40E2_470E_95BA_008BC50D9584_.wvu.PrintArea" localSheetId="0" hidden="1">'Table H.1 '!$A$2:$P$72</definedName>
    <definedName name="Z_BA0889DC_40E2_470E_95BA_008BC50D9584_.wvu.PrintArea" localSheetId="3" hidden="1">'Table H.4'!$A$1:$G$59</definedName>
    <definedName name="Z_BA0889DC_40E2_470E_95BA_008BC50D9584_.wvu.PrintArea" localSheetId="4" hidden="1">'Table H.5'!$A$1:$I$37</definedName>
  </definedNames>
  <calcPr calcId="145621"/>
  <customWorkbookViews>
    <customWorkbookView name="Shanta Dhoray-Baig - Personal View" guid="{8A3DBA68-F4F4-4FB0-8DA6-7D084BD8B07C}" mergeInterval="0" personalView="1" maximized="1" windowWidth="1916" windowHeight="855" activeSheetId="1"/>
    <customWorkbookView name="Anna Lee Ali - Personal View" guid="{B3A95AE9-DE26-4436-8BA2-31FD4650D94E}" mergeInterval="0" personalView="1" maximized="1" windowWidth="1676" windowHeight="785" activeSheetId="3"/>
    <customWorkbookView name="kramlochan - Personal View" guid="{2B3DA235-A954-4D15-A0E1-C1A804785942}" mergeInterval="0" personalView="1" maximized="1" xWindow="1" yWindow="1" windowWidth="1020" windowHeight="479" activeSheetId="4"/>
    <customWorkbookView name="sdhoray - Personal View" guid="{BA0889DC-40E2-470E-95BA-008BC50D9584}" mergeInterval="0" personalView="1" maximized="1" xWindow="1" yWindow="1" windowWidth="1020" windowHeight="543" activeSheetId="3"/>
    <customWorkbookView name="Krishendath Ramlochan - Personal View" guid="{6F143068-E7C3-42F8-B381-078BA98A3706}" mergeInterval="0" personalView="1" maximized="1" windowWidth="1676" windowHeight="799" activeSheetId="6"/>
  </customWorkbookViews>
</workbook>
</file>

<file path=xl/calcChain.xml><?xml version="1.0" encoding="utf-8"?>
<calcChain xmlns="http://schemas.openxmlformats.org/spreadsheetml/2006/main">
  <c r="I15" i="8" l="1"/>
  <c r="I14" i="8"/>
  <c r="I13" i="8"/>
  <c r="I12" i="8"/>
  <c r="I11" i="8"/>
  <c r="I10" i="8"/>
  <c r="I9" i="8"/>
  <c r="I8" i="8"/>
  <c r="I7" i="8"/>
  <c r="I6" i="8"/>
  <c r="I5" i="8"/>
  <c r="I4" i="8"/>
  <c r="I3" i="8"/>
  <c r="I2" i="8"/>
  <c r="D15" i="8"/>
  <c r="F15" i="8"/>
  <c r="D14" i="8"/>
  <c r="F14" i="8" s="1"/>
  <c r="D13" i="8"/>
  <c r="F13" i="8" s="1"/>
  <c r="D12" i="8"/>
  <c r="F12" i="8"/>
  <c r="D11" i="8"/>
  <c r="F11" i="8"/>
  <c r="D10" i="8"/>
  <c r="F10" i="8" s="1"/>
  <c r="D9" i="8"/>
  <c r="F9" i="8"/>
  <c r="D8" i="8"/>
  <c r="F8" i="8"/>
  <c r="D7" i="8"/>
  <c r="F7" i="8"/>
  <c r="D6" i="8"/>
  <c r="F6" i="8" s="1"/>
  <c r="D5" i="8"/>
  <c r="F5" i="8"/>
  <c r="D4" i="8"/>
  <c r="F4" i="8"/>
  <c r="D3" i="8"/>
  <c r="F3" i="8"/>
  <c r="C15" i="8"/>
  <c r="E15" i="8" s="1"/>
  <c r="C14" i="8"/>
  <c r="E14" i="8"/>
  <c r="C13" i="8"/>
  <c r="E13" i="8"/>
  <c r="C12" i="8"/>
  <c r="E12" i="8"/>
  <c r="C11" i="8"/>
  <c r="E11" i="8" s="1"/>
  <c r="C10" i="8"/>
  <c r="E10" i="8"/>
  <c r="C9" i="8"/>
  <c r="E9" i="8"/>
  <c r="C8" i="8"/>
  <c r="E8" i="8"/>
  <c r="C7" i="8"/>
  <c r="E7" i="8" s="1"/>
  <c r="C6" i="8"/>
  <c r="E6" i="8"/>
  <c r="C5" i="8"/>
  <c r="E5" i="8"/>
  <c r="C4" i="8"/>
  <c r="E4" i="8"/>
  <c r="C3" i="8"/>
  <c r="E3" i="8" s="1"/>
  <c r="D2" i="8"/>
  <c r="F2" i="8"/>
  <c r="C2" i="8"/>
  <c r="E2" i="8"/>
  <c r="P43" i="7"/>
  <c r="R43" i="7" s="1"/>
  <c r="O43" i="7"/>
  <c r="Q43" i="7" s="1"/>
  <c r="N43" i="7"/>
  <c r="N22" i="7"/>
  <c r="P22" i="7"/>
  <c r="O22" i="7"/>
  <c r="O16" i="7"/>
  <c r="Q16" i="7" s="1"/>
  <c r="P16" i="7"/>
  <c r="R16" i="7" s="1"/>
  <c r="N16" i="7"/>
  <c r="Q22" i="7"/>
  <c r="R22" i="7"/>
  <c r="J55" i="7"/>
  <c r="I55" i="7"/>
  <c r="L55" i="7"/>
  <c r="J52" i="7"/>
  <c r="L52" i="7" s="1"/>
  <c r="I52" i="7"/>
  <c r="J49" i="7"/>
  <c r="I49" i="7"/>
  <c r="J46" i="7"/>
  <c r="I46" i="7"/>
  <c r="L46" i="7"/>
  <c r="J43" i="7"/>
  <c r="I43" i="7"/>
  <c r="J40" i="7"/>
  <c r="I40" i="7"/>
  <c r="L40" i="7"/>
  <c r="J37" i="7"/>
  <c r="I37" i="7"/>
  <c r="L37" i="7" s="1"/>
  <c r="J34" i="7"/>
  <c r="I34" i="7"/>
  <c r="L34" i="7" s="1"/>
  <c r="J31" i="7"/>
  <c r="I31" i="7"/>
  <c r="J28" i="7"/>
  <c r="I28" i="7"/>
  <c r="L28" i="7"/>
  <c r="J25" i="7"/>
  <c r="I25" i="7"/>
  <c r="L25" i="7" s="1"/>
  <c r="J22" i="7"/>
  <c r="I22" i="7"/>
  <c r="L22" i="7"/>
  <c r="J19" i="7"/>
  <c r="I19" i="7"/>
  <c r="L19" i="7"/>
  <c r="J16" i="7"/>
  <c r="I16" i="7"/>
  <c r="L16" i="7" s="1"/>
  <c r="J13" i="7"/>
  <c r="I13" i="7"/>
  <c r="L13" i="7"/>
  <c r="L49" i="7"/>
  <c r="L31" i="7"/>
  <c r="L43" i="7"/>
  <c r="J10" i="7"/>
  <c r="I10" i="7"/>
  <c r="L10" i="7"/>
  <c r="J7" i="7"/>
  <c r="I7" i="7"/>
  <c r="L7" i="7"/>
  <c r="L56" i="2"/>
  <c r="L55" i="2"/>
  <c r="L54" i="2"/>
  <c r="D54" i="2"/>
  <c r="G54" i="2"/>
  <c r="M54" i="2"/>
  <c r="M55" i="2"/>
  <c r="L32" i="2"/>
  <c r="M32" i="2" s="1"/>
  <c r="K32" i="2"/>
  <c r="J32" i="2"/>
  <c r="H32" i="2"/>
  <c r="G32" i="2"/>
  <c r="F32" i="2"/>
</calcChain>
</file>

<file path=xl/connections.xml><?xml version="1.0" encoding="utf-8"?>
<connections xmlns="http://schemas.openxmlformats.org/spreadsheetml/2006/main">
  <connection id="1" name="page 1111" type="6" refreshedVersion="3" background="1" saveData="1">
    <textPr sourceFile="C:\Documents and Settings\nbrown\Desktop\page 111.txt" tab="0" space="1" consecutive="1" qualifier="none">
      <textFields count="2">
        <textField/>
        <textField/>
      </textFields>
    </textPr>
  </connection>
  <connection id="2" name="Page 1121" type="6" refreshedVersion="3" background="1" saveData="1">
    <textPr sourceFile="C:\Documents and Settings\nbrown\Desktop\Page 112.txt" tab="0" space="1" consecutive="1" qualifier="none">
      <textFields count="2">
        <textField/>
        <textField/>
      </textFields>
    </textPr>
  </connection>
  <connection id="3" name="page 114" type="6" refreshedVersion="3" background="1" saveData="1">
    <textPr codePage="437" sourceFile="C:\Documents and Settings\nbrown\Desktop\page 114.txt" tab="0" space="1" consecutive="1" qualifier="none">
      <textFields count="4">
        <textField/>
        <textField/>
        <textField/>
        <textField/>
      </textFields>
    </textPr>
  </connection>
  <connection id="4" name="page 115" type="6" refreshedVersion="3" background="1" saveData="1">
    <textPr codePage="437" sourceFile="C:\Documents and Settings\nbrown\Desktop\page 115.txt" tab="0" space="1" consecutive="1" qualifier="non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<sst xmlns="http://schemas.openxmlformats.org/spreadsheetml/2006/main" count="335" uniqueCount="127">
  <si>
    <t>(000 persons)</t>
  </si>
  <si>
    <t>MALE</t>
  </si>
  <si>
    <t>FEMALE</t>
  </si>
  <si>
    <t>TOTAL LABOUR FORCE AND UNEMPLOYMENT RATE BY SEX</t>
  </si>
  <si>
    <t>Total Labour Force</t>
  </si>
  <si>
    <t>Persons with Jobs</t>
  </si>
  <si>
    <t>Total Unemployed</t>
  </si>
  <si>
    <t>Unemployment Rate %</t>
  </si>
  <si>
    <t>BOTH SEXES</t>
  </si>
  <si>
    <t>Male</t>
  </si>
  <si>
    <t>Female</t>
  </si>
  <si>
    <t>ALL AGES</t>
  </si>
  <si>
    <t>15 - 19 YEARS OLD</t>
  </si>
  <si>
    <t>20 - 24 YEARS OLD</t>
  </si>
  <si>
    <t>25 - 29 YEARS OLD</t>
  </si>
  <si>
    <t>60 YEARS AND OVER</t>
  </si>
  <si>
    <t>Both Sexes</t>
  </si>
  <si>
    <t>UNEMPLOYMENT RATE BY SEX AND AGE</t>
  </si>
  <si>
    <t>Non-institutional Population 15 years and over</t>
  </si>
  <si>
    <t>Labour Force</t>
  </si>
  <si>
    <t>Persons without Jobs</t>
  </si>
  <si>
    <t>Participation Rate</t>
  </si>
  <si>
    <t>Unemployment Rate</t>
  </si>
  <si>
    <t>EMPLOYMENT AND LABOUR FORCE</t>
  </si>
  <si>
    <t>Agriculture</t>
  </si>
  <si>
    <t>Petroleum &amp; Gas</t>
  </si>
  <si>
    <t>Manufacturing (incl. other Mining &amp; Quarrying)</t>
  </si>
  <si>
    <t>Construction (incl. Electricity &amp; Water)</t>
  </si>
  <si>
    <t>Other Services</t>
  </si>
  <si>
    <t>Not elsewhere Classified</t>
  </si>
  <si>
    <t>Total Employment</t>
  </si>
  <si>
    <t>SECTORAL DISTRIBUTION OF EMPLOYMENT</t>
  </si>
  <si>
    <t>Table H.2</t>
  </si>
  <si>
    <t>Table H.3</t>
  </si>
  <si>
    <t>Table H.4</t>
  </si>
  <si>
    <t>Table H.5</t>
  </si>
  <si>
    <t>-</t>
  </si>
  <si>
    <t>Year</t>
  </si>
  <si>
    <t>Both sexes</t>
  </si>
  <si>
    <t xml:space="preserve">Male </t>
  </si>
  <si>
    <t>MID-YEAR POPULATION ESTIMATES BY AGE AND SEX</t>
  </si>
  <si>
    <t>TABLE H.1</t>
  </si>
  <si>
    <t>Transport, Storage &amp; Communication</t>
  </si>
  <si>
    <t>TABLE (iv)  POPULATION OF TRINIDAD AND TOBAGO BY AGE GROUP AND SEX 2000</t>
  </si>
  <si>
    <t>(Census Data)</t>
  </si>
  <si>
    <t>Age group</t>
  </si>
  <si>
    <t>(1)</t>
  </si>
  <si>
    <t>(2)</t>
  </si>
  <si>
    <t>(3)</t>
  </si>
  <si>
    <t>86 026</t>
  </si>
  <si>
    <t>43 595</t>
  </si>
  <si>
    <t>42 431</t>
  </si>
  <si>
    <t>104 507</t>
  </si>
  <si>
    <t>52 913</t>
  </si>
  <si>
    <t>51 594</t>
  </si>
  <si>
    <t>129 404</t>
  </si>
  <si>
    <t>65 367</t>
  </si>
  <si>
    <t>64 037</t>
  </si>
  <si>
    <t>138 477</t>
  </si>
  <si>
    <t>69 774</t>
  </si>
  <si>
    <t>68 703</t>
  </si>
  <si>
    <t>111 980</t>
  </si>
  <si>
    <t>56 881</t>
  </si>
  <si>
    <t>55 099</t>
  </si>
  <si>
    <t>96 605</t>
  </si>
  <si>
    <t>48 957</t>
  </si>
  <si>
    <t>47 648</t>
  </si>
  <si>
    <t>92 193</t>
  </si>
  <si>
    <t>46 067</t>
  </si>
  <si>
    <t>46 126</t>
  </si>
  <si>
    <t>102 573</t>
  </si>
  <si>
    <t>51 303</t>
  </si>
  <si>
    <t>51 270</t>
  </si>
  <si>
    <t>90 371</t>
  </si>
  <si>
    <t>45 482</t>
  </si>
  <si>
    <t>44 889</t>
  </si>
  <si>
    <t>74 822</t>
  </si>
  <si>
    <t>38 037</t>
  </si>
  <si>
    <t>36 785</t>
  </si>
  <si>
    <t>62 433</t>
  </si>
  <si>
    <t>31 900</t>
  </si>
  <si>
    <t>30 533</t>
  </si>
  <si>
    <t>46 498</t>
  </si>
  <si>
    <t>23 230</t>
  </si>
  <si>
    <t>23 268</t>
  </si>
  <si>
    <t>37 109</t>
  </si>
  <si>
    <t>18 207</t>
  </si>
  <si>
    <t>18 902</t>
  </si>
  <si>
    <t>30 421</t>
  </si>
  <si>
    <t>14 553</t>
  </si>
  <si>
    <t>15 868</t>
  </si>
  <si>
    <t>23 399</t>
  </si>
  <si>
    <t>11 110</t>
  </si>
  <si>
    <t>12 289</t>
  </si>
  <si>
    <t>17 000</t>
  </si>
  <si>
    <t>7 938</t>
  </si>
  <si>
    <t>9 062</t>
  </si>
  <si>
    <t>80+</t>
  </si>
  <si>
    <t>18 548</t>
  </si>
  <si>
    <t>7 737</t>
  </si>
  <si>
    <t>10 811</t>
  </si>
  <si>
    <t>Total</t>
  </si>
  <si>
    <t>1 262 366</t>
  </si>
  <si>
    <t>633 051</t>
  </si>
  <si>
    <t>629 315</t>
  </si>
  <si>
    <t>60+</t>
  </si>
  <si>
    <t>Employment</t>
  </si>
  <si>
    <t>Unemployment</t>
  </si>
  <si>
    <t>Labour force</t>
  </si>
  <si>
    <t>Table H.6</t>
  </si>
  <si>
    <t>(Per cent)</t>
  </si>
  <si>
    <t>2011*</t>
  </si>
  <si>
    <r>
      <t>EDUCATIONAL ATTAINMENT (NUMBER OF PERSONS)</t>
    </r>
    <r>
      <rPr>
        <b/>
        <vertAlign val="superscript"/>
        <sz val="10"/>
        <color indexed="8"/>
        <rFont val="Times New Roman"/>
        <family val="1"/>
      </rPr>
      <t>1</t>
    </r>
  </si>
  <si>
    <t>19 YEARS AND UNDER</t>
  </si>
  <si>
    <t>20-24 YEARS</t>
  </si>
  <si>
    <t>25-59 YEARS</t>
  </si>
  <si>
    <t xml:space="preserve">Year </t>
  </si>
  <si>
    <t>*   Data reflects the average for QII-11 to QIV-11.</t>
  </si>
  <si>
    <t>TOTAL ALL EDUCATION</t>
  </si>
  <si>
    <t xml:space="preserve">NO EDUCATION ( INCLUDING NO EDUCATION         PLUS TRAINING AND KINDERGARTEN) </t>
  </si>
  <si>
    <t>PRIMARY EDUCATION</t>
  </si>
  <si>
    <t>SECONDARY EDUCATION</t>
  </si>
  <si>
    <t>UNIVERSITY EDUCATION</t>
  </si>
  <si>
    <t xml:space="preserve">EDUCATED IN A FOREIGN COUNTRY/OTHER </t>
  </si>
  <si>
    <t>1    Totals may not match the figures on other tables due to rounding.</t>
  </si>
  <si>
    <t>*    Data reflects the average for QII-11 to QIV-11.</t>
  </si>
  <si>
    <t>Source: Central Statistical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</si>
</sst>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000"/>
    <numFmt numFmtId="167" formatCode="_(* #,##0_);_(* \(#,##0\);_(* &quot;-&quot;??_);_(@_)"/>
    <numFmt numFmtId="168" formatCode="0.000"/>
  </numFmts>
  <fonts count="1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i/>
      <sz val="10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i/>
      <sz val="9"/>
      <name val="Times New Roman"/>
      <family val="1"/>
    </font>
    <font>
      <i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4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  <xf numFmtId="0" fontId="7" fillId="2" borderId="16" applyNumberFormat="0" applyFont="0" applyAlignment="0" applyProtection="0"/>
  </cellStyleXfs>
  <cellXfs count="155">
    <xf numFmtId="0" fontId="0" fillId="0" borderId="0" xfId="0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65" fontId="2" fillId="0" borderId="4" xfId="0" applyNumberFormat="1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164" fontId="8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10" fillId="0" borderId="0" xfId="0" applyFo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Fill="1"/>
    <xf numFmtId="0" fontId="9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right" indent="1"/>
    </xf>
    <xf numFmtId="164" fontId="2" fillId="0" borderId="1" xfId="0" applyNumberFormat="1" applyFont="1" applyBorder="1" applyAlignment="1">
      <alignment horizontal="right" indent="1"/>
    </xf>
    <xf numFmtId="164" fontId="2" fillId="0" borderId="1" xfId="0" applyNumberFormat="1" applyFont="1" applyFill="1" applyBorder="1" applyAlignment="1">
      <alignment horizontal="right" indent="1"/>
    </xf>
    <xf numFmtId="164" fontId="2" fillId="0" borderId="1" xfId="0" applyNumberFormat="1" applyFont="1" applyFill="1" applyBorder="1" applyAlignment="1">
      <alignment horizontal="right" vertical="top" indent="1"/>
    </xf>
    <xf numFmtId="165" fontId="8" fillId="0" borderId="1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right" indent="6"/>
    </xf>
    <xf numFmtId="164" fontId="8" fillId="0" borderId="1" xfId="0" applyNumberFormat="1" applyFont="1" applyBorder="1" applyAlignment="1">
      <alignment horizontal="right" indent="6"/>
    </xf>
    <xf numFmtId="164" fontId="8" fillId="0" borderId="2" xfId="0" applyNumberFormat="1" applyFont="1" applyBorder="1" applyAlignment="1">
      <alignment horizontal="right" indent="6"/>
    </xf>
    <xf numFmtId="165" fontId="2" fillId="0" borderId="8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Border="1"/>
    <xf numFmtId="0" fontId="2" fillId="0" borderId="6" xfId="0" applyFont="1" applyBorder="1"/>
    <xf numFmtId="3" fontId="8" fillId="0" borderId="2" xfId="0" applyNumberFormat="1" applyFont="1" applyFill="1" applyBorder="1" applyAlignment="1">
      <alignment horizontal="center"/>
    </xf>
    <xf numFmtId="0" fontId="5" fillId="0" borderId="0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right" indent="4"/>
    </xf>
    <xf numFmtId="165" fontId="2" fillId="0" borderId="1" xfId="0" applyNumberFormat="1" applyFont="1" applyFill="1" applyBorder="1" applyAlignment="1">
      <alignment horizontal="right" indent="4"/>
    </xf>
    <xf numFmtId="165" fontId="2" fillId="0" borderId="10" xfId="0" applyNumberFormat="1" applyFont="1" applyBorder="1" applyAlignment="1">
      <alignment horizontal="right" indent="4"/>
    </xf>
    <xf numFmtId="165" fontId="2" fillId="0" borderId="8" xfId="0" applyNumberFormat="1" applyFont="1" applyBorder="1" applyAlignment="1">
      <alignment horizontal="right" indent="4"/>
    </xf>
    <xf numFmtId="165" fontId="2" fillId="0" borderId="2" xfId="0" applyNumberFormat="1" applyFont="1" applyBorder="1" applyAlignment="1">
      <alignment horizontal="right" indent="4"/>
    </xf>
    <xf numFmtId="0" fontId="1" fillId="0" borderId="1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right" vertical="center" wrapText="1" indent="4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right" indent="5"/>
    </xf>
    <xf numFmtId="164" fontId="8" fillId="0" borderId="1" xfId="0" applyNumberFormat="1" applyFont="1" applyFill="1" applyBorder="1" applyAlignment="1">
      <alignment horizontal="right" indent="5"/>
    </xf>
    <xf numFmtId="164" fontId="2" fillId="0" borderId="8" xfId="0" applyNumberFormat="1" applyFont="1" applyBorder="1" applyAlignment="1">
      <alignment horizontal="right" indent="5"/>
    </xf>
    <xf numFmtId="164" fontId="2" fillId="0" borderId="10" xfId="0" applyNumberFormat="1" applyFont="1" applyBorder="1" applyAlignment="1">
      <alignment horizontal="right" indent="5"/>
    </xf>
    <xf numFmtId="164" fontId="2" fillId="0" borderId="2" xfId="0" applyNumberFormat="1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right" indent="5"/>
    </xf>
    <xf numFmtId="164" fontId="2" fillId="0" borderId="1" xfId="0" applyNumberFormat="1" applyFont="1" applyFill="1" applyBorder="1" applyAlignment="1">
      <alignment horizontal="right" indent="5"/>
    </xf>
    <xf numFmtId="164" fontId="2" fillId="0" borderId="2" xfId="0" applyNumberFormat="1" applyFont="1" applyFill="1" applyBorder="1" applyAlignment="1">
      <alignment horizontal="right" indent="5"/>
    </xf>
    <xf numFmtId="164" fontId="8" fillId="0" borderId="9" xfId="0" applyNumberFormat="1" applyFont="1" applyBorder="1" applyAlignment="1">
      <alignment horizontal="right" indent="5"/>
    </xf>
    <xf numFmtId="164" fontId="8" fillId="0" borderId="8" xfId="0" applyNumberFormat="1" applyFont="1" applyBorder="1" applyAlignment="1">
      <alignment horizontal="right" indent="5"/>
    </xf>
    <xf numFmtId="0" fontId="8" fillId="0" borderId="0" xfId="0" applyFont="1"/>
    <xf numFmtId="0" fontId="8" fillId="0" borderId="0" xfId="0" applyFont="1" applyFill="1"/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1" xfId="0" applyNumberFormat="1" applyFont="1" applyFill="1" applyBorder="1" applyAlignment="1">
      <alignment horizontal="right" indent="6"/>
    </xf>
    <xf numFmtId="164" fontId="2" fillId="0" borderId="1" xfId="0" applyNumberFormat="1" applyFont="1" applyBorder="1" applyAlignment="1">
      <alignment horizontal="right" indent="6"/>
    </xf>
    <xf numFmtId="16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7" fontId="8" fillId="0" borderId="0" xfId="0" applyNumberFormat="1" applyFont="1"/>
    <xf numFmtId="165" fontId="8" fillId="0" borderId="0" xfId="0" applyNumberFormat="1" applyFont="1"/>
    <xf numFmtId="0" fontId="9" fillId="0" borderId="3" xfId="0" applyFont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indent="3"/>
    </xf>
    <xf numFmtId="3" fontId="8" fillId="0" borderId="2" xfId="0" applyNumberFormat="1" applyFont="1" applyFill="1" applyBorder="1" applyAlignment="1">
      <alignment horizontal="right" indent="3"/>
    </xf>
    <xf numFmtId="3" fontId="8" fillId="0" borderId="1" xfId="0" applyNumberFormat="1" applyFont="1" applyFill="1" applyBorder="1" applyAlignment="1">
      <alignment horizontal="right" indent="4"/>
    </xf>
    <xf numFmtId="3" fontId="8" fillId="0" borderId="2" xfId="0" applyNumberFormat="1" applyFont="1" applyFill="1" applyBorder="1" applyAlignment="1">
      <alignment horizontal="right" indent="4"/>
    </xf>
    <xf numFmtId="164" fontId="2" fillId="0" borderId="1" xfId="0" applyNumberFormat="1" applyFont="1" applyBorder="1" applyAlignment="1">
      <alignment horizontal="right" vertical="top" indent="1"/>
    </xf>
    <xf numFmtId="168" fontId="2" fillId="0" borderId="0" xfId="0" applyNumberFormat="1" applyFont="1"/>
    <xf numFmtId="0" fontId="2" fillId="0" borderId="12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indent="3"/>
    </xf>
    <xf numFmtId="0" fontId="9" fillId="0" borderId="1" xfId="0" applyFont="1" applyBorder="1" applyAlignment="1">
      <alignment horizontal="left" indent="3"/>
    </xf>
    <xf numFmtId="0" fontId="9" fillId="0" borderId="4" xfId="0" applyFont="1" applyBorder="1" applyAlignment="1">
      <alignment horizontal="left" indent="4"/>
    </xf>
    <xf numFmtId="0" fontId="9" fillId="0" borderId="1" xfId="0" applyFont="1" applyBorder="1" applyAlignment="1">
      <alignment horizontal="left" indent="4"/>
    </xf>
    <xf numFmtId="0" fontId="9" fillId="0" borderId="10" xfId="0" applyFont="1" applyBorder="1" applyAlignment="1">
      <alignment horizontal="left" indent="4"/>
    </xf>
    <xf numFmtId="0" fontId="12" fillId="0" borderId="0" xfId="0" applyFont="1" applyAlignment="1">
      <alignment horizontal="left" vertical="center"/>
    </xf>
    <xf numFmtId="0" fontId="13" fillId="0" borderId="0" xfId="0" applyFont="1" applyBorder="1" applyAlignment="1"/>
    <xf numFmtId="0" fontId="9" fillId="0" borderId="1" xfId="0" applyFont="1" applyFill="1" applyBorder="1" applyAlignment="1">
      <alignment horizontal="left" indent="3"/>
    </xf>
    <xf numFmtId="0" fontId="14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indent="4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" fontId="1" fillId="0" borderId="17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 indent="3"/>
    </xf>
    <xf numFmtId="3" fontId="8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 applyAlignment="1">
      <alignment horizontal="right" indent="1"/>
    </xf>
    <xf numFmtId="164" fontId="2" fillId="0" borderId="2" xfId="0" applyNumberFormat="1" applyFont="1" applyFill="1" applyBorder="1" applyAlignment="1">
      <alignment horizontal="right" vertical="top" indent="1"/>
    </xf>
    <xf numFmtId="164" fontId="2" fillId="0" borderId="2" xfId="0" applyNumberFormat="1" applyFont="1" applyBorder="1" applyAlignment="1">
      <alignment horizontal="right" vertical="top" indent="1"/>
    </xf>
    <xf numFmtId="3" fontId="2" fillId="0" borderId="0" xfId="0" applyNumberFormat="1" applyFont="1"/>
    <xf numFmtId="165" fontId="2" fillId="0" borderId="2" xfId="0" applyNumberFormat="1" applyFont="1" applyFill="1" applyBorder="1" applyAlignment="1">
      <alignment horizontal="right" indent="4"/>
    </xf>
    <xf numFmtId="164" fontId="2" fillId="0" borderId="2" xfId="0" applyNumberFormat="1" applyFont="1" applyFill="1" applyBorder="1" applyAlignment="1">
      <alignment horizontal="right" indent="6"/>
    </xf>
    <xf numFmtId="0" fontId="8" fillId="0" borderId="0" xfId="0" applyFont="1" applyAlignment="1">
      <alignment horizontal="left"/>
    </xf>
    <xf numFmtId="0" fontId="9" fillId="0" borderId="0" xfId="0" applyFont="1" applyBorder="1" applyAlignment="1"/>
    <xf numFmtId="0" fontId="1" fillId="0" borderId="2" xfId="0" applyFont="1" applyBorder="1" applyAlignment="1">
      <alignment horizontal="center"/>
    </xf>
    <xf numFmtId="0" fontId="11" fillId="0" borderId="12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1" fontId="11" fillId="0" borderId="12" xfId="0" applyNumberFormat="1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</cellXfs>
  <cellStyles count="124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20" xfId="12"/>
    <cellStyle name="Normal 21" xfId="13"/>
    <cellStyle name="Normal 22" xfId="14"/>
    <cellStyle name="Normal 23" xfId="15"/>
    <cellStyle name="Normal 24" xfId="16"/>
    <cellStyle name="Normal 25" xfId="17"/>
    <cellStyle name="Normal 27" xfId="18"/>
    <cellStyle name="Normal 28" xfId="19"/>
    <cellStyle name="Normal 29" xfId="20"/>
    <cellStyle name="Normal 3" xfId="21"/>
    <cellStyle name="Normal 30" xfId="22"/>
    <cellStyle name="Normal 31" xfId="23"/>
    <cellStyle name="Normal 32" xfId="24"/>
    <cellStyle name="Normal 33" xfId="25"/>
    <cellStyle name="Normal 34" xfId="26"/>
    <cellStyle name="Normal 35" xfId="27"/>
    <cellStyle name="Normal 36" xfId="28"/>
    <cellStyle name="Normal 37" xfId="29"/>
    <cellStyle name="Normal 38" xfId="30"/>
    <cellStyle name="Normal 4" xfId="31"/>
    <cellStyle name="Normal 40" xfId="32"/>
    <cellStyle name="Normal 41" xfId="33"/>
    <cellStyle name="Normal 42" xfId="34"/>
    <cellStyle name="Normal 43" xfId="35"/>
    <cellStyle name="Normal 44" xfId="36"/>
    <cellStyle name="Normal 45" xfId="37"/>
    <cellStyle name="Normal 46" xfId="38"/>
    <cellStyle name="Normal 47" xfId="39"/>
    <cellStyle name="Normal 48" xfId="40"/>
    <cellStyle name="Normal 49" xfId="41"/>
    <cellStyle name="Normal 5" xfId="42"/>
    <cellStyle name="Normal 50" xfId="43"/>
    <cellStyle name="Normal 51" xfId="44"/>
    <cellStyle name="Normal 53" xfId="45"/>
    <cellStyle name="Normal 54" xfId="46"/>
    <cellStyle name="Normal 55" xfId="47"/>
    <cellStyle name="Normal 56" xfId="48"/>
    <cellStyle name="Normal 57" xfId="49"/>
    <cellStyle name="Normal 58" xfId="50"/>
    <cellStyle name="Normal 59" xfId="51"/>
    <cellStyle name="Normal 6" xfId="52"/>
    <cellStyle name="Normal 60" xfId="53"/>
    <cellStyle name="Normal 61" xfId="54"/>
    <cellStyle name="Normal 62" xfId="55"/>
    <cellStyle name="Normal 63" xfId="56"/>
    <cellStyle name="Normal 64" xfId="57"/>
    <cellStyle name="Normal 7" xfId="58"/>
    <cellStyle name="Normal 8" xfId="59"/>
    <cellStyle name="Normal 9" xfId="60"/>
    <cellStyle name="Note 10" xfId="61"/>
    <cellStyle name="Note 11" xfId="62"/>
    <cellStyle name="Note 12" xfId="63"/>
    <cellStyle name="Note 13" xfId="64"/>
    <cellStyle name="Note 14" xfId="65"/>
    <cellStyle name="Note 15" xfId="66"/>
    <cellStyle name="Note 16" xfId="67"/>
    <cellStyle name="Note 17" xfId="68"/>
    <cellStyle name="Note 18" xfId="69"/>
    <cellStyle name="Note 19" xfId="70"/>
    <cellStyle name="Note 2" xfId="71"/>
    <cellStyle name="Note 20" xfId="72"/>
    <cellStyle name="Note 21" xfId="73"/>
    <cellStyle name="Note 22" xfId="74"/>
    <cellStyle name="Note 23" xfId="75"/>
    <cellStyle name="Note 24" xfId="76"/>
    <cellStyle name="Note 25" xfId="77"/>
    <cellStyle name="Note 26" xfId="78"/>
    <cellStyle name="Note 27" xfId="79"/>
    <cellStyle name="Note 28" xfId="80"/>
    <cellStyle name="Note 29" xfId="81"/>
    <cellStyle name="Note 3" xfId="82"/>
    <cellStyle name="Note 30" xfId="83"/>
    <cellStyle name="Note 31" xfId="84"/>
    <cellStyle name="Note 32" xfId="85"/>
    <cellStyle name="Note 33" xfId="86"/>
    <cellStyle name="Note 34" xfId="87"/>
    <cellStyle name="Note 35" xfId="88"/>
    <cellStyle name="Note 36" xfId="89"/>
    <cellStyle name="Note 37" xfId="90"/>
    <cellStyle name="Note 38" xfId="91"/>
    <cellStyle name="Note 39" xfId="92"/>
    <cellStyle name="Note 4" xfId="93"/>
    <cellStyle name="Note 40" xfId="94"/>
    <cellStyle name="Note 41" xfId="95"/>
    <cellStyle name="Note 42" xfId="96"/>
    <cellStyle name="Note 43" xfId="97"/>
    <cellStyle name="Note 44" xfId="98"/>
    <cellStyle name="Note 45" xfId="99"/>
    <cellStyle name="Note 46" xfId="100"/>
    <cellStyle name="Note 47" xfId="101"/>
    <cellStyle name="Note 48" xfId="102"/>
    <cellStyle name="Note 49" xfId="103"/>
    <cellStyle name="Note 5" xfId="104"/>
    <cellStyle name="Note 50" xfId="105"/>
    <cellStyle name="Note 51" xfId="106"/>
    <cellStyle name="Note 52" xfId="107"/>
    <cellStyle name="Note 53" xfId="108"/>
    <cellStyle name="Note 54" xfId="109"/>
    <cellStyle name="Note 55" xfId="110"/>
    <cellStyle name="Note 56" xfId="111"/>
    <cellStyle name="Note 57" xfId="112"/>
    <cellStyle name="Note 58" xfId="113"/>
    <cellStyle name="Note 59" xfId="114"/>
    <cellStyle name="Note 6" xfId="115"/>
    <cellStyle name="Note 60" xfId="116"/>
    <cellStyle name="Note 61" xfId="117"/>
    <cellStyle name="Note 62" xfId="118"/>
    <cellStyle name="Note 63" xfId="119"/>
    <cellStyle name="Note 64" xfId="120"/>
    <cellStyle name="Note 7" xfId="121"/>
    <cellStyle name="Note 8" xfId="122"/>
    <cellStyle name="Note 9" xfId="1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ge 11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ge 11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ge 114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ge 115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queryTable" Target="../queryTables/queryTable3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7" Type="http://schemas.openxmlformats.org/officeDocument/2006/relationships/queryTable" Target="../queryTables/queryTable4.xml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pane xSplit="1" ySplit="6" topLeftCell="B55" activePane="bottomRight" state="frozen"/>
      <selection activeCell="A4" sqref="A4"/>
      <selection pane="topRight" activeCell="A4" sqref="A4"/>
      <selection pane="bottomLeft" activeCell="A4" sqref="A4"/>
      <selection pane="bottomRight" activeCell="D79" sqref="D79"/>
    </sheetView>
  </sheetViews>
  <sheetFormatPr defaultColWidth="9.140625" defaultRowHeight="12.75" x14ac:dyDescent="0.2"/>
  <cols>
    <col min="1" max="1" width="12.7109375" style="10" customWidth="1"/>
    <col min="2" max="2" width="11.28515625" style="10" customWidth="1"/>
    <col min="3" max="16" width="10.7109375" style="10" customWidth="1"/>
    <col min="17" max="16384" width="9.140625" style="10"/>
  </cols>
  <sheetData>
    <row r="1" spans="1:16" ht="21.75" customHeight="1" x14ac:dyDescent="0.2">
      <c r="A1" s="140" t="s">
        <v>41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16" x14ac:dyDescent="0.2">
      <c r="A2" s="140" t="s">
        <v>40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1:16" x14ac:dyDescent="0.2">
      <c r="A3" s="140" t="s">
        <v>0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</row>
    <row r="4" spans="1:16" ht="15" customHeight="1" x14ac:dyDescent="0.2"/>
    <row r="5" spans="1:16" s="11" customFormat="1" ht="22.5" customHeight="1" x14ac:dyDescent="0.2">
      <c r="A5" s="142" t="s">
        <v>37</v>
      </c>
      <c r="B5" s="141" t="s">
        <v>11</v>
      </c>
      <c r="C5" s="141"/>
      <c r="D5" s="141"/>
      <c r="E5" s="142" t="s">
        <v>113</v>
      </c>
      <c r="F5" s="142"/>
      <c r="G5" s="142"/>
      <c r="H5" s="142" t="s">
        <v>114</v>
      </c>
      <c r="I5" s="142"/>
      <c r="J5" s="142"/>
      <c r="K5" s="142" t="s">
        <v>115</v>
      </c>
      <c r="L5" s="142"/>
      <c r="M5" s="142"/>
      <c r="N5" s="142" t="s">
        <v>15</v>
      </c>
      <c r="O5" s="142"/>
      <c r="P5" s="142"/>
    </row>
    <row r="6" spans="1:16" s="11" customFormat="1" ht="22.5" customHeight="1" x14ac:dyDescent="0.2">
      <c r="A6" s="142"/>
      <c r="B6" s="112" t="s">
        <v>16</v>
      </c>
      <c r="C6" s="69" t="s">
        <v>39</v>
      </c>
      <c r="D6" s="69" t="s">
        <v>10</v>
      </c>
      <c r="E6" s="112" t="s">
        <v>16</v>
      </c>
      <c r="F6" s="69" t="s">
        <v>39</v>
      </c>
      <c r="G6" s="113" t="s">
        <v>10</v>
      </c>
      <c r="H6" s="112" t="s">
        <v>16</v>
      </c>
      <c r="I6" s="69" t="s">
        <v>39</v>
      </c>
      <c r="J6" s="69" t="s">
        <v>10</v>
      </c>
      <c r="K6" s="112" t="s">
        <v>16</v>
      </c>
      <c r="L6" s="69" t="s">
        <v>39</v>
      </c>
      <c r="M6" s="69" t="s">
        <v>10</v>
      </c>
      <c r="N6" s="112" t="s">
        <v>16</v>
      </c>
      <c r="O6" s="69" t="s">
        <v>39</v>
      </c>
      <c r="P6" s="69" t="s">
        <v>10</v>
      </c>
    </row>
    <row r="7" spans="1:16" x14ac:dyDescent="0.2">
      <c r="A7" s="61">
        <v>1955</v>
      </c>
      <c r="B7" s="47">
        <v>720.8</v>
      </c>
      <c r="C7" s="47">
        <v>361.4</v>
      </c>
      <c r="D7" s="47">
        <v>359.4</v>
      </c>
      <c r="E7" s="47">
        <v>360.8</v>
      </c>
      <c r="F7" s="47">
        <v>182</v>
      </c>
      <c r="G7" s="47">
        <v>178.8</v>
      </c>
      <c r="H7" s="47">
        <v>53.4</v>
      </c>
      <c r="I7" s="47">
        <v>26.2</v>
      </c>
      <c r="J7" s="47">
        <v>27.2</v>
      </c>
      <c r="K7" s="47">
        <v>265.7</v>
      </c>
      <c r="L7" s="47">
        <v>133.69999999999999</v>
      </c>
      <c r="M7" s="47">
        <v>132</v>
      </c>
      <c r="N7" s="47">
        <v>40.9</v>
      </c>
      <c r="O7" s="47">
        <v>19.5</v>
      </c>
      <c r="P7" s="47">
        <v>21.4</v>
      </c>
    </row>
    <row r="8" spans="1:16" x14ac:dyDescent="0.2">
      <c r="A8" s="62">
        <v>1956</v>
      </c>
      <c r="B8" s="48">
        <v>742.5</v>
      </c>
      <c r="C8" s="48">
        <v>372.3</v>
      </c>
      <c r="D8" s="48">
        <v>370.2</v>
      </c>
      <c r="E8" s="48">
        <v>377.1</v>
      </c>
      <c r="F8" s="48">
        <v>190.33</v>
      </c>
      <c r="G8" s="48">
        <v>186.8</v>
      </c>
      <c r="H8" s="48">
        <v>54.2</v>
      </c>
      <c r="I8" s="48">
        <v>26.7</v>
      </c>
      <c r="J8" s="48">
        <v>27.5</v>
      </c>
      <c r="K8" s="48">
        <v>269.60000000000002</v>
      </c>
      <c r="L8" s="48">
        <v>135.6</v>
      </c>
      <c r="M8" s="48">
        <v>134</v>
      </c>
      <c r="N8" s="48">
        <v>41.6</v>
      </c>
      <c r="O8" s="48">
        <v>19.7</v>
      </c>
      <c r="P8" s="48">
        <v>21.9</v>
      </c>
    </row>
    <row r="9" spans="1:16" x14ac:dyDescent="0.2">
      <c r="A9" s="62">
        <v>1957</v>
      </c>
      <c r="B9" s="48">
        <v>764.9</v>
      </c>
      <c r="C9" s="48">
        <v>383.8</v>
      </c>
      <c r="D9" s="48">
        <v>381.1</v>
      </c>
      <c r="E9" s="48">
        <v>391.4</v>
      </c>
      <c r="F9" s="48">
        <v>197.8</v>
      </c>
      <c r="G9" s="48">
        <v>193.6</v>
      </c>
      <c r="H9" s="48">
        <v>55.7</v>
      </c>
      <c r="I9" s="48">
        <v>27.6</v>
      </c>
      <c r="J9" s="48">
        <v>28.1</v>
      </c>
      <c r="K9" s="48">
        <v>275.3</v>
      </c>
      <c r="L9" s="48">
        <v>138.19999999999999</v>
      </c>
      <c r="M9" s="48">
        <v>137.1</v>
      </c>
      <c r="N9" s="48">
        <v>42.5</v>
      </c>
      <c r="O9" s="48">
        <v>20.2</v>
      </c>
      <c r="P9" s="48">
        <v>22.3</v>
      </c>
    </row>
    <row r="10" spans="1:16" x14ac:dyDescent="0.2">
      <c r="A10" s="62">
        <v>1958</v>
      </c>
      <c r="B10" s="48">
        <v>788.6</v>
      </c>
      <c r="C10" s="48">
        <v>395.8</v>
      </c>
      <c r="D10" s="48">
        <v>392.8</v>
      </c>
      <c r="E10" s="48">
        <v>405.9</v>
      </c>
      <c r="F10" s="48">
        <v>205.3</v>
      </c>
      <c r="G10" s="48">
        <v>200.6</v>
      </c>
      <c r="H10" s="48">
        <v>57.6</v>
      </c>
      <c r="I10" s="48">
        <v>28.6</v>
      </c>
      <c r="J10" s="48">
        <v>29</v>
      </c>
      <c r="K10" s="48">
        <v>281.7</v>
      </c>
      <c r="L10" s="48">
        <v>141.30000000000001</v>
      </c>
      <c r="M10" s="48">
        <v>140.4</v>
      </c>
      <c r="N10" s="48">
        <v>43.4</v>
      </c>
      <c r="O10" s="48">
        <v>20.6</v>
      </c>
      <c r="P10" s="48">
        <v>22.8</v>
      </c>
    </row>
    <row r="11" spans="1:16" x14ac:dyDescent="0.2">
      <c r="A11" s="62">
        <v>1959</v>
      </c>
      <c r="B11" s="48">
        <v>817.1</v>
      </c>
      <c r="C11" s="48">
        <v>410.3</v>
      </c>
      <c r="D11" s="48">
        <v>406.8</v>
      </c>
      <c r="E11" s="48">
        <v>423.1</v>
      </c>
      <c r="F11" s="48">
        <v>213.6</v>
      </c>
      <c r="G11" s="48">
        <v>209.5</v>
      </c>
      <c r="H11" s="48">
        <v>60</v>
      </c>
      <c r="I11" s="48">
        <v>29.9</v>
      </c>
      <c r="J11" s="48">
        <v>30.1</v>
      </c>
      <c r="K11" s="48">
        <v>289.39999999999998</v>
      </c>
      <c r="L11" s="48">
        <v>145.6</v>
      </c>
      <c r="M11" s="48">
        <v>143.80000000000001</v>
      </c>
      <c r="N11" s="48">
        <v>44.6</v>
      </c>
      <c r="O11" s="48">
        <v>21.2</v>
      </c>
      <c r="P11" s="48">
        <v>23.4</v>
      </c>
    </row>
    <row r="12" spans="1:16" x14ac:dyDescent="0.2">
      <c r="A12" s="62">
        <v>1960</v>
      </c>
      <c r="B12" s="48">
        <v>840.3</v>
      </c>
      <c r="C12" s="48">
        <v>418.2</v>
      </c>
      <c r="D12" s="48">
        <v>422.1</v>
      </c>
      <c r="E12" s="48">
        <v>442</v>
      </c>
      <c r="F12" s="48">
        <v>221.3</v>
      </c>
      <c r="G12" s="48">
        <v>220.7</v>
      </c>
      <c r="H12" s="48">
        <v>65.8</v>
      </c>
      <c r="I12" s="48">
        <v>32.4</v>
      </c>
      <c r="J12" s="48">
        <v>33.4</v>
      </c>
      <c r="K12" s="48">
        <v>284.10000000000002</v>
      </c>
      <c r="L12" s="48">
        <v>142.9</v>
      </c>
      <c r="M12" s="48">
        <v>141.19999999999999</v>
      </c>
      <c r="N12" s="48">
        <v>48.4</v>
      </c>
      <c r="O12" s="48">
        <v>21.6</v>
      </c>
      <c r="P12" s="48">
        <v>26.8</v>
      </c>
    </row>
    <row r="13" spans="1:16" x14ac:dyDescent="0.2">
      <c r="A13" s="62">
        <v>1961</v>
      </c>
      <c r="B13" s="48">
        <v>866.8</v>
      </c>
      <c r="C13" s="48">
        <v>431.6</v>
      </c>
      <c r="D13" s="48">
        <v>435.2</v>
      </c>
      <c r="E13" s="48">
        <v>458.4</v>
      </c>
      <c r="F13" s="48">
        <v>229.7</v>
      </c>
      <c r="G13" s="48">
        <v>228.7</v>
      </c>
      <c r="H13" s="48">
        <v>68.3</v>
      </c>
      <c r="I13" s="48">
        <v>33.5</v>
      </c>
      <c r="J13" s="48">
        <v>34.799999999999997</v>
      </c>
      <c r="K13" s="48">
        <v>290.2</v>
      </c>
      <c r="L13" s="48">
        <v>145.80000000000001</v>
      </c>
      <c r="M13" s="48">
        <v>144.4</v>
      </c>
      <c r="N13" s="48">
        <v>49.9</v>
      </c>
      <c r="O13" s="48">
        <v>22.6</v>
      </c>
      <c r="P13" s="48">
        <v>27.3</v>
      </c>
    </row>
    <row r="14" spans="1:16" x14ac:dyDescent="0.2">
      <c r="A14" s="62">
        <v>1962</v>
      </c>
      <c r="B14" s="48">
        <v>893.2</v>
      </c>
      <c r="C14" s="48">
        <v>444.7</v>
      </c>
      <c r="D14" s="48">
        <v>448.5</v>
      </c>
      <c r="E14" s="48">
        <v>473.8</v>
      </c>
      <c r="F14" s="48">
        <v>237.9</v>
      </c>
      <c r="G14" s="48">
        <v>235.9</v>
      </c>
      <c r="H14" s="48">
        <v>71.099999999999994</v>
      </c>
      <c r="I14" s="48">
        <v>34.700000000000003</v>
      </c>
      <c r="J14" s="48">
        <v>36.4</v>
      </c>
      <c r="K14" s="48">
        <v>296.5</v>
      </c>
      <c r="L14" s="48">
        <v>148.69999999999999</v>
      </c>
      <c r="M14" s="48">
        <v>147.80000000000001</v>
      </c>
      <c r="N14" s="48">
        <v>51.8</v>
      </c>
      <c r="O14" s="48">
        <v>23.4</v>
      </c>
      <c r="P14" s="48">
        <v>28.4</v>
      </c>
    </row>
    <row r="15" spans="1:16" x14ac:dyDescent="0.2">
      <c r="A15" s="62">
        <v>1963</v>
      </c>
      <c r="B15" s="48">
        <v>924.3</v>
      </c>
      <c r="C15" s="48">
        <v>460.7</v>
      </c>
      <c r="D15" s="48">
        <v>463.6</v>
      </c>
      <c r="E15" s="48">
        <v>489.7</v>
      </c>
      <c r="F15" s="48">
        <v>246.3</v>
      </c>
      <c r="G15" s="48">
        <v>243.4</v>
      </c>
      <c r="H15" s="48">
        <v>75.099999999999994</v>
      </c>
      <c r="I15" s="48">
        <v>36.700000000000003</v>
      </c>
      <c r="J15" s="48">
        <v>38.4</v>
      </c>
      <c r="K15" s="48">
        <v>306.5</v>
      </c>
      <c r="L15" s="48">
        <v>153.69999999999999</v>
      </c>
      <c r="M15" s="48">
        <v>152.80000000000001</v>
      </c>
      <c r="N15" s="48">
        <v>53</v>
      </c>
      <c r="O15" s="48">
        <v>24</v>
      </c>
      <c r="P15" s="48">
        <v>29</v>
      </c>
    </row>
    <row r="16" spans="1:16" x14ac:dyDescent="0.2">
      <c r="A16" s="62">
        <v>1964</v>
      </c>
      <c r="B16" s="48">
        <v>951.1</v>
      </c>
      <c r="C16" s="48">
        <v>474.4</v>
      </c>
      <c r="D16" s="48">
        <v>476.7</v>
      </c>
      <c r="E16" s="48">
        <v>503.8</v>
      </c>
      <c r="F16" s="48">
        <v>253.9</v>
      </c>
      <c r="G16" s="48">
        <v>249.9</v>
      </c>
      <c r="H16" s="48">
        <v>78.7</v>
      </c>
      <c r="I16" s="48">
        <v>38.4</v>
      </c>
      <c r="J16" s="48">
        <v>40.299999999999997</v>
      </c>
      <c r="K16" s="48">
        <v>314.2</v>
      </c>
      <c r="L16" s="48">
        <v>157.30000000000001</v>
      </c>
      <c r="M16" s="48">
        <v>156.9</v>
      </c>
      <c r="N16" s="48">
        <v>54.4</v>
      </c>
      <c r="O16" s="48">
        <v>24.8</v>
      </c>
      <c r="P16" s="48">
        <v>29.6</v>
      </c>
    </row>
    <row r="17" spans="1:16" x14ac:dyDescent="0.2">
      <c r="A17" s="62">
        <v>1965</v>
      </c>
      <c r="B17" s="48">
        <v>973.9</v>
      </c>
      <c r="C17" s="48">
        <v>485.5</v>
      </c>
      <c r="D17" s="48">
        <v>488.4</v>
      </c>
      <c r="E17" s="48">
        <v>515.9</v>
      </c>
      <c r="F17" s="48">
        <v>260.3</v>
      </c>
      <c r="G17" s="48">
        <v>255.6</v>
      </c>
      <c r="H17" s="48">
        <v>81.900000000000006</v>
      </c>
      <c r="I17" s="48">
        <v>39.9</v>
      </c>
      <c r="J17" s="48">
        <v>42</v>
      </c>
      <c r="K17" s="48">
        <v>320.3</v>
      </c>
      <c r="L17" s="48">
        <v>159.9</v>
      </c>
      <c r="M17" s="48">
        <v>160.5</v>
      </c>
      <c r="N17" s="48">
        <v>55.7</v>
      </c>
      <c r="O17" s="48">
        <v>25.4</v>
      </c>
      <c r="P17" s="48">
        <v>30.3</v>
      </c>
    </row>
    <row r="18" spans="1:16" x14ac:dyDescent="0.2">
      <c r="A18" s="62">
        <v>1966</v>
      </c>
      <c r="B18" s="48">
        <v>994.9</v>
      </c>
      <c r="C18" s="48">
        <v>495.8</v>
      </c>
      <c r="D18" s="48">
        <v>499.1</v>
      </c>
      <c r="E18" s="48">
        <v>524.70000000000005</v>
      </c>
      <c r="F18" s="48">
        <v>264.7</v>
      </c>
      <c r="G18" s="48">
        <v>260</v>
      </c>
      <c r="H18" s="48">
        <v>84.3</v>
      </c>
      <c r="I18" s="48">
        <v>41.3</v>
      </c>
      <c r="J18" s="48">
        <v>43</v>
      </c>
      <c r="K18" s="48">
        <v>328.9</v>
      </c>
      <c r="L18" s="48">
        <v>163.69999999999999</v>
      </c>
      <c r="M18" s="48">
        <v>165.2</v>
      </c>
      <c r="N18" s="48">
        <v>57</v>
      </c>
      <c r="O18" s="48">
        <v>26.1</v>
      </c>
      <c r="P18" s="48">
        <v>30.9</v>
      </c>
    </row>
    <row r="19" spans="1:16" x14ac:dyDescent="0.2">
      <c r="A19" s="62">
        <v>1967</v>
      </c>
      <c r="B19" s="48">
        <v>1010.1</v>
      </c>
      <c r="C19" s="48">
        <v>504.4</v>
      </c>
      <c r="D19" s="48">
        <v>505.7</v>
      </c>
      <c r="E19" s="48">
        <v>531</v>
      </c>
      <c r="F19" s="48">
        <v>268.39999999999998</v>
      </c>
      <c r="G19" s="48">
        <v>262.60000000000002</v>
      </c>
      <c r="H19" s="48">
        <v>85.7</v>
      </c>
      <c r="I19" s="48">
        <v>42.5</v>
      </c>
      <c r="J19" s="48">
        <v>43.2</v>
      </c>
      <c r="K19" s="48">
        <v>335.8</v>
      </c>
      <c r="L19" s="48">
        <v>167.1</v>
      </c>
      <c r="M19" s="48">
        <v>168.7</v>
      </c>
      <c r="N19" s="48">
        <v>57.6</v>
      </c>
      <c r="O19" s="48">
        <v>26.4</v>
      </c>
      <c r="P19" s="48">
        <v>31.2</v>
      </c>
    </row>
    <row r="20" spans="1:16" x14ac:dyDescent="0.2">
      <c r="A20" s="62">
        <v>1968</v>
      </c>
      <c r="B20" s="48">
        <v>1020.6</v>
      </c>
      <c r="C20" s="48">
        <v>510.2</v>
      </c>
      <c r="D20" s="48">
        <v>510.4</v>
      </c>
      <c r="E20" s="48">
        <v>536.79999999999995</v>
      </c>
      <c r="F20" s="48">
        <v>271.39999999999998</v>
      </c>
      <c r="G20" s="48">
        <v>265.39999999999998</v>
      </c>
      <c r="H20" s="48">
        <v>87.2</v>
      </c>
      <c r="I20" s="48">
        <v>43.6</v>
      </c>
      <c r="J20" s="48">
        <v>43.6</v>
      </c>
      <c r="K20" s="48">
        <v>337.4</v>
      </c>
      <c r="L20" s="48">
        <v>168.2</v>
      </c>
      <c r="M20" s="48">
        <v>169.2</v>
      </c>
      <c r="N20" s="48">
        <v>59.2</v>
      </c>
      <c r="O20" s="48">
        <v>27</v>
      </c>
      <c r="P20" s="48">
        <v>32.200000000000003</v>
      </c>
    </row>
    <row r="21" spans="1:16" x14ac:dyDescent="0.2">
      <c r="A21" s="62">
        <v>1969</v>
      </c>
      <c r="B21" s="48">
        <v>1027.8</v>
      </c>
      <c r="C21" s="48">
        <v>516.1</v>
      </c>
      <c r="D21" s="48">
        <v>511.7</v>
      </c>
      <c r="E21" s="48">
        <v>538.29999999999995</v>
      </c>
      <c r="F21" s="48">
        <v>272.8</v>
      </c>
      <c r="G21" s="48">
        <v>265.5</v>
      </c>
      <c r="H21" s="48">
        <v>88.3</v>
      </c>
      <c r="I21" s="48">
        <v>44.4</v>
      </c>
      <c r="J21" s="48">
        <v>43.9</v>
      </c>
      <c r="K21" s="48">
        <v>341</v>
      </c>
      <c r="L21" s="48">
        <v>171.5</v>
      </c>
      <c r="M21" s="48">
        <v>169.5</v>
      </c>
      <c r="N21" s="48">
        <v>60.2</v>
      </c>
      <c r="O21" s="48">
        <v>27.4</v>
      </c>
      <c r="P21" s="48">
        <v>32.799999999999997</v>
      </c>
    </row>
    <row r="22" spans="1:16" x14ac:dyDescent="0.2">
      <c r="A22" s="62">
        <v>1970</v>
      </c>
      <c r="B22" s="48">
        <v>970.9</v>
      </c>
      <c r="C22" s="48">
        <v>483.1</v>
      </c>
      <c r="D22" s="48">
        <v>487.8</v>
      </c>
      <c r="E22" s="48">
        <v>498.3</v>
      </c>
      <c r="F22" s="48">
        <v>249.7</v>
      </c>
      <c r="G22" s="48">
        <v>248.6</v>
      </c>
      <c r="H22" s="48">
        <v>82.6</v>
      </c>
      <c r="I22" s="48">
        <v>41.3</v>
      </c>
      <c r="J22" s="48">
        <v>41.3</v>
      </c>
      <c r="K22" s="48">
        <v>317.60000000000002</v>
      </c>
      <c r="L22" s="48">
        <v>158.9</v>
      </c>
      <c r="M22" s="48">
        <v>158.69999999999999</v>
      </c>
      <c r="N22" s="48">
        <v>72.400000000000006</v>
      </c>
      <c r="O22" s="48">
        <v>33.200000000000003</v>
      </c>
      <c r="P22" s="48">
        <v>39.200000000000003</v>
      </c>
    </row>
    <row r="23" spans="1:16" x14ac:dyDescent="0.2">
      <c r="A23" s="62">
        <v>1971</v>
      </c>
      <c r="B23" s="48">
        <v>978.1</v>
      </c>
      <c r="C23" s="48">
        <v>486.9</v>
      </c>
      <c r="D23" s="48">
        <v>491.2</v>
      </c>
      <c r="E23" s="48">
        <v>499</v>
      </c>
      <c r="F23" s="48">
        <v>250.3</v>
      </c>
      <c r="G23" s="48">
        <v>248.7</v>
      </c>
      <c r="H23" s="48">
        <v>84.4</v>
      </c>
      <c r="I23" s="48">
        <v>42.2</v>
      </c>
      <c r="J23" s="48">
        <v>42.2</v>
      </c>
      <c r="K23" s="48">
        <v>320.8</v>
      </c>
      <c r="L23" s="48">
        <v>160.6</v>
      </c>
      <c r="M23" s="48">
        <v>160.19999999999999</v>
      </c>
      <c r="N23" s="48">
        <v>73.900000000000006</v>
      </c>
      <c r="O23" s="48">
        <v>33.799999999999997</v>
      </c>
      <c r="P23" s="48">
        <v>40.1</v>
      </c>
    </row>
    <row r="24" spans="1:16" x14ac:dyDescent="0.2">
      <c r="A24" s="62">
        <v>1972</v>
      </c>
      <c r="B24" s="48">
        <v>988</v>
      </c>
      <c r="C24" s="48">
        <v>492</v>
      </c>
      <c r="D24" s="48">
        <v>496</v>
      </c>
      <c r="E24" s="48">
        <v>501.3</v>
      </c>
      <c r="F24" s="48">
        <v>251.6</v>
      </c>
      <c r="G24" s="48">
        <v>249.7</v>
      </c>
      <c r="H24" s="48">
        <v>86.6</v>
      </c>
      <c r="I24" s="48">
        <v>43.3</v>
      </c>
      <c r="J24" s="48">
        <v>43.3</v>
      </c>
      <c r="K24" s="48">
        <v>324.5</v>
      </c>
      <c r="L24" s="48">
        <v>162.5</v>
      </c>
      <c r="M24" s="48">
        <v>162</v>
      </c>
      <c r="N24" s="48">
        <v>75.599999999999994</v>
      </c>
      <c r="O24" s="48">
        <v>34.6</v>
      </c>
      <c r="P24" s="48">
        <v>41</v>
      </c>
    </row>
    <row r="25" spans="1:16" x14ac:dyDescent="0.2">
      <c r="A25" s="62">
        <v>1973</v>
      </c>
      <c r="B25" s="48">
        <v>1057.7</v>
      </c>
      <c r="C25" s="48">
        <v>541.4</v>
      </c>
      <c r="D25" s="48">
        <v>516.29999999999995</v>
      </c>
      <c r="E25" s="48">
        <v>538.5</v>
      </c>
      <c r="F25" s="48">
        <v>274.89999999999998</v>
      </c>
      <c r="G25" s="48">
        <v>263.60000000000002</v>
      </c>
      <c r="H25" s="48">
        <v>94.1</v>
      </c>
      <c r="I25" s="48">
        <v>49.8</v>
      </c>
      <c r="J25" s="48">
        <v>44.3</v>
      </c>
      <c r="K25" s="48">
        <v>356.4</v>
      </c>
      <c r="L25" s="48">
        <v>184.4</v>
      </c>
      <c r="M25" s="48">
        <v>172</v>
      </c>
      <c r="N25" s="48">
        <v>68.7</v>
      </c>
      <c r="O25" s="48">
        <v>32.299999999999997</v>
      </c>
      <c r="P25" s="48">
        <v>36.4</v>
      </c>
    </row>
    <row r="26" spans="1:16" x14ac:dyDescent="0.2">
      <c r="A26" s="62">
        <v>1974</v>
      </c>
      <c r="B26" s="48">
        <v>1004.2</v>
      </c>
      <c r="C26" s="48">
        <v>500.6</v>
      </c>
      <c r="D26" s="48">
        <v>503.6</v>
      </c>
      <c r="E26" s="48">
        <v>590.70000000000005</v>
      </c>
      <c r="F26" s="48">
        <v>251.8</v>
      </c>
      <c r="G26" s="48">
        <v>248.9</v>
      </c>
      <c r="H26" s="48">
        <v>91.5</v>
      </c>
      <c r="I26" s="48">
        <v>45.7</v>
      </c>
      <c r="J26" s="48">
        <v>45.8</v>
      </c>
      <c r="K26" s="48">
        <v>333</v>
      </c>
      <c r="L26" s="48">
        <v>166.7</v>
      </c>
      <c r="M26" s="48">
        <v>166.3</v>
      </c>
      <c r="N26" s="48">
        <v>79</v>
      </c>
      <c r="O26" s="48">
        <v>36.4</v>
      </c>
      <c r="P26" s="48">
        <v>44.6</v>
      </c>
    </row>
    <row r="27" spans="1:16" x14ac:dyDescent="0.2">
      <c r="A27" s="62">
        <v>1975</v>
      </c>
      <c r="B27" s="48">
        <v>1011.9</v>
      </c>
      <c r="C27" s="48">
        <v>504.4</v>
      </c>
      <c r="D27" s="48">
        <v>507.5</v>
      </c>
      <c r="E27" s="48">
        <v>498.6</v>
      </c>
      <c r="F27" s="48">
        <v>250.8</v>
      </c>
      <c r="G27" s="48">
        <v>247.8</v>
      </c>
      <c r="H27" s="48">
        <v>94.4</v>
      </c>
      <c r="I27" s="48">
        <v>47.2</v>
      </c>
      <c r="J27" s="48">
        <v>47.2</v>
      </c>
      <c r="K27" s="48">
        <v>338.2</v>
      </c>
      <c r="L27" s="48">
        <v>169.2</v>
      </c>
      <c r="M27" s="48">
        <v>169</v>
      </c>
      <c r="N27" s="48">
        <v>80.7</v>
      </c>
      <c r="O27" s="48">
        <v>37.200000000000003</v>
      </c>
      <c r="P27" s="48">
        <v>43.5</v>
      </c>
    </row>
    <row r="28" spans="1:16" x14ac:dyDescent="0.2">
      <c r="A28" s="62">
        <v>1976</v>
      </c>
      <c r="B28" s="48">
        <v>1022.9</v>
      </c>
      <c r="C28" s="48">
        <v>510.1</v>
      </c>
      <c r="D28" s="48">
        <v>512.79999999999995</v>
      </c>
      <c r="E28" s="48">
        <v>498.3</v>
      </c>
      <c r="F28" s="48">
        <v>250.7</v>
      </c>
      <c r="G28" s="48">
        <v>247.6</v>
      </c>
      <c r="H28" s="48">
        <v>97.8</v>
      </c>
      <c r="I28" s="48">
        <v>49</v>
      </c>
      <c r="J28" s="48">
        <v>48.8</v>
      </c>
      <c r="K28" s="48">
        <v>344.6</v>
      </c>
      <c r="L28" s="48">
        <v>172.4</v>
      </c>
      <c r="M28" s="48">
        <v>172.2</v>
      </c>
      <c r="N28" s="48">
        <v>82.2</v>
      </c>
      <c r="O28" s="48">
        <v>38</v>
      </c>
      <c r="P28" s="48">
        <v>44.2</v>
      </c>
    </row>
    <row r="29" spans="1:16" x14ac:dyDescent="0.2">
      <c r="A29" s="62">
        <v>1977</v>
      </c>
      <c r="B29" s="48">
        <v>1035.2</v>
      </c>
      <c r="C29" s="48">
        <v>516.5</v>
      </c>
      <c r="D29" s="48">
        <v>518.70000000000005</v>
      </c>
      <c r="E29" s="48">
        <v>499.6</v>
      </c>
      <c r="F29" s="48">
        <v>251.5</v>
      </c>
      <c r="G29" s="48">
        <v>248.1</v>
      </c>
      <c r="H29" s="48">
        <v>101.1</v>
      </c>
      <c r="I29" s="48">
        <v>50.7</v>
      </c>
      <c r="J29" s="48">
        <v>50.4</v>
      </c>
      <c r="K29" s="48">
        <v>350.8</v>
      </c>
      <c r="L29" s="48">
        <v>175.5</v>
      </c>
      <c r="M29" s="48">
        <v>175.3</v>
      </c>
      <c r="N29" s="48">
        <v>83.7</v>
      </c>
      <c r="O29" s="48">
        <v>38.799999999999997</v>
      </c>
      <c r="P29" s="48">
        <v>44.9</v>
      </c>
    </row>
    <row r="30" spans="1:16" x14ac:dyDescent="0.2">
      <c r="A30" s="62">
        <v>1978</v>
      </c>
      <c r="B30" s="48">
        <v>1048.5999999999999</v>
      </c>
      <c r="C30" s="48">
        <v>523.70000000000005</v>
      </c>
      <c r="D30" s="48">
        <v>524.9</v>
      </c>
      <c r="E30" s="48">
        <v>501.2</v>
      </c>
      <c r="F30" s="48">
        <v>252.6</v>
      </c>
      <c r="G30" s="48">
        <v>248.6</v>
      </c>
      <c r="H30" s="48">
        <v>104.5</v>
      </c>
      <c r="I30" s="48">
        <v>52.5</v>
      </c>
      <c r="J30" s="48">
        <v>52</v>
      </c>
      <c r="K30" s="48">
        <v>357.8</v>
      </c>
      <c r="L30" s="48">
        <v>179.1</v>
      </c>
      <c r="M30" s="48">
        <v>178.7</v>
      </c>
      <c r="N30" s="48">
        <v>85.1</v>
      </c>
      <c r="O30" s="48">
        <v>39.5</v>
      </c>
      <c r="P30" s="48">
        <v>45.6</v>
      </c>
    </row>
    <row r="31" spans="1:16" x14ac:dyDescent="0.2">
      <c r="A31" s="62">
        <v>1979</v>
      </c>
      <c r="B31" s="48">
        <v>1063.5</v>
      </c>
      <c r="C31" s="48">
        <v>531.5</v>
      </c>
      <c r="D31" s="48">
        <v>532</v>
      </c>
      <c r="E31" s="48">
        <v>502.7</v>
      </c>
      <c r="F31" s="48">
        <v>253.7</v>
      </c>
      <c r="G31" s="48">
        <v>249</v>
      </c>
      <c r="H31" s="48">
        <v>108.2</v>
      </c>
      <c r="I31" s="48">
        <v>54.5</v>
      </c>
      <c r="J31" s="48">
        <v>53.7</v>
      </c>
      <c r="K31" s="48">
        <v>365.9</v>
      </c>
      <c r="L31" s="48">
        <v>183</v>
      </c>
      <c r="M31" s="48">
        <v>182.9</v>
      </c>
      <c r="N31" s="48">
        <v>86.7</v>
      </c>
      <c r="O31" s="48">
        <v>40.299999999999997</v>
      </c>
      <c r="P31" s="48">
        <v>46.4</v>
      </c>
    </row>
    <row r="32" spans="1:16" x14ac:dyDescent="0.2">
      <c r="A32" s="62">
        <v>1980</v>
      </c>
      <c r="B32" s="48">
        <v>1081.7</v>
      </c>
      <c r="C32" s="48">
        <v>540.6</v>
      </c>
      <c r="D32" s="48">
        <v>541.1</v>
      </c>
      <c r="E32" s="48">
        <v>504.6</v>
      </c>
      <c r="F32" s="48">
        <v>254.6</v>
      </c>
      <c r="G32" s="48">
        <v>250</v>
      </c>
      <c r="H32" s="48">
        <v>112.5</v>
      </c>
      <c r="I32" s="48">
        <v>56.8</v>
      </c>
      <c r="J32" s="48">
        <v>55.7</v>
      </c>
      <c r="K32" s="48">
        <v>376.5</v>
      </c>
      <c r="L32" s="48">
        <v>188.1</v>
      </c>
      <c r="M32" s="48">
        <v>188.4</v>
      </c>
      <c r="N32" s="48">
        <v>88.1</v>
      </c>
      <c r="O32" s="48">
        <v>41.1</v>
      </c>
      <c r="P32" s="48">
        <v>47</v>
      </c>
    </row>
    <row r="33" spans="1:16" x14ac:dyDescent="0.2">
      <c r="A33" s="62">
        <v>1981</v>
      </c>
      <c r="B33" s="48">
        <v>1093.9000000000001</v>
      </c>
      <c r="C33" s="48">
        <v>547.1</v>
      </c>
      <c r="D33" s="48">
        <v>546.79999999999995</v>
      </c>
      <c r="E33" s="48">
        <v>500.4</v>
      </c>
      <c r="F33" s="48">
        <v>252.7</v>
      </c>
      <c r="G33" s="48">
        <v>247.7</v>
      </c>
      <c r="H33" s="48">
        <v>117</v>
      </c>
      <c r="I33" s="48">
        <v>59.1</v>
      </c>
      <c r="J33" s="48">
        <v>57.9</v>
      </c>
      <c r="K33" s="48">
        <v>386.7</v>
      </c>
      <c r="L33" s="48">
        <v>193.3</v>
      </c>
      <c r="M33" s="48">
        <v>193.4</v>
      </c>
      <c r="N33" s="48">
        <v>89.8</v>
      </c>
      <c r="O33" s="48">
        <v>42</v>
      </c>
      <c r="P33" s="48">
        <v>47.8</v>
      </c>
    </row>
    <row r="34" spans="1:16" x14ac:dyDescent="0.2">
      <c r="A34" s="62">
        <v>1982</v>
      </c>
      <c r="B34" s="48">
        <v>1115.7</v>
      </c>
      <c r="C34" s="48">
        <v>558.1</v>
      </c>
      <c r="D34" s="49">
        <v>557.6</v>
      </c>
      <c r="E34" s="49">
        <v>504.8</v>
      </c>
      <c r="F34" s="48">
        <v>255</v>
      </c>
      <c r="G34" s="48">
        <v>249.8</v>
      </c>
      <c r="H34" s="48">
        <v>120.7</v>
      </c>
      <c r="I34" s="48">
        <v>61</v>
      </c>
      <c r="J34" s="48">
        <v>59.7</v>
      </c>
      <c r="K34" s="48">
        <v>399.1</v>
      </c>
      <c r="L34" s="48">
        <v>199.5</v>
      </c>
      <c r="M34" s="48">
        <v>199.6</v>
      </c>
      <c r="N34" s="48">
        <v>91.1</v>
      </c>
      <c r="O34" s="48">
        <v>42.6</v>
      </c>
      <c r="P34" s="48">
        <v>48.5</v>
      </c>
    </row>
    <row r="35" spans="1:16" x14ac:dyDescent="0.2">
      <c r="A35" s="62">
        <v>1983</v>
      </c>
      <c r="B35" s="48">
        <v>1138.5</v>
      </c>
      <c r="C35" s="48">
        <v>569.5</v>
      </c>
      <c r="D35" s="48">
        <v>569</v>
      </c>
      <c r="E35" s="48">
        <v>509.9</v>
      </c>
      <c r="F35" s="48">
        <v>257.7</v>
      </c>
      <c r="G35" s="48">
        <v>252.2</v>
      </c>
      <c r="H35" s="48">
        <v>123.5</v>
      </c>
      <c r="I35" s="48">
        <v>62.3</v>
      </c>
      <c r="J35" s="48">
        <v>61.2</v>
      </c>
      <c r="K35" s="48">
        <v>412.6</v>
      </c>
      <c r="L35" s="48">
        <v>206.2</v>
      </c>
      <c r="M35" s="48">
        <v>206.4</v>
      </c>
      <c r="N35" s="48">
        <v>92.5</v>
      </c>
      <c r="O35" s="48">
        <v>43.3</v>
      </c>
      <c r="P35" s="48">
        <v>49.2</v>
      </c>
    </row>
    <row r="36" spans="1:16" x14ac:dyDescent="0.2">
      <c r="A36" s="62">
        <v>1984</v>
      </c>
      <c r="B36" s="48">
        <v>1169.5999999999999</v>
      </c>
      <c r="C36" s="48">
        <v>584.6</v>
      </c>
      <c r="D36" s="48">
        <v>585</v>
      </c>
      <c r="E36" s="48">
        <v>518.1</v>
      </c>
      <c r="F36" s="48">
        <v>261.89999999999998</v>
      </c>
      <c r="G36" s="48">
        <v>256.2</v>
      </c>
      <c r="H36" s="48">
        <v>126.4</v>
      </c>
      <c r="I36" s="48">
        <v>63.6</v>
      </c>
      <c r="J36" s="48">
        <v>62.8</v>
      </c>
      <c r="K36" s="48">
        <v>431.1</v>
      </c>
      <c r="L36" s="48">
        <v>215.1</v>
      </c>
      <c r="M36" s="48">
        <v>216</v>
      </c>
      <c r="N36" s="48">
        <v>94</v>
      </c>
      <c r="O36" s="48">
        <v>44</v>
      </c>
      <c r="P36" s="48">
        <v>50</v>
      </c>
    </row>
    <row r="37" spans="1:16" x14ac:dyDescent="0.2">
      <c r="A37" s="62">
        <v>1985</v>
      </c>
      <c r="B37" s="48">
        <v>1178.2</v>
      </c>
      <c r="C37" s="48">
        <v>587</v>
      </c>
      <c r="D37" s="49">
        <v>591.20000000000005</v>
      </c>
      <c r="E37" s="49">
        <v>518.6</v>
      </c>
      <c r="F37" s="48">
        <v>261.5</v>
      </c>
      <c r="G37" s="48">
        <v>257.10000000000002</v>
      </c>
      <c r="H37" s="48">
        <v>125.2</v>
      </c>
      <c r="I37" s="48">
        <v>62.7</v>
      </c>
      <c r="J37" s="48">
        <v>62.5</v>
      </c>
      <c r="K37" s="48">
        <v>439.7</v>
      </c>
      <c r="L37" s="48">
        <v>218.6</v>
      </c>
      <c r="M37" s="48">
        <v>221.1</v>
      </c>
      <c r="N37" s="48">
        <v>94.7</v>
      </c>
      <c r="O37" s="48">
        <v>44.2</v>
      </c>
      <c r="P37" s="48">
        <v>50.5</v>
      </c>
    </row>
    <row r="38" spans="1:16" x14ac:dyDescent="0.2">
      <c r="A38" s="62">
        <v>1986</v>
      </c>
      <c r="B38" s="48">
        <v>1199.0999999999999</v>
      </c>
      <c r="C38" s="48">
        <v>600.1</v>
      </c>
      <c r="D38" s="48">
        <v>599</v>
      </c>
      <c r="E38" s="48">
        <v>519.5</v>
      </c>
      <c r="F38" s="48">
        <v>263.10000000000002</v>
      </c>
      <c r="G38" s="48">
        <v>256.39999999999998</v>
      </c>
      <c r="H38" s="48">
        <v>133.80000000000001</v>
      </c>
      <c r="I38" s="48">
        <v>67.400000000000006</v>
      </c>
      <c r="J38" s="48">
        <v>66.400000000000006</v>
      </c>
      <c r="K38" s="48">
        <v>449.8</v>
      </c>
      <c r="L38" s="48">
        <v>224.6</v>
      </c>
      <c r="M38" s="48">
        <v>225.2</v>
      </c>
      <c r="N38" s="48">
        <v>96</v>
      </c>
      <c r="O38" s="48">
        <v>45</v>
      </c>
      <c r="P38" s="48">
        <v>51</v>
      </c>
    </row>
    <row r="39" spans="1:16" x14ac:dyDescent="0.2">
      <c r="A39" s="62">
        <v>1987</v>
      </c>
      <c r="B39" s="48">
        <v>1217.0999999999999</v>
      </c>
      <c r="C39" s="48">
        <v>609.20000000000005</v>
      </c>
      <c r="D39" s="48">
        <v>607.9</v>
      </c>
      <c r="E39" s="48">
        <v>527.4</v>
      </c>
      <c r="F39" s="48">
        <v>267.10000000000002</v>
      </c>
      <c r="G39" s="48">
        <v>260.3</v>
      </c>
      <c r="H39" s="48">
        <v>135.80000000000001</v>
      </c>
      <c r="I39" s="48">
        <v>68.400000000000006</v>
      </c>
      <c r="J39" s="48">
        <v>67.400000000000006</v>
      </c>
      <c r="K39" s="48">
        <v>456.5</v>
      </c>
      <c r="L39" s="48">
        <v>228</v>
      </c>
      <c r="M39" s="48">
        <v>228.5</v>
      </c>
      <c r="N39" s="48">
        <v>97.4</v>
      </c>
      <c r="O39" s="48">
        <v>45.7</v>
      </c>
      <c r="P39" s="48">
        <v>51.7</v>
      </c>
    </row>
    <row r="40" spans="1:16" x14ac:dyDescent="0.2">
      <c r="A40" s="62">
        <v>1988</v>
      </c>
      <c r="B40" s="48">
        <v>1211.539</v>
      </c>
      <c r="C40" s="50">
        <v>634.79700000000003</v>
      </c>
      <c r="D40" s="50">
        <v>576.74199999999996</v>
      </c>
      <c r="E40" s="50">
        <v>502.09</v>
      </c>
      <c r="F40" s="48">
        <v>255.19200000000001</v>
      </c>
      <c r="G40" s="48">
        <v>246.898</v>
      </c>
      <c r="H40" s="48">
        <v>117.696</v>
      </c>
      <c r="I40" s="48">
        <v>60.63</v>
      </c>
      <c r="J40" s="48">
        <v>57.066000000000003</v>
      </c>
      <c r="K40" s="48">
        <v>491.43599999999998</v>
      </c>
      <c r="L40" s="48">
        <v>267.82100000000003</v>
      </c>
      <c r="M40" s="48">
        <v>223.61500000000001</v>
      </c>
      <c r="N40" s="50">
        <v>100.31699999999999</v>
      </c>
      <c r="O40" s="50">
        <v>51.154000000000003</v>
      </c>
      <c r="P40" s="50">
        <v>49.162999999999997</v>
      </c>
    </row>
    <row r="41" spans="1:16" x14ac:dyDescent="0.2">
      <c r="A41" s="62">
        <v>1989</v>
      </c>
      <c r="B41" s="48">
        <v>1213.183</v>
      </c>
      <c r="C41" s="50">
        <v>639.06100000000004</v>
      </c>
      <c r="D41" s="50">
        <v>574.12199999999996</v>
      </c>
      <c r="E41" s="50">
        <v>493.99299999999999</v>
      </c>
      <c r="F41" s="48">
        <v>251.44200000000001</v>
      </c>
      <c r="G41" s="48">
        <v>242.55099999999999</v>
      </c>
      <c r="H41" s="48">
        <v>114.955</v>
      </c>
      <c r="I41" s="48">
        <v>59.984000000000002</v>
      </c>
      <c r="J41" s="48">
        <v>54.970999999999997</v>
      </c>
      <c r="K41" s="48">
        <v>504.85899999999998</v>
      </c>
      <c r="L41" s="48">
        <v>276.13099999999997</v>
      </c>
      <c r="M41" s="48">
        <v>228.72800000000001</v>
      </c>
      <c r="N41" s="50">
        <v>99.376000000000005</v>
      </c>
      <c r="O41" s="50">
        <v>51.503999999999998</v>
      </c>
      <c r="P41" s="50">
        <v>47.872</v>
      </c>
    </row>
    <row r="42" spans="1:16" x14ac:dyDescent="0.2">
      <c r="A42" s="62">
        <v>1990</v>
      </c>
      <c r="B42" s="48">
        <v>1215.1869999999999</v>
      </c>
      <c r="C42" s="50">
        <v>653.39</v>
      </c>
      <c r="D42" s="50">
        <v>574.053</v>
      </c>
      <c r="E42" s="50">
        <v>485.44799999999998</v>
      </c>
      <c r="F42" s="48">
        <v>247.48699999999999</v>
      </c>
      <c r="G42" s="48">
        <v>237.96100000000001</v>
      </c>
      <c r="H42" s="48">
        <v>113.247</v>
      </c>
      <c r="I42" s="48">
        <v>58.558999999999997</v>
      </c>
      <c r="J42" s="48">
        <v>54.688000000000002</v>
      </c>
      <c r="K42" s="48">
        <v>529.60599999999999</v>
      </c>
      <c r="L42" s="48">
        <v>294.78100000000001</v>
      </c>
      <c r="M42" s="48">
        <v>234.82499999999999</v>
      </c>
      <c r="N42" s="50">
        <v>99.141999999999996</v>
      </c>
      <c r="O42" s="50">
        <v>52.563000000000002</v>
      </c>
      <c r="P42" s="50">
        <v>46.579000000000001</v>
      </c>
    </row>
    <row r="43" spans="1:16" x14ac:dyDescent="0.2">
      <c r="A43" s="62">
        <v>1991</v>
      </c>
      <c r="B43" s="48">
        <v>1225.127</v>
      </c>
      <c r="C43" s="50">
        <v>614.52700000000004</v>
      </c>
      <c r="D43" s="50">
        <v>610.6</v>
      </c>
      <c r="E43" s="50">
        <v>512.03</v>
      </c>
      <c r="F43" s="48">
        <v>259.91000000000003</v>
      </c>
      <c r="G43" s="48">
        <v>252.12</v>
      </c>
      <c r="H43" s="48">
        <v>104.717</v>
      </c>
      <c r="I43" s="48">
        <v>53.067999999999998</v>
      </c>
      <c r="J43" s="48">
        <v>51.649000000000001</v>
      </c>
      <c r="K43" s="48">
        <v>499.21899999999999</v>
      </c>
      <c r="L43" s="48">
        <v>250.035</v>
      </c>
      <c r="M43" s="48">
        <v>249.184</v>
      </c>
      <c r="N43" s="50">
        <v>109.161</v>
      </c>
      <c r="O43" s="50">
        <v>51.514000000000003</v>
      </c>
      <c r="P43" s="50">
        <v>57.646999999999998</v>
      </c>
    </row>
    <row r="44" spans="1:16" x14ac:dyDescent="0.2">
      <c r="A44" s="62">
        <v>1992</v>
      </c>
      <c r="B44" s="48">
        <v>1239.9079999999999</v>
      </c>
      <c r="C44" s="50">
        <v>626.37699999999995</v>
      </c>
      <c r="D44" s="50">
        <v>613.53099999999995</v>
      </c>
      <c r="E44" s="50">
        <v>504.61200000000002</v>
      </c>
      <c r="F44" s="48">
        <v>257.608</v>
      </c>
      <c r="G44" s="48">
        <v>247.00399999999999</v>
      </c>
      <c r="H44" s="48">
        <v>104.78</v>
      </c>
      <c r="I44" s="48">
        <v>53.113999999999997</v>
      </c>
      <c r="J44" s="48">
        <v>51.665999999999997</v>
      </c>
      <c r="K44" s="48">
        <v>521.04499999999996</v>
      </c>
      <c r="L44" s="48">
        <v>263.67899999999997</v>
      </c>
      <c r="M44" s="48">
        <v>257.36599999999999</v>
      </c>
      <c r="N44" s="50">
        <v>109.471</v>
      </c>
      <c r="O44" s="50">
        <v>51.975999999999999</v>
      </c>
      <c r="P44" s="50">
        <v>57.494999999999997</v>
      </c>
    </row>
    <row r="45" spans="1:16" x14ac:dyDescent="0.2">
      <c r="A45" s="62">
        <v>1993</v>
      </c>
      <c r="B45" s="48">
        <v>1246.877</v>
      </c>
      <c r="C45" s="50">
        <v>629.21699999999998</v>
      </c>
      <c r="D45" s="50">
        <v>617.66</v>
      </c>
      <c r="E45" s="50">
        <v>502.80500000000001</v>
      </c>
      <c r="F45" s="48">
        <v>256.21600000000001</v>
      </c>
      <c r="G45" s="48">
        <v>246.589</v>
      </c>
      <c r="H45" s="48">
        <v>104.64700000000001</v>
      </c>
      <c r="I45" s="48">
        <v>53.253</v>
      </c>
      <c r="J45" s="48">
        <v>51.393999999999998</v>
      </c>
      <c r="K45" s="48">
        <v>529.84299999999996</v>
      </c>
      <c r="L45" s="48">
        <v>267.30399999999997</v>
      </c>
      <c r="M45" s="48">
        <v>262.53899999999999</v>
      </c>
      <c r="N45" s="50">
        <v>109.58199999999999</v>
      </c>
      <c r="O45" s="50">
        <v>52.444000000000003</v>
      </c>
      <c r="P45" s="50">
        <v>57.137999999999998</v>
      </c>
    </row>
    <row r="46" spans="1:16" ht="15.6" customHeight="1" x14ac:dyDescent="0.2">
      <c r="A46" s="62">
        <v>1994</v>
      </c>
      <c r="B46" s="48">
        <v>1249.7380000000001</v>
      </c>
      <c r="C46" s="50">
        <v>629.76700000000005</v>
      </c>
      <c r="D46" s="50">
        <v>619.971</v>
      </c>
      <c r="E46" s="49">
        <v>495.04599999999999</v>
      </c>
      <c r="F46" s="48">
        <v>251.637</v>
      </c>
      <c r="G46" s="48">
        <v>243.40899999999999</v>
      </c>
      <c r="H46" s="48">
        <v>106.72799999999999</v>
      </c>
      <c r="I46" s="48">
        <v>54.808999999999997</v>
      </c>
      <c r="J46" s="48">
        <v>51.918999999999997</v>
      </c>
      <c r="K46" s="48">
        <v>536.71799999999996</v>
      </c>
      <c r="L46" s="48">
        <v>270.39400000000001</v>
      </c>
      <c r="M46" s="48">
        <v>266.32400000000001</v>
      </c>
      <c r="N46" s="50">
        <v>111.246</v>
      </c>
      <c r="O46" s="50">
        <v>52.927</v>
      </c>
      <c r="P46" s="50">
        <v>58.319000000000003</v>
      </c>
    </row>
    <row r="47" spans="1:16" ht="15.6" customHeight="1" x14ac:dyDescent="0.2">
      <c r="A47" s="62">
        <v>1995</v>
      </c>
      <c r="B47" s="48">
        <v>1259.971</v>
      </c>
      <c r="C47" s="50">
        <v>634.05999999999995</v>
      </c>
      <c r="D47" s="50">
        <v>625.91099999999994</v>
      </c>
      <c r="E47" s="48">
        <v>487.1</v>
      </c>
      <c r="F47" s="48">
        <v>248.17400000000001</v>
      </c>
      <c r="G47" s="48">
        <v>238.92599999999999</v>
      </c>
      <c r="H47" s="48">
        <v>108.872</v>
      </c>
      <c r="I47" s="48">
        <v>55.929000000000002</v>
      </c>
      <c r="J47" s="48">
        <v>52.942999999999998</v>
      </c>
      <c r="K47" s="48">
        <v>554.36900000000003</v>
      </c>
      <c r="L47" s="48">
        <v>277.57499999999999</v>
      </c>
      <c r="M47" s="48">
        <v>276.79399999999998</v>
      </c>
      <c r="N47" s="50">
        <v>109.63</v>
      </c>
      <c r="O47" s="50">
        <v>52.381999999999998</v>
      </c>
      <c r="P47" s="50">
        <v>57.247999999999998</v>
      </c>
    </row>
    <row r="48" spans="1:16" ht="15.6" customHeight="1" x14ac:dyDescent="0.2">
      <c r="A48" s="62">
        <v>1996</v>
      </c>
      <c r="B48" s="48">
        <v>1263.616</v>
      </c>
      <c r="C48" s="50">
        <v>635.31799999999998</v>
      </c>
      <c r="D48" s="50">
        <v>628.298</v>
      </c>
      <c r="E48" s="48">
        <v>476.38799999999998</v>
      </c>
      <c r="F48" s="48">
        <v>243.41399999999999</v>
      </c>
      <c r="G48" s="48">
        <v>232.97399999999999</v>
      </c>
      <c r="H48" s="48">
        <v>110.285</v>
      </c>
      <c r="I48" s="48">
        <v>57.027000000000001</v>
      </c>
      <c r="J48" s="48">
        <v>53.258000000000003</v>
      </c>
      <c r="K48" s="48">
        <v>564.75699999999995</v>
      </c>
      <c r="L48" s="48">
        <v>282.38</v>
      </c>
      <c r="M48" s="48">
        <v>282.37700000000001</v>
      </c>
      <c r="N48" s="50">
        <v>112.18600000000001</v>
      </c>
      <c r="O48" s="50">
        <v>52.497</v>
      </c>
      <c r="P48" s="50">
        <v>59.689</v>
      </c>
    </row>
    <row r="49" spans="1:16" ht="15.6" customHeight="1" x14ac:dyDescent="0.2">
      <c r="A49" s="62">
        <v>1997</v>
      </c>
      <c r="B49" s="48">
        <v>1274.799</v>
      </c>
      <c r="C49" s="50">
        <v>636.34</v>
      </c>
      <c r="D49" s="50">
        <v>638.45899999999995</v>
      </c>
      <c r="E49" s="49">
        <v>469.495</v>
      </c>
      <c r="F49" s="48">
        <v>239.78299999999999</v>
      </c>
      <c r="G49" s="48">
        <v>229.71199999999999</v>
      </c>
      <c r="H49" s="48">
        <v>113.205</v>
      </c>
      <c r="I49" s="48">
        <v>57.921999999999997</v>
      </c>
      <c r="J49" s="48">
        <v>55.283000000000001</v>
      </c>
      <c r="K49" s="48">
        <v>575.70799999999997</v>
      </c>
      <c r="L49" s="48">
        <v>285.54500000000002</v>
      </c>
      <c r="M49" s="48">
        <v>290.16300000000001</v>
      </c>
      <c r="N49" s="50">
        <v>116.39100000000001</v>
      </c>
      <c r="O49" s="50">
        <v>53.09</v>
      </c>
      <c r="P49" s="50">
        <v>63.301000000000002</v>
      </c>
    </row>
    <row r="50" spans="1:16" ht="15.6" customHeight="1" x14ac:dyDescent="0.2">
      <c r="A50" s="62">
        <v>1998</v>
      </c>
      <c r="B50" s="48">
        <v>1253.93</v>
      </c>
      <c r="C50" s="50">
        <v>628.82051673603371</v>
      </c>
      <c r="D50" s="50">
        <v>625.10948326396624</v>
      </c>
      <c r="E50" s="49">
        <v>455.35056158039748</v>
      </c>
      <c r="F50" s="48">
        <v>230.10096166246547</v>
      </c>
      <c r="G50" s="48">
        <v>225.2495999179319</v>
      </c>
      <c r="H50" s="48">
        <v>111.23167243097485</v>
      </c>
      <c r="I50" s="48">
        <v>56.500881939152343</v>
      </c>
      <c r="J50" s="48">
        <v>54.730790491822503</v>
      </c>
      <c r="K50" s="48">
        <v>561.71597250718116</v>
      </c>
      <c r="L50" s="48">
        <v>283.07159388006329</v>
      </c>
      <c r="M50" s="48">
        <v>278.64437862711765</v>
      </c>
      <c r="N50" s="50">
        <v>125.63179348144675</v>
      </c>
      <c r="O50" s="50">
        <v>59.147079254352541</v>
      </c>
      <c r="P50" s="50">
        <v>66.484714227094216</v>
      </c>
    </row>
    <row r="51" spans="1:16" ht="15.6" customHeight="1" x14ac:dyDescent="0.2">
      <c r="A51" s="62">
        <v>1999</v>
      </c>
      <c r="B51" s="48">
        <v>1258.1859999999999</v>
      </c>
      <c r="C51" s="50">
        <v>630.95481459893563</v>
      </c>
      <c r="D51" s="50">
        <v>627.23118540106429</v>
      </c>
      <c r="E51" s="49">
        <v>456.89608006235909</v>
      </c>
      <c r="F51" s="48">
        <v>230.88195397689734</v>
      </c>
      <c r="G51" s="48">
        <v>226.01412608546175</v>
      </c>
      <c r="H51" s="48">
        <v>111.60920706039295</v>
      </c>
      <c r="I51" s="48">
        <v>56.692653213093507</v>
      </c>
      <c r="J51" s="48">
        <v>54.91655384729944</v>
      </c>
      <c r="K51" s="48">
        <v>563.6225088999546</v>
      </c>
      <c r="L51" s="48">
        <v>284.0323753459773</v>
      </c>
      <c r="M51" s="48">
        <v>279.59013355397718</v>
      </c>
      <c r="N51" s="50">
        <v>126.05820397729343</v>
      </c>
      <c r="O51" s="50">
        <v>59.34783206296747</v>
      </c>
      <c r="P51" s="50">
        <v>66.710371914325947</v>
      </c>
    </row>
    <row r="52" spans="1:16" ht="15.6" customHeight="1" x14ac:dyDescent="0.2">
      <c r="A52" s="62">
        <v>2000</v>
      </c>
      <c r="B52" s="48">
        <v>1262.366</v>
      </c>
      <c r="C52" s="50">
        <v>633.05100000000004</v>
      </c>
      <c r="D52" s="50">
        <v>629.31500000000005</v>
      </c>
      <c r="E52" s="109">
        <v>458.41399999999999</v>
      </c>
      <c r="F52" s="109">
        <v>231.649</v>
      </c>
      <c r="G52" s="109">
        <v>226.76499999999999</v>
      </c>
      <c r="H52" s="109">
        <v>111.98</v>
      </c>
      <c r="I52" s="109">
        <v>56.881</v>
      </c>
      <c r="J52" s="109">
        <v>55.098999999999997</v>
      </c>
      <c r="K52" s="109">
        <v>565.495</v>
      </c>
      <c r="L52" s="109">
        <v>284.976</v>
      </c>
      <c r="M52" s="109">
        <v>280.51900000000001</v>
      </c>
      <c r="N52" s="109">
        <v>126.477</v>
      </c>
      <c r="O52" s="48">
        <v>59.545000000000002</v>
      </c>
      <c r="P52" s="48">
        <v>66.932000000000002</v>
      </c>
    </row>
    <row r="53" spans="1:16" ht="15.6" customHeight="1" x14ac:dyDescent="0.2">
      <c r="A53" s="62">
        <v>2001</v>
      </c>
      <c r="B53" s="48">
        <v>1266.797</v>
      </c>
      <c r="C53" s="50">
        <v>635.29869549999989</v>
      </c>
      <c r="D53" s="50">
        <v>631.49830450000002</v>
      </c>
      <c r="E53" s="109">
        <v>460.02300000000002</v>
      </c>
      <c r="F53" s="109">
        <v>232.46207124346117</v>
      </c>
      <c r="G53" s="109">
        <v>227.56092875653883</v>
      </c>
      <c r="H53" s="109">
        <v>112.373</v>
      </c>
      <c r="I53" s="109">
        <v>57.080627013752455</v>
      </c>
      <c r="J53" s="109">
        <v>55.292372986247543</v>
      </c>
      <c r="K53" s="109">
        <v>567.48</v>
      </c>
      <c r="L53" s="109">
        <v>285.97632247853653</v>
      </c>
      <c r="M53" s="109">
        <v>281.50367752146349</v>
      </c>
      <c r="N53" s="109">
        <v>126.92100000000001</v>
      </c>
      <c r="O53" s="48">
        <v>59.754033895490878</v>
      </c>
      <c r="P53" s="48">
        <v>67.166966104509115</v>
      </c>
    </row>
    <row r="54" spans="1:16" ht="15.6" customHeight="1" x14ac:dyDescent="0.2">
      <c r="A54" s="62">
        <v>2002</v>
      </c>
      <c r="B54" s="48">
        <v>1275.7049999999999</v>
      </c>
      <c r="C54" s="50">
        <v>639.76599999999996</v>
      </c>
      <c r="D54" s="50">
        <v>635.93899999999996</v>
      </c>
      <c r="E54" s="109">
        <v>445.79851459502663</v>
      </c>
      <c r="F54" s="109">
        <v>225.27405381908781</v>
      </c>
      <c r="G54" s="109">
        <v>220.52446077593882</v>
      </c>
      <c r="H54" s="109">
        <v>116.1701948223407</v>
      </c>
      <c r="I54" s="109">
        <v>59.009437861132007</v>
      </c>
      <c r="J54" s="109">
        <v>57.160756961208705</v>
      </c>
      <c r="K54" s="109">
        <v>593.59150970665075</v>
      </c>
      <c r="L54" s="109">
        <v>299.13497744482714</v>
      </c>
      <c r="M54" s="109">
        <v>294.45653226182367</v>
      </c>
      <c r="N54" s="109">
        <v>120.14478087598201</v>
      </c>
      <c r="O54" s="48">
        <v>56.563809841001515</v>
      </c>
      <c r="P54" s="48">
        <v>63.580971034980479</v>
      </c>
    </row>
    <row r="55" spans="1:16" ht="15.6" customHeight="1" x14ac:dyDescent="0.2">
      <c r="A55" s="62">
        <v>2003</v>
      </c>
      <c r="B55" s="48">
        <v>1282.4469999999999</v>
      </c>
      <c r="C55" s="50">
        <v>642.03700000000003</v>
      </c>
      <c r="D55" s="50">
        <v>640.41</v>
      </c>
      <c r="E55" s="109">
        <v>446.56299999999999</v>
      </c>
      <c r="F55" s="109">
        <v>225.66036898305899</v>
      </c>
      <c r="G55" s="109">
        <v>220.902631016941</v>
      </c>
      <c r="H55" s="109">
        <v>117.00700000000001</v>
      </c>
      <c r="I55" s="109">
        <v>59.434498722986255</v>
      </c>
      <c r="J55" s="109">
        <v>57.57250127701375</v>
      </c>
      <c r="K55" s="109">
        <v>597.86599999999999</v>
      </c>
      <c r="L55" s="109">
        <v>301.28906748247113</v>
      </c>
      <c r="M55" s="109">
        <v>296.57693251752886</v>
      </c>
      <c r="N55" s="109">
        <v>121.011</v>
      </c>
      <c r="O55" s="48">
        <v>56.971623259564979</v>
      </c>
      <c r="P55" s="48">
        <v>64.039376740435017</v>
      </c>
    </row>
    <row r="56" spans="1:16" ht="15.6" customHeight="1" x14ac:dyDescent="0.2">
      <c r="A56" s="62">
        <v>2004</v>
      </c>
      <c r="B56" s="48">
        <v>1290.646</v>
      </c>
      <c r="C56" s="50">
        <v>647.25900000000001</v>
      </c>
      <c r="D56" s="50">
        <v>643.38699999999994</v>
      </c>
      <c r="E56" s="109">
        <v>468.68299999999999</v>
      </c>
      <c r="F56" s="109">
        <v>236.83820360416567</v>
      </c>
      <c r="G56" s="109">
        <v>231.84479639583432</v>
      </c>
      <c r="H56" s="109">
        <v>114.489</v>
      </c>
      <c r="I56" s="109">
        <v>58.155463555992142</v>
      </c>
      <c r="J56" s="109">
        <v>56.333536444007855</v>
      </c>
      <c r="K56" s="109">
        <v>578.16399999999999</v>
      </c>
      <c r="L56" s="109">
        <v>291.3604259348005</v>
      </c>
      <c r="M56" s="109">
        <v>286.80357406519954</v>
      </c>
      <c r="N56" s="109">
        <v>129.31</v>
      </c>
      <c r="O56" s="48">
        <v>60.878768076409152</v>
      </c>
      <c r="P56" s="48">
        <v>68.431231923590857</v>
      </c>
    </row>
    <row r="57" spans="1:16" ht="15.6" customHeight="1" x14ac:dyDescent="0.2">
      <c r="A57" s="62">
        <v>2005</v>
      </c>
      <c r="B57" s="48">
        <v>1294.4939999999999</v>
      </c>
      <c r="C57" s="50">
        <v>649.18899999999996</v>
      </c>
      <c r="D57" s="50">
        <v>645.30499999999995</v>
      </c>
      <c r="E57" s="109">
        <v>470.08092147285339</v>
      </c>
      <c r="F57" s="109">
        <v>237.54461115556029</v>
      </c>
      <c r="G57" s="109">
        <v>232.5363103172931</v>
      </c>
      <c r="H57" s="109">
        <v>114.82996066117117</v>
      </c>
      <c r="I57" s="109">
        <v>58.328656834864056</v>
      </c>
      <c r="J57" s="109">
        <v>56.501303826307108</v>
      </c>
      <c r="K57" s="109">
        <v>579.88719953642612</v>
      </c>
      <c r="L57" s="109">
        <v>292.22881647953136</v>
      </c>
      <c r="M57" s="109">
        <v>287.65838305689482</v>
      </c>
      <c r="N57" s="109">
        <v>129.69591832954944</v>
      </c>
      <c r="O57" s="48">
        <v>61.060457292100708</v>
      </c>
      <c r="P57" s="48">
        <v>68.635461037448721</v>
      </c>
    </row>
    <row r="58" spans="1:16" ht="15.6" customHeight="1" x14ac:dyDescent="0.2">
      <c r="A58" s="62">
        <v>2006</v>
      </c>
      <c r="B58" s="48">
        <v>1297.944</v>
      </c>
      <c r="C58" s="50">
        <v>650.91899999999998</v>
      </c>
      <c r="D58" s="50">
        <v>647.02499999999998</v>
      </c>
      <c r="E58" s="109">
        <v>471.33375012951876</v>
      </c>
      <c r="F58" s="109">
        <v>238.17769938036989</v>
      </c>
      <c r="G58" s="109">
        <v>233.15605074914885</v>
      </c>
      <c r="H58" s="109">
        <v>115.1359978960143</v>
      </c>
      <c r="I58" s="109">
        <v>58.484110522621805</v>
      </c>
      <c r="J58" s="109">
        <v>56.651887373392498</v>
      </c>
      <c r="K58" s="109">
        <v>581.43267664053053</v>
      </c>
      <c r="L58" s="109">
        <v>293.00764544038736</v>
      </c>
      <c r="M58" s="109">
        <v>288.42503120014322</v>
      </c>
      <c r="N58" s="109">
        <v>130.04157533393644</v>
      </c>
      <c r="O58" s="48">
        <v>61.223191594196926</v>
      </c>
      <c r="P58" s="48">
        <v>68.818383739739502</v>
      </c>
    </row>
    <row r="59" spans="1:16" ht="15.6" customHeight="1" x14ac:dyDescent="0.2">
      <c r="A59" s="62">
        <v>2007</v>
      </c>
      <c r="B59" s="48">
        <v>1303.1880000000001</v>
      </c>
      <c r="C59" s="50">
        <v>653.54899999999998</v>
      </c>
      <c r="D59" s="50">
        <v>649.63900000000001</v>
      </c>
      <c r="E59" s="109">
        <v>473.23804968765006</v>
      </c>
      <c r="F59" s="109">
        <v>239.13999348208048</v>
      </c>
      <c r="G59" s="109">
        <v>234.09805620556955</v>
      </c>
      <c r="H59" s="109">
        <v>115.60117449297589</v>
      </c>
      <c r="I59" s="109">
        <v>58.720400128013594</v>
      </c>
      <c r="J59" s="109">
        <v>56.880774364962292</v>
      </c>
      <c r="K59" s="109">
        <v>583.78180183876941</v>
      </c>
      <c r="L59" s="109">
        <v>294.19146546088859</v>
      </c>
      <c r="M59" s="109">
        <v>289.59033637788093</v>
      </c>
      <c r="N59" s="109">
        <v>130.56697398060464</v>
      </c>
      <c r="O59" s="48">
        <v>61.470547733383178</v>
      </c>
      <c r="P59" s="48">
        <v>69.096426247221473</v>
      </c>
    </row>
    <row r="60" spans="1:16" ht="15.6" customHeight="1" x14ac:dyDescent="0.2">
      <c r="A60" s="62">
        <v>2008</v>
      </c>
      <c r="B60" s="48">
        <v>1308.587</v>
      </c>
      <c r="C60" s="50">
        <v>656.25699999999995</v>
      </c>
      <c r="D60" s="50">
        <v>652.33000000000004</v>
      </c>
      <c r="E60" s="109">
        <v>475.19863575064608</v>
      </c>
      <c r="F60" s="109">
        <v>240.1307306779492</v>
      </c>
      <c r="G60" s="109">
        <v>235.06790507269685</v>
      </c>
      <c r="H60" s="109">
        <v>116.08010058889418</v>
      </c>
      <c r="I60" s="109">
        <v>58.963673884594485</v>
      </c>
      <c r="J60" s="109">
        <v>57.116426704299698</v>
      </c>
      <c r="K60" s="109">
        <v>586.2003615155985</v>
      </c>
      <c r="L60" s="109">
        <v>295.41027634774701</v>
      </c>
      <c r="M60" s="109">
        <v>290.79008516785149</v>
      </c>
      <c r="N60" s="109">
        <v>131.10790214486133</v>
      </c>
      <c r="O60" s="48">
        <v>61.725215123823041</v>
      </c>
      <c r="P60" s="48">
        <v>69.382687021038265</v>
      </c>
    </row>
    <row r="61" spans="1:16" ht="15.6" customHeight="1" x14ac:dyDescent="0.2">
      <c r="A61" s="62">
        <v>2009</v>
      </c>
      <c r="B61" s="48">
        <v>1310.106</v>
      </c>
      <c r="C61" s="50">
        <v>657.01800000000003</v>
      </c>
      <c r="D61" s="50">
        <v>653.08799999999997</v>
      </c>
      <c r="E61" s="109">
        <v>475.75</v>
      </c>
      <c r="F61" s="109">
        <v>240.40934995440801</v>
      </c>
      <c r="G61" s="109">
        <v>235.34065004559199</v>
      </c>
      <c r="H61" s="109">
        <v>116.215</v>
      </c>
      <c r="I61" s="109">
        <v>59.032196954813365</v>
      </c>
      <c r="J61" s="109">
        <v>57.182803045186638</v>
      </c>
      <c r="K61" s="109">
        <v>586.88099999999997</v>
      </c>
      <c r="L61" s="109">
        <v>295.7532778468422</v>
      </c>
      <c r="M61" s="109">
        <v>291.12772215315789</v>
      </c>
      <c r="N61" s="109">
        <v>131.26</v>
      </c>
      <c r="O61" s="48">
        <v>61.796822347146126</v>
      </c>
      <c r="P61" s="48">
        <v>69.463177652853872</v>
      </c>
    </row>
    <row r="62" spans="1:16" ht="15.6" customHeight="1" x14ac:dyDescent="0.2">
      <c r="A62" s="62">
        <v>2010</v>
      </c>
      <c r="B62" s="48">
        <v>1317.7139999999999</v>
      </c>
      <c r="C62" s="50">
        <v>660.822</v>
      </c>
      <c r="D62" s="50">
        <v>656.89200000000005</v>
      </c>
      <c r="E62" s="109">
        <v>478.51299999999998</v>
      </c>
      <c r="F62" s="109">
        <v>241.80556862792147</v>
      </c>
      <c r="G62" s="109">
        <v>236.7074313720785</v>
      </c>
      <c r="H62" s="109">
        <v>116.89</v>
      </c>
      <c r="I62" s="109">
        <v>59.375067779960709</v>
      </c>
      <c r="J62" s="109">
        <v>57.514932220039292</v>
      </c>
      <c r="K62" s="109">
        <v>590.28899999999999</v>
      </c>
      <c r="L62" s="109">
        <v>297.47070807699453</v>
      </c>
      <c r="M62" s="109">
        <v>292.81829192300552</v>
      </c>
      <c r="N62" s="109">
        <v>132.02199999999999</v>
      </c>
      <c r="O62" s="48">
        <v>62.155569708326418</v>
      </c>
      <c r="P62" s="48">
        <v>69.866430291673581</v>
      </c>
    </row>
    <row r="63" spans="1:16" ht="15.6" customHeight="1" x14ac:dyDescent="0.2">
      <c r="A63" s="62">
        <v>2011</v>
      </c>
      <c r="B63" s="48">
        <v>1328.019</v>
      </c>
      <c r="C63" s="50">
        <v>666.30499999999995</v>
      </c>
      <c r="D63" s="50">
        <v>661.71400000000006</v>
      </c>
      <c r="E63" s="109">
        <v>371.79399999999998</v>
      </c>
      <c r="F63" s="109">
        <v>187.87756985170608</v>
      </c>
      <c r="G63" s="109">
        <v>183.9164301482939</v>
      </c>
      <c r="H63" s="109">
        <v>114.24</v>
      </c>
      <c r="I63" s="109">
        <v>58.028982318271126</v>
      </c>
      <c r="J63" s="109">
        <v>56.211017681728876</v>
      </c>
      <c r="K63" s="109">
        <v>664.31299999999999</v>
      </c>
      <c r="L63" s="109">
        <v>334.77442150328477</v>
      </c>
      <c r="M63" s="109">
        <v>329.53857849671527</v>
      </c>
      <c r="N63" s="109">
        <v>177.672</v>
      </c>
      <c r="O63" s="48">
        <v>83.647455584809876</v>
      </c>
      <c r="P63" s="48">
        <v>94.024544415190107</v>
      </c>
    </row>
    <row r="64" spans="1:16" ht="15.6" customHeight="1" x14ac:dyDescent="0.2">
      <c r="A64" s="62">
        <v>2012</v>
      </c>
      <c r="B64" s="48">
        <v>1335.194</v>
      </c>
      <c r="C64" s="50">
        <v>669.90499999999997</v>
      </c>
      <c r="D64" s="50">
        <v>665.28899999999999</v>
      </c>
      <c r="E64" s="109">
        <v>373.803</v>
      </c>
      <c r="F64" s="109">
        <v>188.89277192014205</v>
      </c>
      <c r="G64" s="109">
        <v>184.91022807985794</v>
      </c>
      <c r="H64" s="109">
        <v>114.857</v>
      </c>
      <c r="I64" s="109">
        <v>58.342391650294694</v>
      </c>
      <c r="J64" s="109">
        <v>56.514608349705306</v>
      </c>
      <c r="K64" s="109">
        <v>667.90200000000004</v>
      </c>
      <c r="L64" s="109">
        <v>336.58306501737417</v>
      </c>
      <c r="M64" s="109">
        <v>331.31893498262582</v>
      </c>
      <c r="N64" s="109">
        <v>178.63200000000001</v>
      </c>
      <c r="O64" s="48">
        <v>84.099420764249629</v>
      </c>
      <c r="P64" s="48">
        <v>94.532579235750362</v>
      </c>
    </row>
    <row r="65" spans="1:17" ht="15.6" customHeight="1" x14ac:dyDescent="0.2">
      <c r="A65" s="63">
        <v>2013</v>
      </c>
      <c r="B65" s="48">
        <v>1340.557</v>
      </c>
      <c r="C65" s="50">
        <v>672.596</v>
      </c>
      <c r="D65" s="50">
        <v>667.96100000000001</v>
      </c>
      <c r="E65" s="109">
        <v>375.30399999999997</v>
      </c>
      <c r="F65" s="109">
        <v>189.65126784086002</v>
      </c>
      <c r="G65" s="109">
        <v>185.65273215913999</v>
      </c>
      <c r="H65" s="109">
        <v>115.319</v>
      </c>
      <c r="I65" s="109">
        <v>58.577067681728884</v>
      </c>
      <c r="J65" s="109">
        <v>56.741932318271118</v>
      </c>
      <c r="K65" s="109">
        <v>670.58399999999995</v>
      </c>
      <c r="L65" s="109">
        <v>337.93463423018773</v>
      </c>
      <c r="M65" s="109">
        <v>332.64936576981233</v>
      </c>
      <c r="N65" s="109">
        <v>179.35</v>
      </c>
      <c r="O65" s="48">
        <v>84.4374530547056</v>
      </c>
      <c r="P65" s="48">
        <v>94.912546945294395</v>
      </c>
      <c r="Q65" s="64"/>
    </row>
    <row r="66" spans="1:17" ht="15.6" customHeight="1" x14ac:dyDescent="0.25">
      <c r="A66" s="57">
        <v>2014</v>
      </c>
      <c r="B66" s="48">
        <v>1345.3</v>
      </c>
      <c r="C66" s="50">
        <v>675</v>
      </c>
      <c r="D66" s="50">
        <v>670.3</v>
      </c>
      <c r="E66" s="109">
        <v>376.6440505309036</v>
      </c>
      <c r="F66" s="109">
        <v>191.35204284276054</v>
      </c>
      <c r="G66" s="109">
        <v>185.292007688143</v>
      </c>
      <c r="H66" s="109">
        <v>115.7302601242904</v>
      </c>
      <c r="I66" s="109">
        <v>58.155873975447633</v>
      </c>
      <c r="J66" s="109">
        <v>57.574386148842748</v>
      </c>
      <c r="K66" s="109">
        <v>672.97895915570484</v>
      </c>
      <c r="L66" s="109">
        <v>340.28485264819255</v>
      </c>
      <c r="M66" s="109">
        <v>332.69410650751234</v>
      </c>
      <c r="N66" s="109">
        <v>179.98973018910121</v>
      </c>
      <c r="O66" s="48">
        <v>85.204175317521802</v>
      </c>
      <c r="P66" s="48">
        <v>94.785554871579393</v>
      </c>
      <c r="Q66" s="64"/>
    </row>
    <row r="67" spans="1:17" ht="15.6" customHeight="1" x14ac:dyDescent="0.25">
      <c r="A67" s="57">
        <v>2015</v>
      </c>
      <c r="B67" s="48">
        <v>1349.6669999999999</v>
      </c>
      <c r="C67" s="50">
        <v>677.1664188803021</v>
      </c>
      <c r="D67" s="50">
        <v>672.50058111969781</v>
      </c>
      <c r="E67" s="109">
        <v>377.85460343413763</v>
      </c>
      <c r="F67" s="109">
        <v>191.96705792311704</v>
      </c>
      <c r="G67" s="109">
        <v>185.88754551102053</v>
      </c>
      <c r="H67" s="109">
        <v>116.10222299530351</v>
      </c>
      <c r="I67" s="109">
        <v>58.342789876500255</v>
      </c>
      <c r="J67" s="109">
        <v>57.759433118803265</v>
      </c>
      <c r="K67" s="109">
        <v>675.14194734487978</v>
      </c>
      <c r="L67" s="109">
        <v>341.37854526253011</v>
      </c>
      <c r="M67" s="109">
        <v>333.76340208234967</v>
      </c>
      <c r="N67" s="109">
        <v>180.56822622567901</v>
      </c>
      <c r="O67" s="48">
        <v>85.478025818154691</v>
      </c>
      <c r="P67" s="48">
        <v>95.090200407524279</v>
      </c>
      <c r="Q67" s="64"/>
    </row>
    <row r="68" spans="1:17" ht="15.6" customHeight="1" x14ac:dyDescent="0.25">
      <c r="A68" s="57">
        <v>2016</v>
      </c>
      <c r="B68" s="48">
        <v>1353.895</v>
      </c>
      <c r="C68" s="50">
        <v>679.28772703929701</v>
      </c>
      <c r="D68" s="50">
        <v>674.60727296070297</v>
      </c>
      <c r="E68" s="109">
        <v>379.03828004719799</v>
      </c>
      <c r="F68" s="109">
        <v>192.56841864461299</v>
      </c>
      <c r="G68" s="109">
        <v>186.469861402585</v>
      </c>
      <c r="H68" s="109">
        <v>116.46592767121599</v>
      </c>
      <c r="I68" s="109">
        <v>58.525555933311203</v>
      </c>
      <c r="J68" s="109">
        <v>57.9403717379044</v>
      </c>
      <c r="K68" s="109">
        <v>677.25691359460995</v>
      </c>
      <c r="L68" s="109">
        <v>342.44795607969502</v>
      </c>
      <c r="M68" s="109">
        <v>334.80895751491499</v>
      </c>
      <c r="N68" s="109">
        <v>181.133878686977</v>
      </c>
      <c r="O68" s="48">
        <v>85.745796381678304</v>
      </c>
      <c r="P68" s="48">
        <v>95.388082305298298</v>
      </c>
      <c r="Q68" s="64"/>
    </row>
    <row r="69" spans="1:17" ht="15.6" customHeight="1" x14ac:dyDescent="0.25">
      <c r="A69" s="57">
        <v>2017</v>
      </c>
      <c r="B69" s="48">
        <v>1356.633</v>
      </c>
      <c r="C69" s="50">
        <v>680.66099999999994</v>
      </c>
      <c r="D69" s="50">
        <v>675.97199999999998</v>
      </c>
      <c r="E69" s="109">
        <v>379.80500000000001</v>
      </c>
      <c r="F69" s="109">
        <v>192.95785233795598</v>
      </c>
      <c r="G69" s="109">
        <v>186.84696190190047</v>
      </c>
      <c r="H69" s="109">
        <v>116.70099999999999</v>
      </c>
      <c r="I69" s="109">
        <v>58.643912949287618</v>
      </c>
      <c r="J69" s="109">
        <v>58.057545328041236</v>
      </c>
      <c r="K69" s="109">
        <v>678.62699999999995</v>
      </c>
      <c r="L69" s="109">
        <v>343.1404931699019</v>
      </c>
      <c r="M69" s="109">
        <v>335.48604615596611</v>
      </c>
      <c r="N69" s="109">
        <v>181.501</v>
      </c>
      <c r="O69" s="48">
        <v>85.919201254650716</v>
      </c>
      <c r="P69" s="48">
        <v>95.58098690229582</v>
      </c>
      <c r="Q69" s="64"/>
    </row>
    <row r="70" spans="1:17" ht="15.6" customHeight="1" x14ac:dyDescent="0.2">
      <c r="A70" s="63">
        <v>2018</v>
      </c>
      <c r="B70" s="48">
        <v>1359.193</v>
      </c>
      <c r="C70" s="50">
        <v>681.94588470872782</v>
      </c>
      <c r="D70" s="50">
        <v>677.24711529127217</v>
      </c>
      <c r="E70" s="109">
        <v>380.52100000000002</v>
      </c>
      <c r="F70" s="109">
        <v>193.32196857424481</v>
      </c>
      <c r="G70" s="109">
        <v>187.19954673690663</v>
      </c>
      <c r="H70" s="109">
        <v>116.922</v>
      </c>
      <c r="I70" s="109">
        <v>58.754575462399252</v>
      </c>
      <c r="J70" s="109">
        <v>58.167101350959584</v>
      </c>
      <c r="K70" s="109">
        <v>679.90700000000004</v>
      </c>
      <c r="L70" s="109">
        <v>343.78800776118413</v>
      </c>
      <c r="M70" s="109">
        <v>336.11911661655444</v>
      </c>
      <c r="N70" s="109">
        <v>181.84299999999999</v>
      </c>
      <c r="O70" s="48">
        <v>86.081332910899633</v>
      </c>
      <c r="P70" s="48">
        <v>95.761350586851549</v>
      </c>
      <c r="Q70" s="64"/>
    </row>
    <row r="71" spans="1:17" ht="15.6" customHeight="1" x14ac:dyDescent="0.2">
      <c r="A71" s="138">
        <v>2019</v>
      </c>
      <c r="B71" s="130">
        <v>1363.9849999999999</v>
      </c>
      <c r="C71" s="131">
        <v>684.35016774985888</v>
      </c>
      <c r="D71" s="131">
        <v>679.6348322501409</v>
      </c>
      <c r="E71" s="132">
        <v>381.86309012898158</v>
      </c>
      <c r="F71" s="132">
        <v>194.00354865404785</v>
      </c>
      <c r="G71" s="132">
        <v>187.85954147493371</v>
      </c>
      <c r="H71" s="132">
        <v>117.33389838548996</v>
      </c>
      <c r="I71" s="132">
        <v>58.96172185413009</v>
      </c>
      <c r="J71" s="132">
        <v>58.37217653135987</v>
      </c>
      <c r="K71" s="132">
        <v>682.30421952170855</v>
      </c>
      <c r="L71" s="132">
        <v>345.00007413674047</v>
      </c>
      <c r="M71" s="132">
        <v>337.30414538496814</v>
      </c>
      <c r="N71" s="132">
        <v>182.48379196381978</v>
      </c>
      <c r="O71" s="130">
        <v>86.384823104940523</v>
      </c>
      <c r="P71" s="130">
        <v>96.098968858879289</v>
      </c>
      <c r="Q71" s="64"/>
    </row>
    <row r="72" spans="1:17" s="71" customFormat="1" ht="17.25" customHeight="1" x14ac:dyDescent="0.3">
      <c r="A72" s="139" t="s">
        <v>126</v>
      </c>
      <c r="B72" s="139"/>
      <c r="C72" s="139"/>
      <c r="D72" s="139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</row>
    <row r="73" spans="1:17" ht="13.15" x14ac:dyDescent="0.25">
      <c r="K73" s="133"/>
      <c r="L73" s="133"/>
      <c r="M73" s="133"/>
    </row>
    <row r="74" spans="1:17" ht="13.15" x14ac:dyDescent="0.25">
      <c r="E74" s="133"/>
      <c r="K74" s="133"/>
      <c r="L74" s="133"/>
      <c r="M74" s="133"/>
    </row>
    <row r="75" spans="1:17" x14ac:dyDescent="0.2">
      <c r="B75" s="129"/>
      <c r="C75" s="129"/>
      <c r="D75" s="129"/>
      <c r="E75" s="129"/>
      <c r="F75" s="129"/>
      <c r="G75" s="129"/>
      <c r="K75" s="133"/>
      <c r="L75" s="133"/>
      <c r="M75" s="133"/>
    </row>
    <row r="76" spans="1:17" x14ac:dyDescent="0.2">
      <c r="E76" s="133"/>
      <c r="K76" s="133"/>
      <c r="L76" s="133"/>
      <c r="M76" s="133"/>
    </row>
    <row r="77" spans="1:17" x14ac:dyDescent="0.2">
      <c r="K77" s="133"/>
      <c r="L77" s="133"/>
      <c r="M77" s="133"/>
    </row>
    <row r="78" spans="1:17" x14ac:dyDescent="0.2">
      <c r="K78" s="133"/>
      <c r="L78" s="133"/>
      <c r="M78" s="133"/>
    </row>
    <row r="79" spans="1:17" x14ac:dyDescent="0.2">
      <c r="C79" s="110"/>
      <c r="D79" s="110"/>
      <c r="E79" s="110"/>
      <c r="F79" s="110"/>
      <c r="G79" s="110"/>
      <c r="K79" s="133"/>
      <c r="L79" s="133"/>
      <c r="M79" s="133"/>
    </row>
    <row r="80" spans="1:17" x14ac:dyDescent="0.2">
      <c r="C80" s="110"/>
      <c r="D80" s="110"/>
      <c r="E80" s="110"/>
      <c r="F80" s="110"/>
      <c r="G80" s="110"/>
      <c r="K80" s="133"/>
      <c r="L80" s="133"/>
      <c r="M80" s="133"/>
    </row>
    <row r="81" spans="3:7" x14ac:dyDescent="0.2">
      <c r="C81" s="110"/>
      <c r="D81" s="110"/>
      <c r="E81" s="110"/>
      <c r="F81" s="110"/>
      <c r="G81" s="110"/>
    </row>
    <row r="82" spans="3:7" x14ac:dyDescent="0.2">
      <c r="C82" s="110"/>
      <c r="D82" s="110"/>
      <c r="E82" s="110"/>
      <c r="F82" s="110"/>
      <c r="G82" s="110"/>
    </row>
    <row r="83" spans="3:7" x14ac:dyDescent="0.2">
      <c r="C83" s="110"/>
      <c r="D83" s="110"/>
      <c r="E83" s="110"/>
      <c r="F83" s="110"/>
      <c r="G83" s="110"/>
    </row>
    <row r="84" spans="3:7" x14ac:dyDescent="0.2">
      <c r="F84" s="110"/>
      <c r="G84" s="110"/>
    </row>
  </sheetData>
  <customSheetViews>
    <customSheetView guid="{8A3DBA68-F4F4-4FB0-8DA6-7D084BD8B07C}">
      <pane xSplit="1" ySplit="6" topLeftCell="B49" activePane="bottomRight" state="frozen"/>
      <selection pane="bottomRight" activeCell="E66" sqref="E66:P66"/>
      <pageMargins left="0.42" right="0.23" top="0.75" bottom="0.75" header="0.3" footer="0.3"/>
      <pageSetup paperSize="5" scale="90" orientation="portrait" r:id="rId1"/>
    </customSheetView>
    <customSheetView guid="{B3A95AE9-DE26-4436-8BA2-31FD4650D94E}" showPageBreaks="1" printArea="1">
      <pane xSplit="1" ySplit="6" topLeftCell="B34" activePane="bottomRight" state="frozen"/>
      <selection pane="bottomRight" activeCell="F67" sqref="F67"/>
      <pageMargins left="0.42" right="0.23" top="0.75" bottom="0.75" header="0.3" footer="0.3"/>
      <pageSetup paperSize="5" scale="90" orientation="portrait" r:id="rId2"/>
    </customSheetView>
    <customSheetView guid="{2B3DA235-A954-4D15-A0E1-C1A804785942}" showPageBreaks="1" printArea="1">
      <pane xSplit="1" ySplit="6" topLeftCell="J25" activePane="bottomRight" state="frozen"/>
      <selection pane="bottomRight" activeCell="V15" sqref="V15"/>
      <pageMargins left="0.42" right="0.23" top="0.75" bottom="0.75" header="0.3" footer="0.3"/>
      <pageSetup paperSize="5" scale="90" orientation="portrait" r:id="rId3"/>
    </customSheetView>
    <customSheetView guid="{BA0889DC-40E2-470E-95BA-008BC50D9584}">
      <selection activeCell="A66" sqref="A66:D66"/>
      <pageMargins left="0.42" right="0.23" top="0.75" bottom="0.75" header="0.3" footer="0.3"/>
      <pageSetup paperSize="9" scale="90" orientation="landscape" r:id="rId4"/>
    </customSheetView>
    <customSheetView guid="{6F143068-E7C3-42F8-B381-078BA98A3706}" showPageBreaks="1" printArea="1">
      <pane xSplit="1" ySplit="6" topLeftCell="B49" activePane="bottomRight" state="frozen"/>
      <selection pane="bottomRight" activeCell="D85" sqref="D85"/>
      <pageMargins left="0.42" right="0.23" top="0.75" bottom="0.75" header="0.3" footer="0.3"/>
      <pageSetup paperSize="5" scale="90" orientation="portrait" r:id="rId5"/>
    </customSheetView>
  </customSheetViews>
  <mergeCells count="10">
    <mergeCell ref="A72:D72"/>
    <mergeCell ref="A1:P1"/>
    <mergeCell ref="A3:P3"/>
    <mergeCell ref="A2:P2"/>
    <mergeCell ref="B5:D5"/>
    <mergeCell ref="E5:G5"/>
    <mergeCell ref="H5:J5"/>
    <mergeCell ref="K5:M5"/>
    <mergeCell ref="N5:P5"/>
    <mergeCell ref="A5:A6"/>
  </mergeCells>
  <pageMargins left="0.42" right="0.23" top="0.75" bottom="0.75" header="0.3" footer="0.3"/>
  <pageSetup paperSize="5" scale="90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5"/>
  <sheetViews>
    <sheetView workbookViewId="0">
      <pane xSplit="1" ySplit="6" topLeftCell="B40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ColWidth="9.140625" defaultRowHeight="12.75" x14ac:dyDescent="0.2"/>
  <cols>
    <col min="1" max="1" width="14.42578125" style="10" customWidth="1"/>
    <col min="2" max="4" width="13.28515625" style="10" customWidth="1"/>
    <col min="5" max="5" width="14.140625" style="10" customWidth="1"/>
    <col min="6" max="8" width="13.28515625" style="10" customWidth="1"/>
    <col min="9" max="9" width="14.28515625" style="10" customWidth="1"/>
    <col min="10" max="12" width="13.28515625" style="10" customWidth="1"/>
    <col min="13" max="13" width="14.140625" style="10" customWidth="1"/>
    <col min="14" max="14" width="3.140625" style="10" customWidth="1"/>
    <col min="15" max="15" width="4.140625" style="10" customWidth="1"/>
    <col min="16" max="16384" width="9.140625" style="10"/>
  </cols>
  <sheetData>
    <row r="1" spans="1:13" x14ac:dyDescent="0.2">
      <c r="A1" s="140" t="s">
        <v>32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x14ac:dyDescent="0.2">
      <c r="A2" s="140" t="s">
        <v>3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3" spans="1:13" x14ac:dyDescent="0.2">
      <c r="A3" s="140" t="s">
        <v>0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s="71" customFormat="1" ht="21" customHeight="1" x14ac:dyDescent="0.25">
      <c r="A5" s="141" t="s">
        <v>37</v>
      </c>
      <c r="B5" s="142" t="s">
        <v>8</v>
      </c>
      <c r="C5" s="142"/>
      <c r="D5" s="142"/>
      <c r="E5" s="142"/>
      <c r="F5" s="142" t="s">
        <v>1</v>
      </c>
      <c r="G5" s="142"/>
      <c r="H5" s="142"/>
      <c r="I5" s="142"/>
      <c r="J5" s="142" t="s">
        <v>2</v>
      </c>
      <c r="K5" s="142"/>
      <c r="L5" s="142"/>
      <c r="M5" s="142"/>
    </row>
    <row r="6" spans="1:13" ht="39" customHeight="1" x14ac:dyDescent="0.2">
      <c r="A6" s="141"/>
      <c r="B6" s="68" t="s">
        <v>4</v>
      </c>
      <c r="C6" s="68" t="s">
        <v>5</v>
      </c>
      <c r="D6" s="68" t="s">
        <v>6</v>
      </c>
      <c r="E6" s="68" t="s">
        <v>7</v>
      </c>
      <c r="F6" s="68" t="s">
        <v>4</v>
      </c>
      <c r="G6" s="68" t="s">
        <v>5</v>
      </c>
      <c r="H6" s="68" t="s">
        <v>6</v>
      </c>
      <c r="I6" s="68" t="s">
        <v>7</v>
      </c>
      <c r="J6" s="68" t="s">
        <v>4</v>
      </c>
      <c r="K6" s="68" t="s">
        <v>5</v>
      </c>
      <c r="L6" s="68" t="s">
        <v>6</v>
      </c>
      <c r="M6" s="68" t="s">
        <v>7</v>
      </c>
    </row>
    <row r="7" spans="1:13" x14ac:dyDescent="0.2">
      <c r="A7" s="15">
        <v>1963</v>
      </c>
      <c r="B7" s="20">
        <v>323.10000000000002</v>
      </c>
      <c r="C7" s="20">
        <v>278.7</v>
      </c>
      <c r="D7" s="20">
        <v>44.4</v>
      </c>
      <c r="E7" s="20">
        <v>13.7</v>
      </c>
      <c r="F7" s="20">
        <v>221.3</v>
      </c>
      <c r="G7" s="20">
        <v>196.5</v>
      </c>
      <c r="H7" s="20">
        <v>24.8</v>
      </c>
      <c r="I7" s="20">
        <v>11.2</v>
      </c>
      <c r="J7" s="20">
        <v>101.8</v>
      </c>
      <c r="K7" s="20">
        <v>82.2</v>
      </c>
      <c r="L7" s="20">
        <v>19.600000000000001</v>
      </c>
      <c r="M7" s="20">
        <v>19.3</v>
      </c>
    </row>
    <row r="8" spans="1:13" x14ac:dyDescent="0.2">
      <c r="A8" s="13">
        <v>1964</v>
      </c>
      <c r="B8" s="17">
        <v>333.2</v>
      </c>
      <c r="C8" s="17">
        <v>286.7</v>
      </c>
      <c r="D8" s="17">
        <v>46.5</v>
      </c>
      <c r="E8" s="17">
        <v>14</v>
      </c>
      <c r="F8" s="17">
        <v>228</v>
      </c>
      <c r="G8" s="17">
        <v>200.2</v>
      </c>
      <c r="H8" s="17">
        <v>27.8</v>
      </c>
      <c r="I8" s="17">
        <v>12.2</v>
      </c>
      <c r="J8" s="17">
        <v>105.2</v>
      </c>
      <c r="K8" s="17">
        <v>86.5</v>
      </c>
      <c r="L8" s="17">
        <v>18.7</v>
      </c>
      <c r="M8" s="17">
        <v>17.8</v>
      </c>
    </row>
    <row r="9" spans="1:13" x14ac:dyDescent="0.2">
      <c r="A9" s="13">
        <v>1965</v>
      </c>
      <c r="B9" s="17">
        <v>353.8</v>
      </c>
      <c r="C9" s="17">
        <v>305.5</v>
      </c>
      <c r="D9" s="17">
        <v>48.3</v>
      </c>
      <c r="E9" s="17">
        <v>13.7</v>
      </c>
      <c r="F9" s="17">
        <v>240.6</v>
      </c>
      <c r="G9" s="17">
        <v>209.7</v>
      </c>
      <c r="H9" s="17">
        <v>30.9</v>
      </c>
      <c r="I9" s="17">
        <v>12.8</v>
      </c>
      <c r="J9" s="17">
        <v>113.2</v>
      </c>
      <c r="K9" s="17">
        <v>95.8</v>
      </c>
      <c r="L9" s="17">
        <v>17.399999999999999</v>
      </c>
      <c r="M9" s="17">
        <v>15.4</v>
      </c>
    </row>
    <row r="10" spans="1:13" x14ac:dyDescent="0.2">
      <c r="A10" s="16">
        <v>1966</v>
      </c>
      <c r="B10" s="17">
        <v>350.7</v>
      </c>
      <c r="C10" s="17">
        <v>302.10000000000002</v>
      </c>
      <c r="D10" s="17">
        <v>48.6</v>
      </c>
      <c r="E10" s="17">
        <v>13.9</v>
      </c>
      <c r="F10" s="17">
        <v>241</v>
      </c>
      <c r="G10" s="17">
        <v>209.6</v>
      </c>
      <c r="H10" s="17">
        <v>31.4</v>
      </c>
      <c r="I10" s="17">
        <v>13</v>
      </c>
      <c r="J10" s="17">
        <v>109.7</v>
      </c>
      <c r="K10" s="17">
        <v>92.5</v>
      </c>
      <c r="L10" s="17">
        <v>17.2</v>
      </c>
      <c r="M10" s="17">
        <v>15.7</v>
      </c>
    </row>
    <row r="11" spans="1:13" x14ac:dyDescent="0.2">
      <c r="A11" s="13">
        <v>1967</v>
      </c>
      <c r="B11" s="17">
        <v>372</v>
      </c>
      <c r="C11" s="17">
        <v>312.39999999999998</v>
      </c>
      <c r="D11" s="17">
        <v>59.6</v>
      </c>
      <c r="E11" s="17">
        <v>16</v>
      </c>
      <c r="F11" s="17">
        <v>246</v>
      </c>
      <c r="G11" s="17">
        <v>213</v>
      </c>
      <c r="H11" s="17">
        <v>33</v>
      </c>
      <c r="I11" s="17">
        <v>13.4</v>
      </c>
      <c r="J11" s="17">
        <v>126</v>
      </c>
      <c r="K11" s="17">
        <v>99.4</v>
      </c>
      <c r="L11" s="17">
        <v>26.6</v>
      </c>
      <c r="M11" s="17">
        <v>21.1</v>
      </c>
    </row>
    <row r="12" spans="1:13" x14ac:dyDescent="0.2">
      <c r="A12" s="13">
        <v>1968</v>
      </c>
      <c r="B12" s="17">
        <v>361</v>
      </c>
      <c r="C12" s="17">
        <v>307.3</v>
      </c>
      <c r="D12" s="17">
        <v>53.7</v>
      </c>
      <c r="E12" s="17">
        <v>14.9</v>
      </c>
      <c r="F12" s="17">
        <v>244.6</v>
      </c>
      <c r="G12" s="17">
        <v>210.2</v>
      </c>
      <c r="H12" s="17">
        <v>34.4</v>
      </c>
      <c r="I12" s="17">
        <v>14.1</v>
      </c>
      <c r="J12" s="17">
        <v>116.4</v>
      </c>
      <c r="K12" s="17">
        <v>97.1</v>
      </c>
      <c r="L12" s="17">
        <v>19.3</v>
      </c>
      <c r="M12" s="17">
        <v>16.600000000000001</v>
      </c>
    </row>
    <row r="13" spans="1:13" x14ac:dyDescent="0.2">
      <c r="A13" s="16">
        <v>1969</v>
      </c>
      <c r="B13" s="17">
        <v>365</v>
      </c>
      <c r="C13" s="17">
        <v>317.10000000000002</v>
      </c>
      <c r="D13" s="17">
        <v>47.9</v>
      </c>
      <c r="E13" s="17">
        <v>13.1</v>
      </c>
      <c r="F13" s="17">
        <v>249.9</v>
      </c>
      <c r="G13" s="17">
        <v>219.6</v>
      </c>
      <c r="H13" s="17">
        <v>30.3</v>
      </c>
      <c r="I13" s="17">
        <v>12.1</v>
      </c>
      <c r="J13" s="17">
        <v>115.1</v>
      </c>
      <c r="K13" s="17">
        <v>97.5</v>
      </c>
      <c r="L13" s="17">
        <v>17.600000000000001</v>
      </c>
      <c r="M13" s="17">
        <v>15.3</v>
      </c>
    </row>
    <row r="14" spans="1:13" x14ac:dyDescent="0.2">
      <c r="A14" s="13">
        <v>1970</v>
      </c>
      <c r="B14" s="17">
        <v>363.6</v>
      </c>
      <c r="C14" s="17">
        <v>317.10000000000002</v>
      </c>
      <c r="D14" s="17">
        <v>46.5</v>
      </c>
      <c r="E14" s="17">
        <v>12.8</v>
      </c>
      <c r="F14" s="17">
        <v>253</v>
      </c>
      <c r="G14" s="17">
        <v>224.9</v>
      </c>
      <c r="H14" s="17">
        <v>28.1</v>
      </c>
      <c r="I14" s="17">
        <v>11.1</v>
      </c>
      <c r="J14" s="17">
        <v>110.6</v>
      </c>
      <c r="K14" s="17">
        <v>92.2</v>
      </c>
      <c r="L14" s="17">
        <v>18.399999999999999</v>
      </c>
      <c r="M14" s="17">
        <v>16.600000000000001</v>
      </c>
    </row>
    <row r="15" spans="1:13" x14ac:dyDescent="0.2">
      <c r="A15" s="13">
        <v>1971</v>
      </c>
      <c r="B15" s="17">
        <v>367.8</v>
      </c>
      <c r="C15" s="17">
        <v>321.39999999999998</v>
      </c>
      <c r="D15" s="17">
        <v>46.4</v>
      </c>
      <c r="E15" s="17">
        <v>12.6</v>
      </c>
      <c r="F15" s="17">
        <v>261.89999999999998</v>
      </c>
      <c r="G15" s="17">
        <v>234.5</v>
      </c>
      <c r="H15" s="17">
        <v>27.4</v>
      </c>
      <c r="I15" s="17">
        <v>10.5</v>
      </c>
      <c r="J15" s="17">
        <v>105.9</v>
      </c>
      <c r="K15" s="17">
        <v>86.9</v>
      </c>
      <c r="L15" s="17">
        <v>19</v>
      </c>
      <c r="M15" s="17">
        <v>17.899999999999999</v>
      </c>
    </row>
    <row r="16" spans="1:13" x14ac:dyDescent="0.2">
      <c r="A16" s="13">
        <v>1972</v>
      </c>
      <c r="B16" s="17" t="s">
        <v>36</v>
      </c>
      <c r="C16" s="17" t="s">
        <v>36</v>
      </c>
      <c r="D16" s="17" t="s">
        <v>36</v>
      </c>
      <c r="E16" s="17" t="s">
        <v>36</v>
      </c>
      <c r="F16" s="17" t="s">
        <v>36</v>
      </c>
      <c r="G16" s="17" t="s">
        <v>36</v>
      </c>
      <c r="H16" s="17" t="s">
        <v>36</v>
      </c>
      <c r="I16" s="17" t="s">
        <v>36</v>
      </c>
      <c r="J16" s="17" t="s">
        <v>36</v>
      </c>
      <c r="K16" s="17" t="s">
        <v>36</v>
      </c>
      <c r="L16" s="17" t="s">
        <v>36</v>
      </c>
      <c r="M16" s="17" t="s">
        <v>36</v>
      </c>
    </row>
    <row r="17" spans="1:17" x14ac:dyDescent="0.2">
      <c r="A17" s="13">
        <v>1973</v>
      </c>
      <c r="B17" s="17">
        <v>382.8</v>
      </c>
      <c r="C17" s="17">
        <v>323.89999999999998</v>
      </c>
      <c r="D17" s="17">
        <v>58.9</v>
      </c>
      <c r="E17" s="17">
        <v>15.4</v>
      </c>
      <c r="F17" s="17">
        <v>270.2</v>
      </c>
      <c r="G17" s="17">
        <v>235.5</v>
      </c>
      <c r="H17" s="17">
        <v>34.700000000000003</v>
      </c>
      <c r="I17" s="17">
        <v>12.8</v>
      </c>
      <c r="J17" s="17">
        <v>112.6</v>
      </c>
      <c r="K17" s="17">
        <v>88.4</v>
      </c>
      <c r="L17" s="17">
        <v>24.2</v>
      </c>
      <c r="M17" s="17">
        <v>21.5</v>
      </c>
    </row>
    <row r="18" spans="1:17" x14ac:dyDescent="0.2">
      <c r="A18" s="13">
        <v>1974</v>
      </c>
      <c r="B18" s="17">
        <v>394.4</v>
      </c>
      <c r="C18" s="17">
        <v>334.2</v>
      </c>
      <c r="D18" s="17">
        <v>60.2</v>
      </c>
      <c r="E18" s="17">
        <v>15.3</v>
      </c>
      <c r="F18" s="17">
        <v>276.60000000000002</v>
      </c>
      <c r="G18" s="17">
        <v>241.7</v>
      </c>
      <c r="H18" s="17">
        <v>34.9</v>
      </c>
      <c r="I18" s="17">
        <v>12.6</v>
      </c>
      <c r="J18" s="17">
        <v>117.8</v>
      </c>
      <c r="K18" s="17">
        <v>92.5</v>
      </c>
      <c r="L18" s="17">
        <v>25.3</v>
      </c>
      <c r="M18" s="17">
        <v>21.5</v>
      </c>
    </row>
    <row r="19" spans="1:17" x14ac:dyDescent="0.2">
      <c r="A19" s="13">
        <v>1975</v>
      </c>
      <c r="B19" s="17">
        <v>391.2</v>
      </c>
      <c r="C19" s="17">
        <v>332.4</v>
      </c>
      <c r="D19" s="17">
        <v>58.8</v>
      </c>
      <c r="E19" s="17">
        <v>15</v>
      </c>
      <c r="F19" s="17">
        <v>278.39999999999998</v>
      </c>
      <c r="G19" s="17">
        <v>241.7</v>
      </c>
      <c r="H19" s="17">
        <v>36.700000000000003</v>
      </c>
      <c r="I19" s="17">
        <v>13.2</v>
      </c>
      <c r="J19" s="17">
        <v>112.8</v>
      </c>
      <c r="K19" s="17">
        <v>90.7</v>
      </c>
      <c r="L19" s="17">
        <v>22.1</v>
      </c>
      <c r="M19" s="17">
        <v>19.600000000000001</v>
      </c>
    </row>
    <row r="20" spans="1:17" x14ac:dyDescent="0.2">
      <c r="A20" s="16">
        <v>1976</v>
      </c>
      <c r="B20" s="17" t="s">
        <v>36</v>
      </c>
      <c r="C20" s="17" t="s">
        <v>36</v>
      </c>
      <c r="D20" s="17" t="s">
        <v>36</v>
      </c>
      <c r="E20" s="17" t="s">
        <v>36</v>
      </c>
      <c r="F20" s="17" t="s">
        <v>36</v>
      </c>
      <c r="G20" s="17" t="s">
        <v>36</v>
      </c>
      <c r="H20" s="17" t="s">
        <v>36</v>
      </c>
      <c r="I20" s="17" t="s">
        <v>36</v>
      </c>
      <c r="J20" s="17" t="s">
        <v>36</v>
      </c>
      <c r="K20" s="17" t="s">
        <v>36</v>
      </c>
      <c r="L20" s="17" t="s">
        <v>36</v>
      </c>
      <c r="M20" s="17" t="s">
        <v>36</v>
      </c>
    </row>
    <row r="21" spans="1:17" x14ac:dyDescent="0.2">
      <c r="A21" s="13">
        <v>1977</v>
      </c>
      <c r="B21" s="17">
        <v>428.2</v>
      </c>
      <c r="C21" s="17">
        <v>370.8</v>
      </c>
      <c r="D21" s="17">
        <v>57.4</v>
      </c>
      <c r="E21" s="17">
        <v>13.4</v>
      </c>
      <c r="F21" s="17">
        <v>299.7</v>
      </c>
      <c r="G21" s="17">
        <v>266</v>
      </c>
      <c r="H21" s="17">
        <v>33.700000000000003</v>
      </c>
      <c r="I21" s="17">
        <v>11.2</v>
      </c>
      <c r="J21" s="17">
        <v>128.5</v>
      </c>
      <c r="K21" s="17">
        <v>104.8</v>
      </c>
      <c r="L21" s="17">
        <v>23.7</v>
      </c>
      <c r="M21" s="17">
        <v>18.399999999999999</v>
      </c>
    </row>
    <row r="22" spans="1:17" x14ac:dyDescent="0.2">
      <c r="A22" s="13">
        <v>1978</v>
      </c>
      <c r="B22" s="17">
        <v>439.9</v>
      </c>
      <c r="C22" s="17">
        <v>386.8</v>
      </c>
      <c r="D22" s="17">
        <v>53.1</v>
      </c>
      <c r="E22" s="17">
        <v>12.1</v>
      </c>
      <c r="F22" s="17">
        <v>306.10000000000002</v>
      </c>
      <c r="G22" s="17">
        <v>277</v>
      </c>
      <c r="H22" s="17">
        <v>29.1</v>
      </c>
      <c r="I22" s="17">
        <v>9.5</v>
      </c>
      <c r="J22" s="17">
        <v>133.80000000000001</v>
      </c>
      <c r="K22" s="17">
        <v>109.8</v>
      </c>
      <c r="L22" s="17">
        <v>24</v>
      </c>
      <c r="M22" s="17">
        <v>17.899999999999999</v>
      </c>
    </row>
    <row r="23" spans="1:17" x14ac:dyDescent="0.2">
      <c r="A23" s="16">
        <v>1979</v>
      </c>
      <c r="B23" s="17">
        <v>446.5</v>
      </c>
      <c r="C23" s="17">
        <v>397.2</v>
      </c>
      <c r="D23" s="17">
        <v>49.3</v>
      </c>
      <c r="E23" s="17">
        <v>11</v>
      </c>
      <c r="F23" s="17">
        <v>309.60000000000002</v>
      </c>
      <c r="G23" s="17">
        <v>283.89999999999998</v>
      </c>
      <c r="H23" s="17">
        <v>25.7</v>
      </c>
      <c r="I23" s="17">
        <v>8.3000000000000007</v>
      </c>
      <c r="J23" s="17">
        <v>136.9</v>
      </c>
      <c r="K23" s="17">
        <v>113.3</v>
      </c>
      <c r="L23" s="17">
        <v>23.6</v>
      </c>
      <c r="M23" s="17">
        <v>17.2</v>
      </c>
    </row>
    <row r="24" spans="1:17" x14ac:dyDescent="0.2">
      <c r="A24" s="13">
        <v>1980</v>
      </c>
      <c r="B24" s="17">
        <v>430.6</v>
      </c>
      <c r="C24" s="17">
        <v>388.1</v>
      </c>
      <c r="D24" s="17">
        <v>42.5</v>
      </c>
      <c r="E24" s="17">
        <v>9.9</v>
      </c>
      <c r="F24" s="17">
        <v>293.8</v>
      </c>
      <c r="G24" s="17">
        <v>270.3</v>
      </c>
      <c r="H24" s="17">
        <v>23.5</v>
      </c>
      <c r="I24" s="17">
        <v>8</v>
      </c>
      <c r="J24" s="17">
        <v>136.80000000000001</v>
      </c>
      <c r="K24" s="17">
        <v>117.8</v>
      </c>
      <c r="L24" s="17">
        <v>19</v>
      </c>
      <c r="M24" s="17">
        <v>13.9</v>
      </c>
    </row>
    <row r="25" spans="1:17" x14ac:dyDescent="0.2">
      <c r="A25" s="13">
        <v>1981</v>
      </c>
      <c r="B25" s="17">
        <v>435.5</v>
      </c>
      <c r="C25" s="17">
        <v>389.9</v>
      </c>
      <c r="D25" s="17">
        <v>45.6</v>
      </c>
      <c r="E25" s="17">
        <v>10.5</v>
      </c>
      <c r="F25" s="17">
        <v>297.10000000000002</v>
      </c>
      <c r="G25" s="17">
        <v>271.60000000000002</v>
      </c>
      <c r="H25" s="17">
        <v>25.5</v>
      </c>
      <c r="I25" s="17">
        <v>8.6</v>
      </c>
      <c r="J25" s="17">
        <v>138.4</v>
      </c>
      <c r="K25" s="17">
        <v>118.3</v>
      </c>
      <c r="L25" s="17">
        <v>20.100000000000001</v>
      </c>
      <c r="M25" s="17">
        <v>14.5</v>
      </c>
    </row>
    <row r="26" spans="1:17" x14ac:dyDescent="0.2">
      <c r="A26" s="13">
        <v>1982</v>
      </c>
      <c r="B26" s="17">
        <v>444.7</v>
      </c>
      <c r="C26" s="17">
        <v>400.7</v>
      </c>
      <c r="D26" s="17">
        <v>44</v>
      </c>
      <c r="E26" s="17">
        <v>9.9</v>
      </c>
      <c r="F26" s="17">
        <v>297.5</v>
      </c>
      <c r="G26" s="17">
        <v>273.3</v>
      </c>
      <c r="H26" s="17">
        <v>24.2</v>
      </c>
      <c r="I26" s="17">
        <v>8.1</v>
      </c>
      <c r="J26" s="17">
        <v>147.19999999999999</v>
      </c>
      <c r="K26" s="17">
        <v>127.4</v>
      </c>
      <c r="L26" s="17">
        <v>19.8</v>
      </c>
      <c r="M26" s="17">
        <v>13.5</v>
      </c>
    </row>
    <row r="27" spans="1:17" x14ac:dyDescent="0.2">
      <c r="A27" s="16">
        <v>1983</v>
      </c>
      <c r="B27" s="17">
        <v>452.8</v>
      </c>
      <c r="C27" s="17">
        <v>402.5</v>
      </c>
      <c r="D27" s="17">
        <v>50.3</v>
      </c>
      <c r="E27" s="17">
        <v>11.1</v>
      </c>
      <c r="F27" s="17">
        <v>307.39999999999998</v>
      </c>
      <c r="G27" s="17">
        <v>279.39999999999998</v>
      </c>
      <c r="H27" s="17">
        <v>28</v>
      </c>
      <c r="I27" s="17">
        <v>9.1</v>
      </c>
      <c r="J27" s="17">
        <v>145.4</v>
      </c>
      <c r="K27" s="17">
        <v>123.1</v>
      </c>
      <c r="L27" s="17">
        <v>22.3</v>
      </c>
      <c r="M27" s="17">
        <v>15.3</v>
      </c>
    </row>
    <row r="28" spans="1:17" s="30" customFormat="1" x14ac:dyDescent="0.2">
      <c r="A28" s="29">
        <v>1984</v>
      </c>
      <c r="B28" s="46">
        <v>478.4</v>
      </c>
      <c r="C28" s="46">
        <v>414.6</v>
      </c>
      <c r="D28" s="46">
        <v>63.8</v>
      </c>
      <c r="E28" s="46">
        <v>13.3</v>
      </c>
      <c r="F28" s="46">
        <v>318.60000000000002</v>
      </c>
      <c r="G28" s="46">
        <v>280.7</v>
      </c>
      <c r="H28" s="46">
        <v>37.9</v>
      </c>
      <c r="I28" s="46">
        <v>11.9</v>
      </c>
      <c r="J28" s="46">
        <v>159.80000000000001</v>
      </c>
      <c r="K28" s="46">
        <v>133.9</v>
      </c>
      <c r="L28" s="46">
        <v>25.9</v>
      </c>
      <c r="M28" s="46">
        <v>16.2</v>
      </c>
    </row>
    <row r="29" spans="1:17" x14ac:dyDescent="0.2">
      <c r="A29" s="13">
        <v>1985</v>
      </c>
      <c r="B29" s="17">
        <v>473.7</v>
      </c>
      <c r="C29" s="17">
        <v>399.5</v>
      </c>
      <c r="D29" s="17">
        <v>74.2</v>
      </c>
      <c r="E29" s="17">
        <v>15.7</v>
      </c>
      <c r="F29" s="17">
        <v>317.10000000000002</v>
      </c>
      <c r="G29" s="17">
        <v>269.60000000000002</v>
      </c>
      <c r="H29" s="17">
        <v>47.5</v>
      </c>
      <c r="I29" s="17">
        <v>15</v>
      </c>
      <c r="J29" s="17">
        <v>156.6</v>
      </c>
      <c r="K29" s="17">
        <v>129.9</v>
      </c>
      <c r="L29" s="17">
        <v>26.7</v>
      </c>
      <c r="M29" s="17">
        <v>17</v>
      </c>
    </row>
    <row r="30" spans="1:17" x14ac:dyDescent="0.2">
      <c r="A30" s="13">
        <v>1986</v>
      </c>
      <c r="B30" s="17">
        <v>471.7</v>
      </c>
      <c r="C30" s="17">
        <v>390.5</v>
      </c>
      <c r="D30" s="17">
        <v>81.2</v>
      </c>
      <c r="E30" s="17">
        <v>17.2</v>
      </c>
      <c r="F30" s="17">
        <v>315</v>
      </c>
      <c r="G30" s="17">
        <v>263.5</v>
      </c>
      <c r="H30" s="17">
        <v>51.5</v>
      </c>
      <c r="I30" s="17">
        <v>16.3</v>
      </c>
      <c r="J30" s="17">
        <v>156.69999999999999</v>
      </c>
      <c r="K30" s="17">
        <v>127</v>
      </c>
      <c r="L30" s="17">
        <v>29.7</v>
      </c>
      <c r="M30" s="17">
        <v>18.899999999999999</v>
      </c>
    </row>
    <row r="31" spans="1:17" x14ac:dyDescent="0.2">
      <c r="A31" s="13">
        <v>1987</v>
      </c>
      <c r="B31" s="51">
        <v>478.9</v>
      </c>
      <c r="C31" s="51">
        <v>372.3</v>
      </c>
      <c r="D31" s="17">
        <v>106.6</v>
      </c>
      <c r="E31" s="46">
        <v>22.3</v>
      </c>
      <c r="F31" s="17">
        <v>316.8</v>
      </c>
      <c r="G31" s="17">
        <v>251.1</v>
      </c>
      <c r="H31" s="17">
        <v>65.7</v>
      </c>
      <c r="I31" s="17">
        <v>20.7</v>
      </c>
      <c r="J31" s="17">
        <v>162.1</v>
      </c>
      <c r="K31" s="17">
        <v>121.2</v>
      </c>
      <c r="L31" s="17">
        <v>40.9</v>
      </c>
      <c r="M31" s="17">
        <v>25.2</v>
      </c>
      <c r="P31" s="12"/>
      <c r="Q31" s="12"/>
    </row>
    <row r="32" spans="1:17" x14ac:dyDescent="0.2">
      <c r="A32" s="13">
        <v>1988</v>
      </c>
      <c r="B32" s="17">
        <v>476.75</v>
      </c>
      <c r="C32" s="17">
        <v>371.625</v>
      </c>
      <c r="D32" s="17">
        <v>105.09999847412109</v>
      </c>
      <c r="E32" s="17">
        <v>22.024999618530273</v>
      </c>
      <c r="F32" s="17">
        <f>314.9</f>
        <v>314.89999999999998</v>
      </c>
      <c r="G32" s="17">
        <f>248.2</f>
        <v>248.2</v>
      </c>
      <c r="H32" s="17">
        <f>66.7</f>
        <v>66.7</v>
      </c>
      <c r="I32" s="17">
        <v>21.181327405525565</v>
      </c>
      <c r="J32" s="17">
        <f>161.8</f>
        <v>161.80000000000001</v>
      </c>
      <c r="K32" s="17">
        <f>123.4</f>
        <v>123.4</v>
      </c>
      <c r="L32" s="17">
        <f>38.4</f>
        <v>38.4</v>
      </c>
      <c r="M32" s="17">
        <f>(L32/J32)*100</f>
        <v>23.733003708281828</v>
      </c>
      <c r="P32" s="12"/>
      <c r="Q32" s="12"/>
    </row>
    <row r="33" spans="1:17" s="35" customFormat="1" x14ac:dyDescent="0.2">
      <c r="A33" s="36">
        <v>1989</v>
      </c>
      <c r="B33" s="46">
        <v>469.17498779296875</v>
      </c>
      <c r="C33" s="46">
        <v>365.72500610351562</v>
      </c>
      <c r="D33" s="46">
        <v>103.44999694824219</v>
      </c>
      <c r="E33" s="46">
        <v>22</v>
      </c>
      <c r="F33" s="46">
        <v>311.72500610351562</v>
      </c>
      <c r="G33" s="46">
        <v>246.875</v>
      </c>
      <c r="H33" s="46">
        <v>64.875</v>
      </c>
      <c r="I33" s="46">
        <v>20.811612392255991</v>
      </c>
      <c r="J33" s="46">
        <v>157.42500305175781</v>
      </c>
      <c r="K33" s="46">
        <v>118.84999847412109</v>
      </c>
      <c r="L33" s="46">
        <v>38.599998474121094</v>
      </c>
      <c r="M33" s="46">
        <v>24.519611069297728</v>
      </c>
      <c r="P33" s="12"/>
      <c r="Q33" s="12"/>
    </row>
    <row r="34" spans="1:17" x14ac:dyDescent="0.2">
      <c r="A34" s="13">
        <v>1990</v>
      </c>
      <c r="B34" s="17">
        <v>467.73333740234375</v>
      </c>
      <c r="C34" s="17">
        <v>374.03335571289062</v>
      </c>
      <c r="D34" s="17">
        <v>93.599998474121094</v>
      </c>
      <c r="E34" s="17">
        <v>20.049999237060547</v>
      </c>
      <c r="F34" s="17">
        <v>308.433349609375</v>
      </c>
      <c r="G34" s="17">
        <v>253.33332824707031</v>
      </c>
      <c r="H34" s="17">
        <v>55.066669464111328</v>
      </c>
      <c r="I34" s="17">
        <v>17.85366904514451</v>
      </c>
      <c r="J34" s="17">
        <v>159.23332214355469</v>
      </c>
      <c r="K34" s="17">
        <v>120.69999694824219</v>
      </c>
      <c r="L34" s="17">
        <v>38.533332824707031</v>
      </c>
      <c r="M34" s="17">
        <v>24.199289637358579</v>
      </c>
      <c r="P34" s="12"/>
      <c r="Q34" s="12"/>
    </row>
    <row r="35" spans="1:17" s="30" customFormat="1" x14ac:dyDescent="0.2">
      <c r="A35" s="29">
        <v>1991</v>
      </c>
      <c r="B35" s="46">
        <v>492.20001220703125</v>
      </c>
      <c r="C35" s="46">
        <v>401</v>
      </c>
      <c r="D35" s="46">
        <v>91.199996948242188</v>
      </c>
      <c r="E35" s="46">
        <v>18.475000381469727</v>
      </c>
      <c r="F35" s="46">
        <v>315.10000610351562</v>
      </c>
      <c r="G35" s="46">
        <v>265.39999999999998</v>
      </c>
      <c r="H35" s="46">
        <v>49.6</v>
      </c>
      <c r="I35" s="46">
        <v>15.7</v>
      </c>
      <c r="J35" s="46">
        <v>177.07499694824219</v>
      </c>
      <c r="K35" s="46">
        <v>135.57499694824219</v>
      </c>
      <c r="L35" s="46">
        <v>41.525001525878906</v>
      </c>
      <c r="M35" s="46">
        <v>23.4</v>
      </c>
      <c r="O35" s="42"/>
      <c r="P35" s="12"/>
      <c r="Q35" s="12"/>
    </row>
    <row r="36" spans="1:17" x14ac:dyDescent="0.2">
      <c r="A36" s="13">
        <v>1992</v>
      </c>
      <c r="B36" s="46">
        <v>505.20001220703125</v>
      </c>
      <c r="C36" s="46">
        <v>406.02499389648438</v>
      </c>
      <c r="D36" s="46">
        <v>99.175003051757813</v>
      </c>
      <c r="E36" s="46">
        <v>19.575000762939453</v>
      </c>
      <c r="F36" s="46">
        <v>318</v>
      </c>
      <c r="G36" s="46">
        <v>263.72500610351562</v>
      </c>
      <c r="H36" s="46">
        <v>54.275001525878906</v>
      </c>
      <c r="I36" s="46">
        <v>17.067610542729216</v>
      </c>
      <c r="J36" s="46">
        <v>187.17500305175781</v>
      </c>
      <c r="K36" s="46">
        <v>142.25</v>
      </c>
      <c r="L36" s="46">
        <v>44.924999237060547</v>
      </c>
      <c r="M36" s="46">
        <v>24.001601979211852</v>
      </c>
      <c r="P36" s="12"/>
      <c r="Q36" s="12"/>
    </row>
    <row r="37" spans="1:17" ht="15.95" customHeight="1" x14ac:dyDescent="0.2">
      <c r="A37" s="62">
        <v>1993</v>
      </c>
      <c r="B37" s="17">
        <v>504.54998779296875</v>
      </c>
      <c r="C37" s="17">
        <v>404.57501220703125</v>
      </c>
      <c r="D37" s="17">
        <v>99.949996948242188</v>
      </c>
      <c r="E37" s="73">
        <v>19.75</v>
      </c>
      <c r="F37" s="17">
        <v>318.07501220703125</v>
      </c>
      <c r="G37" s="17">
        <v>261.77499389648437</v>
      </c>
      <c r="H37" s="17">
        <v>56.275001525878906</v>
      </c>
      <c r="I37" s="73">
        <v>17.692367952893505</v>
      </c>
      <c r="J37" s="17">
        <v>186.44999694824219</v>
      </c>
      <c r="K37" s="17">
        <v>142.80000305175781</v>
      </c>
      <c r="L37" s="17">
        <v>43.674999237060547</v>
      </c>
      <c r="M37" s="73">
        <v>23.424510566865045</v>
      </c>
      <c r="P37" s="12"/>
      <c r="Q37" s="12"/>
    </row>
    <row r="38" spans="1:17" ht="15.95" customHeight="1" x14ac:dyDescent="0.2">
      <c r="A38" s="62">
        <v>1994</v>
      </c>
      <c r="B38" s="17">
        <v>509.29998779296875</v>
      </c>
      <c r="C38" s="17">
        <v>415.54998779296875</v>
      </c>
      <c r="D38" s="17">
        <v>93.775001525878906</v>
      </c>
      <c r="E38" s="73">
        <v>18.400001525878906</v>
      </c>
      <c r="F38" s="17">
        <v>318.97500610351562</v>
      </c>
      <c r="G38" s="17">
        <v>267.52499389648437</v>
      </c>
      <c r="H38" s="17">
        <v>51.375</v>
      </c>
      <c r="I38" s="73">
        <v>16.106277613277161</v>
      </c>
      <c r="J38" s="17">
        <v>190.35000610351562</v>
      </c>
      <c r="K38" s="17">
        <v>147.94999694824219</v>
      </c>
      <c r="L38" s="17">
        <v>42.400001525878906</v>
      </c>
      <c r="M38" s="73">
        <v>22.27475711391417</v>
      </c>
      <c r="P38" s="12"/>
      <c r="Q38" s="12"/>
    </row>
    <row r="39" spans="1:17" ht="15.95" customHeight="1" x14ac:dyDescent="0.2">
      <c r="A39" s="62">
        <v>1995</v>
      </c>
      <c r="B39" s="46">
        <v>521</v>
      </c>
      <c r="C39" s="46">
        <v>431.57501220703125</v>
      </c>
      <c r="D39" s="46">
        <v>89.400001525878906</v>
      </c>
      <c r="E39" s="74">
        <v>17.174999237060547</v>
      </c>
      <c r="F39" s="46">
        <v>327.02499389648437</v>
      </c>
      <c r="G39" s="46">
        <v>277.54998779296875</v>
      </c>
      <c r="H39" s="46">
        <v>49.474998474121094</v>
      </c>
      <c r="I39" s="74">
        <v>15.128812597663952</v>
      </c>
      <c r="J39" s="46">
        <v>193.97500610351562</v>
      </c>
      <c r="K39" s="46">
        <v>154.05000305175781</v>
      </c>
      <c r="L39" s="46">
        <v>39.924999237060547</v>
      </c>
      <c r="M39" s="74">
        <v>20.582548256631782</v>
      </c>
      <c r="P39" s="12"/>
      <c r="Q39" s="12"/>
    </row>
    <row r="40" spans="1:17" ht="15.95" customHeight="1" x14ac:dyDescent="0.2">
      <c r="A40" s="62">
        <v>1996</v>
      </c>
      <c r="B40" s="17">
        <v>530.375</v>
      </c>
      <c r="C40" s="17">
        <v>444.20001220703125</v>
      </c>
      <c r="D40" s="17">
        <v>86.150001525878906</v>
      </c>
      <c r="E40" s="73">
        <v>16.25</v>
      </c>
      <c r="F40" s="17">
        <v>325.70001220703125</v>
      </c>
      <c r="G40" s="17">
        <v>282.54998779296875</v>
      </c>
      <c r="H40" s="17">
        <v>43.150001525878906</v>
      </c>
      <c r="I40" s="73">
        <v>13.248388059147691</v>
      </c>
      <c r="J40" s="17">
        <v>204.67500305175781</v>
      </c>
      <c r="K40" s="17">
        <v>161.64999389648437</v>
      </c>
      <c r="L40" s="17">
        <v>43</v>
      </c>
      <c r="M40" s="73">
        <v>21.008916261809578</v>
      </c>
      <c r="P40" s="12"/>
      <c r="Q40" s="12"/>
    </row>
    <row r="41" spans="1:17" ht="15.95" customHeight="1" x14ac:dyDescent="0.2">
      <c r="A41" s="62">
        <v>1997</v>
      </c>
      <c r="B41" s="17">
        <v>541.0250244140625</v>
      </c>
      <c r="C41" s="17">
        <v>459.79998779296875</v>
      </c>
      <c r="D41" s="17">
        <v>81.25</v>
      </c>
      <c r="E41" s="73">
        <v>15.024999618530273</v>
      </c>
      <c r="F41" s="17">
        <v>335.77499389648437</v>
      </c>
      <c r="G41" s="17">
        <v>294.47500610351562</v>
      </c>
      <c r="H41" s="17">
        <v>41.299999237060547</v>
      </c>
      <c r="I41" s="73">
        <v>12.29990320535688</v>
      </c>
      <c r="J41" s="17">
        <v>205.25</v>
      </c>
      <c r="K41" s="17">
        <v>165.32499694824219</v>
      </c>
      <c r="L41" s="17">
        <v>39.950000762939453</v>
      </c>
      <c r="M41" s="73">
        <v>19.464068581212889</v>
      </c>
      <c r="P41" s="12"/>
      <c r="Q41" s="12"/>
    </row>
    <row r="42" spans="1:17" ht="15.95" customHeight="1" x14ac:dyDescent="0.2">
      <c r="A42" s="62">
        <v>1998</v>
      </c>
      <c r="B42" s="46">
        <v>558.70001220703125</v>
      </c>
      <c r="C42" s="46">
        <v>479.27499389648437</v>
      </c>
      <c r="D42" s="46">
        <v>79.425003051757813</v>
      </c>
      <c r="E42" s="74">
        <v>14.225000381469727</v>
      </c>
      <c r="F42" s="46">
        <v>344.57501220703125</v>
      </c>
      <c r="G42" s="46">
        <v>305.52499389648437</v>
      </c>
      <c r="H42" s="46">
        <v>39.049999237060547</v>
      </c>
      <c r="I42" s="74">
        <v>11.332800654041074</v>
      </c>
      <c r="J42" s="46">
        <v>214.125</v>
      </c>
      <c r="K42" s="46">
        <v>173.75</v>
      </c>
      <c r="L42" s="46">
        <v>40.375</v>
      </c>
      <c r="M42" s="74">
        <v>18.855808523058961</v>
      </c>
      <c r="P42" s="12"/>
      <c r="Q42" s="12"/>
    </row>
    <row r="43" spans="1:17" s="30" customFormat="1" ht="15.95" customHeight="1" x14ac:dyDescent="0.2">
      <c r="A43" s="78">
        <v>1999</v>
      </c>
      <c r="B43" s="46">
        <v>563.42498779296875</v>
      </c>
      <c r="C43" s="46">
        <v>489.35000610351562</v>
      </c>
      <c r="D43" s="46">
        <v>74</v>
      </c>
      <c r="E43" s="74">
        <v>13.1</v>
      </c>
      <c r="F43" s="46">
        <v>348</v>
      </c>
      <c r="G43" s="46">
        <v>310.10000000000002</v>
      </c>
      <c r="H43" s="46">
        <v>37.9</v>
      </c>
      <c r="I43" s="74">
        <v>10.9</v>
      </c>
      <c r="J43" s="46">
        <v>215.42500305175781</v>
      </c>
      <c r="K43" s="46">
        <v>179.30000305175781</v>
      </c>
      <c r="L43" s="46">
        <v>36.125</v>
      </c>
      <c r="M43" s="74">
        <v>16.769176970289116</v>
      </c>
      <c r="P43" s="12"/>
      <c r="Q43" s="12"/>
    </row>
    <row r="44" spans="1:17" ht="15.95" customHeight="1" x14ac:dyDescent="0.2">
      <c r="A44" s="62">
        <v>2000</v>
      </c>
      <c r="B44" s="17">
        <v>572.9000244140625</v>
      </c>
      <c r="C44" s="17">
        <v>503.33334350585937</v>
      </c>
      <c r="D44" s="17">
        <v>69.566665649414063</v>
      </c>
      <c r="E44" s="73">
        <v>12.1</v>
      </c>
      <c r="F44" s="17">
        <v>353.10000610351562</v>
      </c>
      <c r="G44" s="17">
        <v>317</v>
      </c>
      <c r="H44" s="17">
        <v>36.099998474121094</v>
      </c>
      <c r="I44" s="73">
        <v>10.223732044778819</v>
      </c>
      <c r="J44" s="17">
        <v>219.73332214355469</v>
      </c>
      <c r="K44" s="17">
        <v>186.30000305175781</v>
      </c>
      <c r="L44" s="17">
        <v>33.466667175292969</v>
      </c>
      <c r="M44" s="73">
        <v>15.230583531353862</v>
      </c>
      <c r="P44" s="12"/>
      <c r="Q44" s="12"/>
    </row>
    <row r="45" spans="1:17" ht="15.95" customHeight="1" x14ac:dyDescent="0.2">
      <c r="A45" s="62">
        <v>2001</v>
      </c>
      <c r="B45" s="46">
        <v>576.45001220703125</v>
      </c>
      <c r="C45" s="46">
        <v>514.07501220703125</v>
      </c>
      <c r="D45" s="46">
        <v>62.400001525878906</v>
      </c>
      <c r="E45" s="74">
        <v>10.824999809265137</v>
      </c>
      <c r="F45" s="46">
        <v>356.54998779296875</v>
      </c>
      <c r="G45" s="46">
        <v>325.875</v>
      </c>
      <c r="H45" s="46">
        <v>30.674999237060547</v>
      </c>
      <c r="I45" s="74">
        <v>8.6032815277705268</v>
      </c>
      <c r="J45" s="46">
        <v>219.77499389648437</v>
      </c>
      <c r="K45" s="46">
        <v>188.07499694824219</v>
      </c>
      <c r="L45" s="46">
        <v>31.725000381469727</v>
      </c>
      <c r="M45" s="74">
        <v>14.435218410886378</v>
      </c>
      <c r="P45" s="12"/>
      <c r="Q45" s="12"/>
    </row>
    <row r="46" spans="1:17" ht="15.95" customHeight="1" x14ac:dyDescent="0.2">
      <c r="A46" s="62">
        <v>2002</v>
      </c>
      <c r="B46" s="17">
        <v>586.17498779296875</v>
      </c>
      <c r="C46" s="17">
        <v>525.04998779296875</v>
      </c>
      <c r="D46" s="17">
        <v>61.174999237060547</v>
      </c>
      <c r="E46" s="73">
        <v>10.40000057220459</v>
      </c>
      <c r="F46" s="17">
        <v>356.82501220703125</v>
      </c>
      <c r="G46" s="17">
        <v>328.89999389648437</v>
      </c>
      <c r="H46" s="17">
        <v>27.924999237060547</v>
      </c>
      <c r="I46" s="73">
        <v>7.8259646274063188</v>
      </c>
      <c r="J46" s="17">
        <v>229.25</v>
      </c>
      <c r="K46" s="17">
        <v>196.02499389648437</v>
      </c>
      <c r="L46" s="17">
        <v>33.25</v>
      </c>
      <c r="M46" s="73">
        <v>14.503816793893129</v>
      </c>
      <c r="P46" s="12"/>
      <c r="Q46" s="12"/>
    </row>
    <row r="47" spans="1:17" ht="15.95" customHeight="1" x14ac:dyDescent="0.2">
      <c r="A47" s="62">
        <v>2003</v>
      </c>
      <c r="B47" s="17">
        <v>596.5</v>
      </c>
      <c r="C47" s="17">
        <v>534.07501220703125</v>
      </c>
      <c r="D47" s="17">
        <v>62.400001525878906</v>
      </c>
      <c r="E47" s="73">
        <v>10.475000381469727</v>
      </c>
      <c r="F47" s="17">
        <v>360.375</v>
      </c>
      <c r="G47" s="17">
        <v>330.60000610351562</v>
      </c>
      <c r="H47" s="17">
        <v>29.774999618530273</v>
      </c>
      <c r="I47" s="73">
        <v>8.2622267411807915</v>
      </c>
      <c r="J47" s="17">
        <v>236.125</v>
      </c>
      <c r="K47" s="17">
        <v>203.47500610351562</v>
      </c>
      <c r="L47" s="17">
        <v>32.625</v>
      </c>
      <c r="M47" s="73">
        <v>13.816834303864479</v>
      </c>
      <c r="P47" s="12"/>
      <c r="Q47" s="12"/>
    </row>
    <row r="48" spans="1:17" ht="15.95" customHeight="1" x14ac:dyDescent="0.2">
      <c r="A48" s="62">
        <v>2004</v>
      </c>
      <c r="B48" s="46">
        <v>613.4749755859375</v>
      </c>
      <c r="C48" s="46">
        <v>562.29998779296875</v>
      </c>
      <c r="D48" s="46">
        <v>51.174999237060547</v>
      </c>
      <c r="E48" s="74">
        <v>8.375</v>
      </c>
      <c r="F48" s="46">
        <v>365.42498779296875</v>
      </c>
      <c r="G48" s="46">
        <v>342</v>
      </c>
      <c r="H48" s="46">
        <v>23.424999237060547</v>
      </c>
      <c r="I48" s="74">
        <v>6.410344125216735</v>
      </c>
      <c r="J48" s="46">
        <v>248.05000305175781</v>
      </c>
      <c r="K48" s="46">
        <v>220.30000305175781</v>
      </c>
      <c r="L48" s="46">
        <v>27.75</v>
      </c>
      <c r="M48" s="74">
        <v>11.187260495300103</v>
      </c>
      <c r="P48" s="12"/>
    </row>
    <row r="49" spans="1:18" ht="15.95" customHeight="1" x14ac:dyDescent="0.2">
      <c r="A49" s="62">
        <v>2005</v>
      </c>
      <c r="B49" s="17">
        <v>623.7249755859375</v>
      </c>
      <c r="C49" s="17">
        <v>573.9749755859375</v>
      </c>
      <c r="D49" s="17">
        <v>49.724998474121094</v>
      </c>
      <c r="E49" s="73">
        <v>7.9750003814697266</v>
      </c>
      <c r="F49" s="17">
        <v>364.92498779296875</v>
      </c>
      <c r="G49" s="17">
        <v>343.57501220703125</v>
      </c>
      <c r="H49" s="17">
        <v>21.350000381469727</v>
      </c>
      <c r="I49" s="73">
        <v>5.8505175298059129</v>
      </c>
      <c r="J49" s="17">
        <v>258.79998779296875</v>
      </c>
      <c r="K49" s="17">
        <v>230.39999389648437</v>
      </c>
      <c r="L49" s="17">
        <v>28.375</v>
      </c>
      <c r="M49" s="73">
        <v>10.964065432143313</v>
      </c>
      <c r="P49" s="12"/>
      <c r="Q49" s="12"/>
    </row>
    <row r="50" spans="1:18" ht="15.95" customHeight="1" x14ac:dyDescent="0.2">
      <c r="A50" s="62">
        <v>2006</v>
      </c>
      <c r="B50" s="17">
        <v>625.2249755859375</v>
      </c>
      <c r="C50" s="17">
        <v>586.17498779296875</v>
      </c>
      <c r="D50" s="17">
        <v>39.049999237060547</v>
      </c>
      <c r="E50" s="73">
        <v>6.2249999046325684</v>
      </c>
      <c r="F50" s="17">
        <v>364.82501220703125</v>
      </c>
      <c r="G50" s="17">
        <v>348.42498779296875</v>
      </c>
      <c r="H50" s="17">
        <v>16.424999237060547</v>
      </c>
      <c r="I50" s="73">
        <v>4.5021582094101795</v>
      </c>
      <c r="J50" s="17">
        <v>260.39999389648437</v>
      </c>
      <c r="K50" s="17">
        <v>237.75</v>
      </c>
      <c r="L50" s="17">
        <v>22.625</v>
      </c>
      <c r="M50" s="73">
        <v>8.6885562712393956</v>
      </c>
      <c r="P50" s="12"/>
      <c r="Q50" s="12"/>
    </row>
    <row r="51" spans="1:18" ht="15.95" customHeight="1" x14ac:dyDescent="0.2">
      <c r="A51" s="62">
        <v>2007</v>
      </c>
      <c r="B51" s="46">
        <v>622.3499755859375</v>
      </c>
      <c r="C51" s="46">
        <v>587.79998779296875</v>
      </c>
      <c r="D51" s="46">
        <v>34.549999237060547</v>
      </c>
      <c r="E51" s="74">
        <v>5.5500001907348633</v>
      </c>
      <c r="F51" s="46">
        <v>368.60000610351562</v>
      </c>
      <c r="G51" s="46">
        <v>354.14999389648437</v>
      </c>
      <c r="H51" s="46">
        <v>14.449999809265137</v>
      </c>
      <c r="I51" s="74">
        <v>3.9202386245232668</v>
      </c>
      <c r="J51" s="46">
        <v>253.75</v>
      </c>
      <c r="K51" s="46">
        <v>233.64999389648437</v>
      </c>
      <c r="L51" s="46">
        <v>20.100000381469727</v>
      </c>
      <c r="M51" s="74">
        <v>7.9211824163427496</v>
      </c>
      <c r="P51" s="12"/>
      <c r="Q51" s="12"/>
      <c r="R51" s="12"/>
    </row>
    <row r="52" spans="1:18" ht="15.95" customHeight="1" x14ac:dyDescent="0.2">
      <c r="A52" s="62">
        <v>2008</v>
      </c>
      <c r="B52" s="17">
        <v>626.625</v>
      </c>
      <c r="C52" s="17">
        <v>597.67498779296875</v>
      </c>
      <c r="D52" s="17">
        <v>29</v>
      </c>
      <c r="E52" s="73">
        <v>4.625</v>
      </c>
      <c r="F52" s="17">
        <v>366.29998779296875</v>
      </c>
      <c r="G52" s="17">
        <v>353.42498779296875</v>
      </c>
      <c r="H52" s="17">
        <v>12.899999618530273</v>
      </c>
      <c r="I52" s="73">
        <v>3.5217035349237578</v>
      </c>
      <c r="J52" s="17">
        <v>260.32501220703125</v>
      </c>
      <c r="K52" s="17">
        <v>244.25</v>
      </c>
      <c r="L52" s="17">
        <v>16.100000381469727</v>
      </c>
      <c r="M52" s="73">
        <v>6.1845768276256603</v>
      </c>
      <c r="P52" s="12"/>
      <c r="Q52" s="12"/>
      <c r="R52" s="12"/>
    </row>
    <row r="53" spans="1:18" ht="15.95" customHeight="1" x14ac:dyDescent="0.2">
      <c r="A53" s="62">
        <v>2009</v>
      </c>
      <c r="B53" s="17">
        <v>620.9749755859375</v>
      </c>
      <c r="C53" s="17">
        <v>588.375</v>
      </c>
      <c r="D53" s="17">
        <v>32.625</v>
      </c>
      <c r="E53" s="73">
        <v>5.25</v>
      </c>
      <c r="F53" s="17">
        <v>366.64999389648437</v>
      </c>
      <c r="G53" s="17">
        <v>349.95001220703125</v>
      </c>
      <c r="H53" s="17">
        <v>16.725000381469727</v>
      </c>
      <c r="I53" s="73">
        <v>4.5615711604761859</v>
      </c>
      <c r="J53" s="17">
        <v>254.32499694824219</v>
      </c>
      <c r="K53" s="17">
        <v>238.42500305175781</v>
      </c>
      <c r="L53" s="17">
        <v>15.899999618530273</v>
      </c>
      <c r="M53" s="73">
        <v>6.2518430391512361</v>
      </c>
      <c r="P53" s="12"/>
      <c r="Q53" s="12"/>
      <c r="R53" s="12"/>
    </row>
    <row r="54" spans="1:18" ht="15.95" customHeight="1" x14ac:dyDescent="0.2">
      <c r="A54" s="62">
        <v>2010</v>
      </c>
      <c r="B54" s="46">
        <v>618.79999999999995</v>
      </c>
      <c r="C54" s="46">
        <v>582.125</v>
      </c>
      <c r="D54" s="46">
        <f>H54+L54</f>
        <v>36.674999999999997</v>
      </c>
      <c r="E54" s="74">
        <v>5.9267937944408526</v>
      </c>
      <c r="F54" s="46">
        <v>362.8</v>
      </c>
      <c r="G54" s="46">
        <f>F54-H54</f>
        <v>344.1</v>
      </c>
      <c r="H54" s="46">
        <v>18.7</v>
      </c>
      <c r="I54" s="74">
        <v>5.1638667033874963</v>
      </c>
      <c r="J54" s="46">
        <v>256</v>
      </c>
      <c r="K54" s="46">
        <v>238.02500000000001</v>
      </c>
      <c r="L54" s="46">
        <f>J54-K54</f>
        <v>17.974999999999994</v>
      </c>
      <c r="M54" s="74">
        <f>(L54/J54)*100</f>
        <v>7.0214843749999982</v>
      </c>
      <c r="P54" s="12"/>
      <c r="Q54" s="12"/>
      <c r="R54" s="12"/>
    </row>
    <row r="55" spans="1:18" ht="15.95" customHeight="1" x14ac:dyDescent="0.2">
      <c r="A55" s="62">
        <v>2011</v>
      </c>
      <c r="B55" s="17">
        <v>611.6</v>
      </c>
      <c r="C55" s="4">
        <v>581.9</v>
      </c>
      <c r="D55" s="17">
        <v>29.7</v>
      </c>
      <c r="E55" s="73">
        <v>4.8561151079136691</v>
      </c>
      <c r="F55" s="17">
        <v>362</v>
      </c>
      <c r="G55" s="17">
        <v>347.9</v>
      </c>
      <c r="H55" s="17">
        <v>14.1</v>
      </c>
      <c r="I55" s="73">
        <v>3.9258649706416051</v>
      </c>
      <c r="J55" s="17">
        <v>249.6</v>
      </c>
      <c r="K55" s="17">
        <v>234</v>
      </c>
      <c r="L55" s="55">
        <f>J55-K55</f>
        <v>15.599999999999994</v>
      </c>
      <c r="M55" s="76">
        <f>(L55/J55)*100</f>
        <v>6.2499999999999982</v>
      </c>
      <c r="P55" s="12"/>
      <c r="Q55" s="12"/>
      <c r="R55" s="12"/>
    </row>
    <row r="56" spans="1:18" ht="15.95" customHeight="1" x14ac:dyDescent="0.2">
      <c r="A56" s="63">
        <v>2012</v>
      </c>
      <c r="B56" s="17">
        <v>646</v>
      </c>
      <c r="C56" s="17">
        <v>614</v>
      </c>
      <c r="D56" s="17">
        <v>32</v>
      </c>
      <c r="E56" s="73">
        <v>4.9535603715170282</v>
      </c>
      <c r="F56" s="17">
        <v>375.9</v>
      </c>
      <c r="G56" s="17">
        <v>360.6</v>
      </c>
      <c r="H56" s="17">
        <v>15.3</v>
      </c>
      <c r="I56" s="73">
        <v>4.1168416531219085</v>
      </c>
      <c r="J56" s="17">
        <v>270.10000000000002</v>
      </c>
      <c r="K56" s="17">
        <v>253.4</v>
      </c>
      <c r="L56" s="55">
        <f>J56-K56</f>
        <v>16.700000000000017</v>
      </c>
      <c r="M56" s="73">
        <v>6.2</v>
      </c>
      <c r="N56" s="65"/>
      <c r="O56" s="40"/>
      <c r="P56" s="12"/>
      <c r="Q56" s="12"/>
      <c r="R56" s="12"/>
    </row>
    <row r="57" spans="1:18" ht="15.95" customHeight="1" x14ac:dyDescent="0.2">
      <c r="A57" s="63">
        <v>2013</v>
      </c>
      <c r="B57" s="17">
        <v>650.20000000000005</v>
      </c>
      <c r="C57" s="17">
        <v>626.29999999999995</v>
      </c>
      <c r="D57" s="17">
        <v>23.9</v>
      </c>
      <c r="E57" s="73">
        <v>3.7</v>
      </c>
      <c r="F57" s="17">
        <v>378.5</v>
      </c>
      <c r="G57" s="17">
        <v>367.2</v>
      </c>
      <c r="H57" s="17">
        <v>11.3</v>
      </c>
      <c r="I57" s="73">
        <v>3</v>
      </c>
      <c r="J57" s="17">
        <v>271.8</v>
      </c>
      <c r="K57" s="17">
        <v>259.60000000000002</v>
      </c>
      <c r="L57" s="17">
        <v>12.6</v>
      </c>
      <c r="M57" s="73">
        <v>4.5999999999999996</v>
      </c>
      <c r="O57" s="40"/>
      <c r="P57" s="12"/>
      <c r="Q57" s="12"/>
      <c r="R57" s="12"/>
    </row>
    <row r="58" spans="1:18" ht="15.95" customHeight="1" x14ac:dyDescent="0.2">
      <c r="A58" s="57">
        <v>2014</v>
      </c>
      <c r="B58" s="55">
        <v>658.6</v>
      </c>
      <c r="C58" s="55">
        <v>636.9</v>
      </c>
      <c r="D58" s="55">
        <v>21.8</v>
      </c>
      <c r="E58" s="76">
        <v>3.3</v>
      </c>
      <c r="F58" s="55">
        <v>382.7</v>
      </c>
      <c r="G58" s="55">
        <v>371.9</v>
      </c>
      <c r="H58" s="55">
        <v>10.85</v>
      </c>
      <c r="I58" s="76">
        <v>2.8</v>
      </c>
      <c r="J58" s="55">
        <v>275.89999999999998</v>
      </c>
      <c r="K58" s="55">
        <v>265</v>
      </c>
      <c r="L58" s="55">
        <v>10.925000000000001</v>
      </c>
      <c r="M58" s="73">
        <v>4</v>
      </c>
      <c r="P58" s="12"/>
      <c r="Q58" s="12"/>
      <c r="R58" s="12"/>
    </row>
    <row r="59" spans="1:18" ht="15.95" customHeight="1" x14ac:dyDescent="0.2">
      <c r="A59" s="57">
        <v>2015</v>
      </c>
      <c r="B59" s="55">
        <v>645.27499999999998</v>
      </c>
      <c r="C59" s="55">
        <v>623.29999999999995</v>
      </c>
      <c r="D59" s="55">
        <v>21.975000000000001</v>
      </c>
      <c r="E59" s="76">
        <v>3.4250000000000003</v>
      </c>
      <c r="F59" s="55">
        <v>378.3</v>
      </c>
      <c r="G59" s="55">
        <v>367.5</v>
      </c>
      <c r="H59" s="55">
        <v>10.8</v>
      </c>
      <c r="I59" s="76">
        <v>2.8499999999999996</v>
      </c>
      <c r="J59" s="55">
        <v>266.97500000000002</v>
      </c>
      <c r="K59" s="55">
        <v>255.8</v>
      </c>
      <c r="L59" s="55">
        <v>11.175000000000001</v>
      </c>
      <c r="M59" s="73">
        <v>4.1750000000000007</v>
      </c>
      <c r="P59" s="12"/>
      <c r="Q59" s="12"/>
      <c r="R59" s="12"/>
    </row>
    <row r="60" spans="1:18" ht="15.95" customHeight="1" x14ac:dyDescent="0.25">
      <c r="A60" s="57">
        <v>2016</v>
      </c>
      <c r="B60" s="55">
        <v>638.29999999999995</v>
      </c>
      <c r="C60" s="55">
        <v>613.1</v>
      </c>
      <c r="D60" s="55">
        <v>25.2</v>
      </c>
      <c r="E60" s="76">
        <v>4</v>
      </c>
      <c r="F60" s="55">
        <v>370.3</v>
      </c>
      <c r="G60" s="55">
        <v>355.8</v>
      </c>
      <c r="H60" s="55">
        <v>14.5</v>
      </c>
      <c r="I60" s="76">
        <v>3.9</v>
      </c>
      <c r="J60" s="55">
        <v>268.10000000000002</v>
      </c>
      <c r="K60" s="55">
        <v>257.3</v>
      </c>
      <c r="L60" s="55">
        <v>10.75</v>
      </c>
      <c r="M60" s="73">
        <v>4</v>
      </c>
      <c r="P60" s="12"/>
      <c r="Q60" s="12"/>
      <c r="R60" s="12"/>
    </row>
    <row r="61" spans="1:18" ht="15.95" customHeight="1" x14ac:dyDescent="0.2">
      <c r="A61" s="126">
        <v>2017</v>
      </c>
      <c r="B61" s="56">
        <v>633.70000000000005</v>
      </c>
      <c r="C61" s="56">
        <v>603.1</v>
      </c>
      <c r="D61" s="56">
        <v>30.55</v>
      </c>
      <c r="E61" s="75">
        <v>4.8000000000000007</v>
      </c>
      <c r="F61" s="56">
        <v>367.6</v>
      </c>
      <c r="G61" s="56">
        <v>352</v>
      </c>
      <c r="H61" s="56">
        <v>15.6</v>
      </c>
      <c r="I61" s="75">
        <v>4.25</v>
      </c>
      <c r="J61" s="56">
        <v>266.10000000000002</v>
      </c>
      <c r="K61" s="56">
        <v>251.1</v>
      </c>
      <c r="L61" s="56">
        <v>14.975</v>
      </c>
      <c r="M61" s="77">
        <v>5.65</v>
      </c>
      <c r="P61" s="12"/>
      <c r="Q61" s="12"/>
      <c r="R61" s="12"/>
    </row>
    <row r="62" spans="1:18" ht="19.5" customHeight="1" x14ac:dyDescent="0.2">
      <c r="A62" s="143" t="s">
        <v>126</v>
      </c>
      <c r="B62" s="144"/>
      <c r="C62" s="144"/>
      <c r="D62" s="144"/>
      <c r="E62" s="37"/>
      <c r="F62" s="37"/>
      <c r="G62" s="14"/>
      <c r="H62" s="28"/>
      <c r="I62" s="14"/>
      <c r="J62" s="28"/>
      <c r="K62" s="28"/>
      <c r="L62" s="37"/>
      <c r="M62" s="40"/>
      <c r="N62" s="64"/>
      <c r="Q62" s="12"/>
      <c r="R62" s="12"/>
    </row>
    <row r="63" spans="1:18" x14ac:dyDescent="0.2">
      <c r="B63" s="28"/>
      <c r="C63" s="28"/>
      <c r="D63" s="14"/>
      <c r="E63" s="41"/>
      <c r="F63" s="28"/>
      <c r="G63" s="14"/>
      <c r="H63" s="28"/>
      <c r="I63" s="14"/>
      <c r="J63" s="28"/>
      <c r="K63" s="28"/>
      <c r="L63" s="37"/>
      <c r="M63" s="37"/>
    </row>
    <row r="64" spans="1:18" x14ac:dyDescent="0.2">
      <c r="A64" s="28"/>
      <c r="B64" s="28"/>
      <c r="C64" s="28"/>
      <c r="D64" s="14"/>
      <c r="E64" s="41"/>
      <c r="F64" s="28"/>
      <c r="G64" s="14"/>
      <c r="H64" s="28"/>
      <c r="I64" s="14"/>
      <c r="J64" s="28"/>
      <c r="K64" s="28"/>
      <c r="L64" s="28"/>
      <c r="M64" s="28"/>
    </row>
    <row r="65" spans="1:13" x14ac:dyDescent="0.2">
      <c r="A65" s="28"/>
      <c r="B65" s="28"/>
      <c r="C65" s="28"/>
      <c r="D65" s="14"/>
      <c r="E65" s="41"/>
      <c r="F65" s="28"/>
      <c r="G65" s="14"/>
      <c r="H65" s="28"/>
      <c r="I65" s="14"/>
      <c r="J65" s="28"/>
      <c r="K65" s="28"/>
      <c r="L65" s="28"/>
      <c r="M65" s="28"/>
    </row>
    <row r="66" spans="1:13" x14ac:dyDescent="0.2">
      <c r="A66" s="28"/>
      <c r="B66" s="28"/>
      <c r="C66" s="28"/>
      <c r="D66" s="14"/>
      <c r="E66" s="41"/>
      <c r="F66" s="28"/>
      <c r="G66" s="14"/>
      <c r="H66" s="28"/>
      <c r="I66" s="14"/>
      <c r="J66" s="28"/>
      <c r="K66" s="28"/>
      <c r="L66" s="28"/>
      <c r="M66" s="28"/>
    </row>
    <row r="67" spans="1:13" x14ac:dyDescent="0.2">
      <c r="A67" s="28"/>
      <c r="B67" s="28"/>
      <c r="C67" s="28"/>
      <c r="D67" s="14"/>
      <c r="E67" s="45"/>
      <c r="F67" s="28"/>
      <c r="G67" s="14"/>
      <c r="H67" s="28"/>
      <c r="I67" s="14"/>
      <c r="J67" s="28"/>
      <c r="K67" s="28"/>
      <c r="L67" s="28"/>
      <c r="M67" s="28"/>
    </row>
    <row r="68" spans="1:13" x14ac:dyDescent="0.2">
      <c r="A68" s="28"/>
      <c r="B68" s="28"/>
      <c r="C68" s="28"/>
      <c r="D68" s="14"/>
      <c r="E68" s="41"/>
      <c r="F68" s="28"/>
      <c r="G68" s="14"/>
      <c r="H68" s="28"/>
      <c r="I68" s="14"/>
      <c r="J68" s="28"/>
      <c r="K68" s="28"/>
      <c r="L68" s="28"/>
      <c r="M68" s="28"/>
    </row>
    <row r="69" spans="1:13" x14ac:dyDescent="0.2">
      <c r="D69" s="14"/>
      <c r="E69" s="41"/>
      <c r="F69" s="28"/>
      <c r="G69" s="14"/>
      <c r="H69" s="28"/>
      <c r="I69" s="14"/>
      <c r="J69" s="28"/>
      <c r="K69" s="28"/>
      <c r="L69" s="28"/>
      <c r="M69" s="28"/>
    </row>
    <row r="70" spans="1:13" x14ac:dyDescent="0.2">
      <c r="A70" s="28"/>
      <c r="B70" s="28"/>
      <c r="C70" s="28"/>
      <c r="D70" s="14"/>
      <c r="E70" s="41"/>
      <c r="F70" s="28"/>
      <c r="G70" s="14"/>
      <c r="H70" s="28"/>
      <c r="I70" s="14"/>
      <c r="J70" s="28"/>
      <c r="K70" s="28"/>
      <c r="L70" s="28"/>
      <c r="M70" s="28"/>
    </row>
    <row r="71" spans="1:13" x14ac:dyDescent="0.2">
      <c r="A71" s="28"/>
      <c r="B71" s="28"/>
      <c r="C71" s="28"/>
      <c r="D71" s="14"/>
      <c r="E71" s="41"/>
      <c r="F71" s="28"/>
      <c r="G71" s="14"/>
      <c r="H71" s="28"/>
      <c r="I71" s="14"/>
      <c r="J71" s="28"/>
      <c r="K71" s="28"/>
      <c r="L71" s="28"/>
      <c r="M71" s="28"/>
    </row>
    <row r="72" spans="1:13" x14ac:dyDescent="0.2">
      <c r="A72" s="28"/>
      <c r="B72" s="28"/>
      <c r="C72" s="28"/>
      <c r="D72" s="14"/>
      <c r="E72" s="41"/>
      <c r="F72" s="28"/>
      <c r="G72" s="14"/>
      <c r="H72" s="28"/>
      <c r="I72" s="14"/>
      <c r="J72" s="28"/>
      <c r="K72" s="28"/>
      <c r="L72" s="28"/>
      <c r="M72" s="28"/>
    </row>
    <row r="73" spans="1:13" x14ac:dyDescent="0.2">
      <c r="D73" s="14"/>
      <c r="E73" s="41"/>
      <c r="G73" s="14"/>
      <c r="I73" s="14"/>
    </row>
    <row r="74" spans="1:13" x14ac:dyDescent="0.2">
      <c r="D74" s="14"/>
      <c r="E74" s="41"/>
      <c r="G74" s="14"/>
      <c r="I74" s="14"/>
    </row>
    <row r="75" spans="1:13" x14ac:dyDescent="0.2">
      <c r="D75" s="14"/>
      <c r="E75" s="41"/>
      <c r="G75" s="14"/>
      <c r="I75" s="14"/>
    </row>
    <row r="76" spans="1:13" x14ac:dyDescent="0.2">
      <c r="D76" s="14"/>
      <c r="E76" s="41"/>
      <c r="G76" s="14"/>
      <c r="I76" s="14"/>
    </row>
    <row r="77" spans="1:13" x14ac:dyDescent="0.2">
      <c r="D77" s="14"/>
      <c r="E77" s="41"/>
      <c r="G77" s="14"/>
      <c r="I77" s="14"/>
    </row>
    <row r="78" spans="1:13" x14ac:dyDescent="0.2">
      <c r="D78" s="14"/>
      <c r="E78" s="41"/>
      <c r="G78" s="14"/>
      <c r="I78" s="14"/>
    </row>
    <row r="79" spans="1:13" x14ac:dyDescent="0.2">
      <c r="D79" s="14"/>
      <c r="E79" s="41"/>
      <c r="G79" s="14"/>
      <c r="I79" s="14"/>
    </row>
    <row r="80" spans="1:13" x14ac:dyDescent="0.2">
      <c r="D80" s="14"/>
      <c r="E80" s="41"/>
      <c r="G80" s="14"/>
      <c r="I80" s="14"/>
    </row>
    <row r="81" spans="4:9" x14ac:dyDescent="0.2">
      <c r="D81" s="14"/>
      <c r="E81" s="41"/>
      <c r="G81" s="14"/>
      <c r="I81" s="14"/>
    </row>
    <row r="82" spans="4:9" x14ac:dyDescent="0.2">
      <c r="D82" s="14"/>
      <c r="E82" s="41"/>
      <c r="G82" s="14"/>
      <c r="I82" s="14"/>
    </row>
    <row r="83" spans="4:9" x14ac:dyDescent="0.2">
      <c r="D83" s="14"/>
      <c r="E83" s="41"/>
      <c r="G83" s="14"/>
      <c r="I83" s="14"/>
    </row>
    <row r="84" spans="4:9" x14ac:dyDescent="0.2">
      <c r="D84" s="14"/>
      <c r="E84" s="41"/>
      <c r="G84" s="14"/>
      <c r="I84" s="14"/>
    </row>
    <row r="85" spans="4:9" x14ac:dyDescent="0.2">
      <c r="D85" s="14"/>
      <c r="E85" s="41"/>
      <c r="G85" s="14"/>
      <c r="I85" s="14"/>
    </row>
    <row r="86" spans="4:9" x14ac:dyDescent="0.2">
      <c r="D86" s="14"/>
      <c r="E86" s="41"/>
      <c r="G86" s="14"/>
      <c r="I86" s="14"/>
    </row>
    <row r="87" spans="4:9" x14ac:dyDescent="0.2">
      <c r="D87" s="14"/>
      <c r="E87" s="41"/>
      <c r="G87" s="14"/>
      <c r="I87" s="14"/>
    </row>
    <row r="88" spans="4:9" x14ac:dyDescent="0.2">
      <c r="D88" s="14"/>
      <c r="E88" s="41"/>
      <c r="G88" s="14"/>
      <c r="I88" s="14"/>
    </row>
    <row r="89" spans="4:9" x14ac:dyDescent="0.2">
      <c r="D89" s="14"/>
      <c r="E89" s="41"/>
      <c r="G89" s="14"/>
      <c r="I89" s="14"/>
    </row>
    <row r="90" spans="4:9" x14ac:dyDescent="0.2">
      <c r="G90" s="14"/>
      <c r="I90" s="14"/>
    </row>
    <row r="91" spans="4:9" x14ac:dyDescent="0.2">
      <c r="G91" s="14"/>
      <c r="I91" s="14"/>
    </row>
    <row r="92" spans="4:9" x14ac:dyDescent="0.2">
      <c r="G92" s="14"/>
      <c r="I92" s="14"/>
    </row>
    <row r="93" spans="4:9" x14ac:dyDescent="0.2">
      <c r="G93" s="14"/>
      <c r="I93" s="14"/>
    </row>
    <row r="94" spans="4:9" x14ac:dyDescent="0.2">
      <c r="G94" s="14"/>
      <c r="I94" s="14"/>
    </row>
    <row r="95" spans="4:9" x14ac:dyDescent="0.2">
      <c r="G95" s="14"/>
      <c r="I95" s="14"/>
    </row>
    <row r="96" spans="4:9" x14ac:dyDescent="0.2">
      <c r="G96" s="14"/>
      <c r="I96" s="14"/>
    </row>
    <row r="97" spans="7:9" x14ac:dyDescent="0.2">
      <c r="G97" s="14"/>
      <c r="I97" s="14"/>
    </row>
    <row r="98" spans="7:9" x14ac:dyDescent="0.2">
      <c r="G98" s="14"/>
      <c r="I98" s="14"/>
    </row>
    <row r="99" spans="7:9" x14ac:dyDescent="0.2">
      <c r="G99" s="14"/>
      <c r="I99" s="14"/>
    </row>
    <row r="100" spans="7:9" x14ac:dyDescent="0.2">
      <c r="G100" s="14"/>
      <c r="I100" s="14"/>
    </row>
    <row r="101" spans="7:9" x14ac:dyDescent="0.2">
      <c r="G101" s="14"/>
      <c r="I101" s="14"/>
    </row>
    <row r="102" spans="7:9" x14ac:dyDescent="0.2">
      <c r="G102" s="14"/>
      <c r="I102" s="14"/>
    </row>
    <row r="103" spans="7:9" x14ac:dyDescent="0.2">
      <c r="G103" s="14"/>
      <c r="I103" s="14"/>
    </row>
    <row r="104" spans="7:9" x14ac:dyDescent="0.2">
      <c r="G104" s="14"/>
      <c r="I104" s="14"/>
    </row>
    <row r="105" spans="7:9" x14ac:dyDescent="0.2">
      <c r="G105" s="14"/>
      <c r="I105" s="14"/>
    </row>
    <row r="106" spans="7:9" x14ac:dyDescent="0.2">
      <c r="G106" s="14"/>
      <c r="I106" s="14"/>
    </row>
    <row r="107" spans="7:9" x14ac:dyDescent="0.2">
      <c r="G107" s="14"/>
      <c r="I107" s="14"/>
    </row>
    <row r="108" spans="7:9" x14ac:dyDescent="0.2">
      <c r="G108" s="14"/>
      <c r="I108" s="14"/>
    </row>
    <row r="109" spans="7:9" x14ac:dyDescent="0.2">
      <c r="G109" s="14"/>
      <c r="I109" s="14"/>
    </row>
    <row r="110" spans="7:9" x14ac:dyDescent="0.2">
      <c r="G110" s="14"/>
      <c r="I110" s="14"/>
    </row>
    <row r="111" spans="7:9" x14ac:dyDescent="0.2">
      <c r="G111" s="14"/>
      <c r="I111" s="14"/>
    </row>
    <row r="112" spans="7:9" x14ac:dyDescent="0.2">
      <c r="G112" s="14"/>
      <c r="I112" s="14"/>
    </row>
    <row r="113" spans="7:9" x14ac:dyDescent="0.2">
      <c r="G113" s="14"/>
      <c r="I113" s="14"/>
    </row>
    <row r="114" spans="7:9" x14ac:dyDescent="0.2">
      <c r="G114" s="14"/>
      <c r="I114" s="14"/>
    </row>
    <row r="115" spans="7:9" x14ac:dyDescent="0.2">
      <c r="G115" s="14"/>
      <c r="I115" s="14"/>
    </row>
    <row r="116" spans="7:9" x14ac:dyDescent="0.2">
      <c r="G116" s="14"/>
      <c r="I116" s="14"/>
    </row>
    <row r="117" spans="7:9" x14ac:dyDescent="0.2">
      <c r="G117" s="14"/>
      <c r="I117" s="14"/>
    </row>
    <row r="118" spans="7:9" x14ac:dyDescent="0.2">
      <c r="G118" s="14"/>
      <c r="I118" s="14"/>
    </row>
    <row r="119" spans="7:9" x14ac:dyDescent="0.2">
      <c r="G119" s="14"/>
      <c r="I119" s="14"/>
    </row>
    <row r="120" spans="7:9" x14ac:dyDescent="0.2">
      <c r="G120" s="14"/>
      <c r="I120" s="14"/>
    </row>
    <row r="121" spans="7:9" x14ac:dyDescent="0.2">
      <c r="G121" s="14"/>
      <c r="I121" s="14"/>
    </row>
    <row r="122" spans="7:9" x14ac:dyDescent="0.2">
      <c r="G122" s="14"/>
      <c r="I122" s="14"/>
    </row>
    <row r="123" spans="7:9" x14ac:dyDescent="0.2">
      <c r="G123" s="14"/>
      <c r="I123" s="14"/>
    </row>
    <row r="124" spans="7:9" x14ac:dyDescent="0.2">
      <c r="G124" s="14"/>
      <c r="I124" s="14"/>
    </row>
    <row r="125" spans="7:9" x14ac:dyDescent="0.2">
      <c r="G125" s="14"/>
      <c r="I125" s="14"/>
    </row>
    <row r="126" spans="7:9" x14ac:dyDescent="0.2">
      <c r="G126" s="14"/>
      <c r="I126" s="14"/>
    </row>
    <row r="127" spans="7:9" x14ac:dyDescent="0.2">
      <c r="G127" s="14"/>
      <c r="I127" s="14"/>
    </row>
    <row r="128" spans="7:9" x14ac:dyDescent="0.2">
      <c r="G128" s="14"/>
      <c r="I128" s="14"/>
    </row>
    <row r="129" spans="7:9" x14ac:dyDescent="0.2">
      <c r="G129" s="14"/>
      <c r="I129" s="14"/>
    </row>
    <row r="130" spans="7:9" x14ac:dyDescent="0.2">
      <c r="G130" s="14"/>
      <c r="I130" s="14"/>
    </row>
    <row r="131" spans="7:9" x14ac:dyDescent="0.2">
      <c r="G131" s="14"/>
      <c r="I131" s="14"/>
    </row>
    <row r="132" spans="7:9" x14ac:dyDescent="0.2">
      <c r="G132" s="14"/>
      <c r="I132" s="14"/>
    </row>
    <row r="133" spans="7:9" x14ac:dyDescent="0.2">
      <c r="G133" s="14"/>
      <c r="I133" s="14"/>
    </row>
    <row r="134" spans="7:9" x14ac:dyDescent="0.2">
      <c r="G134" s="14"/>
      <c r="I134" s="14"/>
    </row>
    <row r="135" spans="7:9" x14ac:dyDescent="0.2">
      <c r="G135" s="14"/>
      <c r="I135" s="14"/>
    </row>
    <row r="136" spans="7:9" x14ac:dyDescent="0.2">
      <c r="G136" s="14"/>
      <c r="I136" s="14"/>
    </row>
    <row r="137" spans="7:9" x14ac:dyDescent="0.2">
      <c r="G137" s="14"/>
      <c r="I137" s="14"/>
    </row>
    <row r="138" spans="7:9" x14ac:dyDescent="0.2">
      <c r="G138" s="14"/>
      <c r="I138" s="14"/>
    </row>
    <row r="139" spans="7:9" x14ac:dyDescent="0.2">
      <c r="G139" s="14"/>
      <c r="I139" s="14"/>
    </row>
    <row r="140" spans="7:9" x14ac:dyDescent="0.2">
      <c r="G140" s="14"/>
      <c r="I140" s="14"/>
    </row>
    <row r="141" spans="7:9" x14ac:dyDescent="0.2">
      <c r="G141" s="14"/>
      <c r="I141" s="14"/>
    </row>
    <row r="142" spans="7:9" x14ac:dyDescent="0.2">
      <c r="G142" s="14"/>
      <c r="I142" s="14"/>
    </row>
    <row r="143" spans="7:9" x14ac:dyDescent="0.2">
      <c r="G143" s="14"/>
      <c r="I143" s="14"/>
    </row>
    <row r="144" spans="7:9" x14ac:dyDescent="0.2">
      <c r="G144" s="14"/>
      <c r="I144" s="14"/>
    </row>
    <row r="145" spans="7:9" x14ac:dyDescent="0.2">
      <c r="G145" s="14"/>
      <c r="I145" s="14"/>
    </row>
    <row r="146" spans="7:9" x14ac:dyDescent="0.2">
      <c r="G146" s="14"/>
      <c r="I146" s="14"/>
    </row>
    <row r="147" spans="7:9" x14ac:dyDescent="0.2">
      <c r="G147" s="14"/>
      <c r="I147" s="14"/>
    </row>
    <row r="148" spans="7:9" x14ac:dyDescent="0.2">
      <c r="G148" s="14"/>
      <c r="I148" s="14"/>
    </row>
    <row r="149" spans="7:9" x14ac:dyDescent="0.2">
      <c r="G149" s="14"/>
      <c r="I149" s="14"/>
    </row>
    <row r="150" spans="7:9" x14ac:dyDescent="0.2">
      <c r="G150" s="14"/>
      <c r="I150" s="14"/>
    </row>
    <row r="151" spans="7:9" x14ac:dyDescent="0.2">
      <c r="G151" s="14"/>
      <c r="I151" s="14"/>
    </row>
    <row r="152" spans="7:9" x14ac:dyDescent="0.2">
      <c r="G152" s="14"/>
      <c r="I152" s="14"/>
    </row>
    <row r="153" spans="7:9" x14ac:dyDescent="0.2">
      <c r="G153" s="14"/>
      <c r="I153" s="14"/>
    </row>
    <row r="154" spans="7:9" x14ac:dyDescent="0.2">
      <c r="G154" s="14"/>
      <c r="I154" s="14"/>
    </row>
    <row r="155" spans="7:9" x14ac:dyDescent="0.2">
      <c r="G155" s="14"/>
      <c r="I155" s="14"/>
    </row>
    <row r="156" spans="7:9" x14ac:dyDescent="0.2">
      <c r="G156" s="14"/>
      <c r="I156" s="14"/>
    </row>
    <row r="157" spans="7:9" x14ac:dyDescent="0.2">
      <c r="G157" s="14"/>
      <c r="I157" s="14"/>
    </row>
    <row r="158" spans="7:9" x14ac:dyDescent="0.2">
      <c r="G158" s="14"/>
      <c r="I158" s="14"/>
    </row>
    <row r="159" spans="7:9" x14ac:dyDescent="0.2">
      <c r="G159" s="14"/>
      <c r="I159" s="14"/>
    </row>
    <row r="160" spans="7:9" x14ac:dyDescent="0.2">
      <c r="G160" s="14"/>
      <c r="I160" s="14"/>
    </row>
    <row r="161" spans="7:9" x14ac:dyDescent="0.2">
      <c r="G161" s="14"/>
      <c r="I161" s="14"/>
    </row>
    <row r="162" spans="7:9" x14ac:dyDescent="0.2">
      <c r="G162" s="14"/>
      <c r="I162" s="14"/>
    </row>
    <row r="163" spans="7:9" x14ac:dyDescent="0.2">
      <c r="G163" s="14"/>
      <c r="I163" s="14"/>
    </row>
    <row r="164" spans="7:9" x14ac:dyDescent="0.2">
      <c r="G164" s="14"/>
      <c r="I164" s="14"/>
    </row>
    <row r="165" spans="7:9" x14ac:dyDescent="0.2">
      <c r="G165" s="14"/>
      <c r="I165" s="14"/>
    </row>
    <row r="166" spans="7:9" x14ac:dyDescent="0.2">
      <c r="G166" s="14"/>
      <c r="I166" s="14"/>
    </row>
    <row r="167" spans="7:9" x14ac:dyDescent="0.2">
      <c r="G167" s="14"/>
      <c r="I167" s="14"/>
    </row>
    <row r="168" spans="7:9" x14ac:dyDescent="0.2">
      <c r="G168" s="14"/>
      <c r="I168" s="14"/>
    </row>
    <row r="169" spans="7:9" x14ac:dyDescent="0.2">
      <c r="G169" s="14"/>
      <c r="I169" s="14"/>
    </row>
    <row r="170" spans="7:9" x14ac:dyDescent="0.2">
      <c r="G170" s="14"/>
      <c r="I170" s="14"/>
    </row>
    <row r="171" spans="7:9" x14ac:dyDescent="0.2">
      <c r="G171" s="14"/>
      <c r="I171" s="14"/>
    </row>
    <row r="172" spans="7:9" x14ac:dyDescent="0.2">
      <c r="G172" s="14"/>
      <c r="I172" s="14"/>
    </row>
    <row r="173" spans="7:9" x14ac:dyDescent="0.2">
      <c r="G173" s="14"/>
      <c r="I173" s="14"/>
    </row>
    <row r="174" spans="7:9" x14ac:dyDescent="0.2">
      <c r="G174" s="14"/>
      <c r="I174" s="14"/>
    </row>
    <row r="175" spans="7:9" x14ac:dyDescent="0.2">
      <c r="G175" s="14"/>
      <c r="I175" s="14"/>
    </row>
    <row r="176" spans="7:9" x14ac:dyDescent="0.2">
      <c r="G176" s="14"/>
      <c r="I176" s="14"/>
    </row>
    <row r="177" spans="7:9" x14ac:dyDescent="0.2">
      <c r="G177" s="14"/>
      <c r="I177" s="14"/>
    </row>
    <row r="178" spans="7:9" x14ac:dyDescent="0.2">
      <c r="G178" s="14"/>
      <c r="I178" s="14"/>
    </row>
    <row r="179" spans="7:9" x14ac:dyDescent="0.2">
      <c r="G179" s="14"/>
      <c r="I179" s="14"/>
    </row>
    <row r="180" spans="7:9" x14ac:dyDescent="0.2">
      <c r="G180" s="14"/>
      <c r="I180" s="14"/>
    </row>
    <row r="181" spans="7:9" x14ac:dyDescent="0.2">
      <c r="G181" s="14"/>
      <c r="I181" s="14"/>
    </row>
    <row r="182" spans="7:9" x14ac:dyDescent="0.2">
      <c r="G182" s="14"/>
      <c r="I182" s="14"/>
    </row>
    <row r="183" spans="7:9" x14ac:dyDescent="0.2">
      <c r="G183" s="14"/>
      <c r="I183" s="14"/>
    </row>
    <row r="184" spans="7:9" x14ac:dyDescent="0.2">
      <c r="G184" s="14"/>
      <c r="I184" s="14"/>
    </row>
    <row r="185" spans="7:9" x14ac:dyDescent="0.2">
      <c r="G185" s="14"/>
      <c r="I185" s="14"/>
    </row>
    <row r="186" spans="7:9" x14ac:dyDescent="0.2">
      <c r="G186" s="14"/>
      <c r="I186" s="14"/>
    </row>
    <row r="187" spans="7:9" x14ac:dyDescent="0.2">
      <c r="G187" s="14"/>
      <c r="I187" s="14"/>
    </row>
    <row r="188" spans="7:9" x14ac:dyDescent="0.2">
      <c r="G188" s="14"/>
      <c r="I188" s="14"/>
    </row>
    <row r="189" spans="7:9" x14ac:dyDescent="0.2">
      <c r="G189" s="14"/>
      <c r="I189" s="14"/>
    </row>
    <row r="190" spans="7:9" x14ac:dyDescent="0.2">
      <c r="G190" s="14"/>
      <c r="I190" s="14"/>
    </row>
    <row r="191" spans="7:9" x14ac:dyDescent="0.2">
      <c r="G191" s="14"/>
      <c r="I191" s="14"/>
    </row>
    <row r="192" spans="7:9" x14ac:dyDescent="0.2">
      <c r="G192" s="14"/>
      <c r="I192" s="14"/>
    </row>
    <row r="193" spans="7:9" x14ac:dyDescent="0.2">
      <c r="G193" s="14"/>
      <c r="I193" s="14"/>
    </row>
    <row r="194" spans="7:9" x14ac:dyDescent="0.2">
      <c r="G194" s="14"/>
      <c r="I194" s="14"/>
    </row>
    <row r="195" spans="7:9" x14ac:dyDescent="0.2">
      <c r="G195" s="14"/>
      <c r="I195" s="14"/>
    </row>
    <row r="196" spans="7:9" x14ac:dyDescent="0.2">
      <c r="G196" s="14"/>
      <c r="I196" s="14"/>
    </row>
    <row r="197" spans="7:9" x14ac:dyDescent="0.2">
      <c r="G197" s="14"/>
      <c r="I197" s="14"/>
    </row>
    <row r="198" spans="7:9" x14ac:dyDescent="0.2">
      <c r="G198" s="14"/>
      <c r="I198" s="14"/>
    </row>
    <row r="199" spans="7:9" x14ac:dyDescent="0.2">
      <c r="G199" s="14"/>
      <c r="I199" s="14"/>
    </row>
    <row r="200" spans="7:9" x14ac:dyDescent="0.2">
      <c r="G200" s="14"/>
      <c r="I200" s="14"/>
    </row>
    <row r="201" spans="7:9" x14ac:dyDescent="0.2">
      <c r="G201" s="14"/>
      <c r="I201" s="14"/>
    </row>
    <row r="202" spans="7:9" x14ac:dyDescent="0.2">
      <c r="G202" s="14"/>
      <c r="I202" s="14"/>
    </row>
    <row r="203" spans="7:9" x14ac:dyDescent="0.2">
      <c r="G203" s="14"/>
      <c r="I203" s="14"/>
    </row>
    <row r="204" spans="7:9" x14ac:dyDescent="0.2">
      <c r="G204" s="14"/>
      <c r="I204" s="14"/>
    </row>
    <row r="205" spans="7:9" x14ac:dyDescent="0.2">
      <c r="G205" s="14"/>
      <c r="I205" s="14"/>
    </row>
    <row r="206" spans="7:9" x14ac:dyDescent="0.2">
      <c r="G206" s="14"/>
      <c r="I206" s="14"/>
    </row>
    <row r="207" spans="7:9" x14ac:dyDescent="0.2">
      <c r="G207" s="14"/>
      <c r="I207" s="14"/>
    </row>
    <row r="208" spans="7:9" x14ac:dyDescent="0.2">
      <c r="G208" s="14"/>
      <c r="I208" s="14"/>
    </row>
    <row r="209" spans="7:9" x14ac:dyDescent="0.2">
      <c r="G209" s="14"/>
      <c r="I209" s="14"/>
    </row>
    <row r="210" spans="7:9" x14ac:dyDescent="0.2">
      <c r="G210" s="14"/>
      <c r="I210" s="14"/>
    </row>
    <row r="211" spans="7:9" x14ac:dyDescent="0.2">
      <c r="G211" s="14"/>
      <c r="I211" s="14"/>
    </row>
    <row r="212" spans="7:9" x14ac:dyDescent="0.2">
      <c r="G212" s="14"/>
      <c r="I212" s="14"/>
    </row>
    <row r="213" spans="7:9" x14ac:dyDescent="0.2">
      <c r="G213" s="14"/>
      <c r="I213" s="14"/>
    </row>
    <row r="214" spans="7:9" x14ac:dyDescent="0.2">
      <c r="G214" s="14"/>
      <c r="I214" s="14"/>
    </row>
    <row r="215" spans="7:9" x14ac:dyDescent="0.2">
      <c r="G215" s="14"/>
      <c r="I215" s="14"/>
    </row>
    <row r="216" spans="7:9" x14ac:dyDescent="0.2">
      <c r="G216" s="14"/>
      <c r="I216" s="14"/>
    </row>
    <row r="217" spans="7:9" x14ac:dyDescent="0.2">
      <c r="G217" s="14"/>
      <c r="I217" s="14"/>
    </row>
    <row r="218" spans="7:9" x14ac:dyDescent="0.2">
      <c r="G218" s="14"/>
      <c r="I218" s="14"/>
    </row>
    <row r="219" spans="7:9" x14ac:dyDescent="0.2">
      <c r="G219" s="14"/>
      <c r="I219" s="14"/>
    </row>
    <row r="220" spans="7:9" x14ac:dyDescent="0.2">
      <c r="G220" s="14"/>
      <c r="I220" s="14"/>
    </row>
    <row r="221" spans="7:9" x14ac:dyDescent="0.2">
      <c r="G221" s="14"/>
      <c r="I221" s="14"/>
    </row>
    <row r="222" spans="7:9" x14ac:dyDescent="0.2">
      <c r="G222" s="14"/>
      <c r="I222" s="14"/>
    </row>
    <row r="223" spans="7:9" x14ac:dyDescent="0.2">
      <c r="G223" s="14"/>
      <c r="I223" s="14"/>
    </row>
    <row r="224" spans="7:9" x14ac:dyDescent="0.2">
      <c r="G224" s="14"/>
      <c r="I224" s="14"/>
    </row>
    <row r="225" spans="7:9" x14ac:dyDescent="0.2">
      <c r="G225" s="14"/>
      <c r="I225" s="14"/>
    </row>
    <row r="226" spans="7:9" x14ac:dyDescent="0.2">
      <c r="G226" s="14"/>
      <c r="I226" s="14"/>
    </row>
    <row r="227" spans="7:9" x14ac:dyDescent="0.2">
      <c r="G227" s="14"/>
      <c r="I227" s="14"/>
    </row>
    <row r="228" spans="7:9" x14ac:dyDescent="0.2">
      <c r="G228" s="14"/>
      <c r="I228" s="14"/>
    </row>
    <row r="229" spans="7:9" x14ac:dyDescent="0.2">
      <c r="G229" s="14"/>
      <c r="I229" s="14"/>
    </row>
    <row r="230" spans="7:9" x14ac:dyDescent="0.2">
      <c r="G230" s="14"/>
      <c r="I230" s="14"/>
    </row>
    <row r="231" spans="7:9" x14ac:dyDescent="0.2">
      <c r="G231" s="14"/>
      <c r="I231" s="14"/>
    </row>
    <row r="232" spans="7:9" x14ac:dyDescent="0.2">
      <c r="G232" s="14"/>
      <c r="I232" s="14"/>
    </row>
    <row r="233" spans="7:9" x14ac:dyDescent="0.2">
      <c r="G233" s="14"/>
      <c r="I233" s="14"/>
    </row>
    <row r="234" spans="7:9" x14ac:dyDescent="0.2">
      <c r="G234" s="14"/>
      <c r="I234" s="14"/>
    </row>
    <row r="235" spans="7:9" x14ac:dyDescent="0.2">
      <c r="G235" s="14"/>
      <c r="I235" s="14"/>
    </row>
    <row r="236" spans="7:9" x14ac:dyDescent="0.2">
      <c r="G236" s="14"/>
      <c r="I236" s="14"/>
    </row>
    <row r="237" spans="7:9" x14ac:dyDescent="0.2">
      <c r="G237" s="14"/>
      <c r="I237" s="14"/>
    </row>
    <row r="238" spans="7:9" x14ac:dyDescent="0.2">
      <c r="G238" s="14"/>
      <c r="I238" s="14"/>
    </row>
    <row r="239" spans="7:9" x14ac:dyDescent="0.2">
      <c r="G239" s="14"/>
      <c r="I239" s="14"/>
    </row>
    <row r="240" spans="7:9" x14ac:dyDescent="0.2">
      <c r="G240" s="14"/>
      <c r="I240" s="14"/>
    </row>
    <row r="241" spans="7:9" x14ac:dyDescent="0.2">
      <c r="G241" s="14"/>
      <c r="I241" s="14"/>
    </row>
    <row r="242" spans="7:9" x14ac:dyDescent="0.2">
      <c r="G242" s="14"/>
      <c r="I242" s="14"/>
    </row>
    <row r="243" spans="7:9" x14ac:dyDescent="0.2">
      <c r="G243" s="14"/>
      <c r="I243" s="14"/>
    </row>
    <row r="244" spans="7:9" x14ac:dyDescent="0.2">
      <c r="G244" s="14"/>
      <c r="I244" s="14"/>
    </row>
    <row r="245" spans="7:9" x14ac:dyDescent="0.2">
      <c r="G245" s="14"/>
      <c r="I245" s="14"/>
    </row>
    <row r="246" spans="7:9" x14ac:dyDescent="0.2">
      <c r="G246" s="14"/>
      <c r="I246" s="14"/>
    </row>
    <row r="247" spans="7:9" x14ac:dyDescent="0.2">
      <c r="G247" s="14"/>
      <c r="I247" s="14"/>
    </row>
    <row r="248" spans="7:9" x14ac:dyDescent="0.2">
      <c r="G248" s="14"/>
      <c r="I248" s="14"/>
    </row>
    <row r="249" spans="7:9" x14ac:dyDescent="0.2">
      <c r="G249" s="14"/>
      <c r="I249" s="14"/>
    </row>
    <row r="250" spans="7:9" x14ac:dyDescent="0.2">
      <c r="G250" s="14"/>
      <c r="I250" s="14"/>
    </row>
    <row r="251" spans="7:9" x14ac:dyDescent="0.2">
      <c r="G251" s="14"/>
      <c r="I251" s="14"/>
    </row>
    <row r="252" spans="7:9" x14ac:dyDescent="0.2">
      <c r="G252" s="14"/>
      <c r="I252" s="14"/>
    </row>
    <row r="253" spans="7:9" x14ac:dyDescent="0.2">
      <c r="G253" s="14"/>
      <c r="I253" s="14"/>
    </row>
    <row r="254" spans="7:9" x14ac:dyDescent="0.2">
      <c r="G254" s="14"/>
      <c r="I254" s="14"/>
    </row>
    <row r="255" spans="7:9" x14ac:dyDescent="0.2">
      <c r="G255" s="14"/>
      <c r="I255" s="14"/>
    </row>
    <row r="256" spans="7:9" x14ac:dyDescent="0.2">
      <c r="G256" s="14"/>
      <c r="I256" s="14"/>
    </row>
    <row r="257" spans="7:9" x14ac:dyDescent="0.2">
      <c r="G257" s="14"/>
      <c r="I257" s="14"/>
    </row>
    <row r="258" spans="7:9" x14ac:dyDescent="0.2">
      <c r="G258" s="14"/>
      <c r="I258" s="14"/>
    </row>
    <row r="259" spans="7:9" x14ac:dyDescent="0.2">
      <c r="G259" s="14"/>
      <c r="I259" s="14"/>
    </row>
    <row r="260" spans="7:9" x14ac:dyDescent="0.2">
      <c r="G260" s="14"/>
      <c r="I260" s="14"/>
    </row>
    <row r="261" spans="7:9" x14ac:dyDescent="0.2">
      <c r="G261" s="14"/>
      <c r="I261" s="14"/>
    </row>
    <row r="262" spans="7:9" x14ac:dyDescent="0.2">
      <c r="G262" s="14"/>
      <c r="I262" s="14"/>
    </row>
    <row r="263" spans="7:9" x14ac:dyDescent="0.2">
      <c r="G263" s="14"/>
      <c r="I263" s="14"/>
    </row>
    <row r="264" spans="7:9" x14ac:dyDescent="0.2">
      <c r="G264" s="14"/>
      <c r="I264" s="14"/>
    </row>
    <row r="265" spans="7:9" x14ac:dyDescent="0.2">
      <c r="G265" s="14"/>
      <c r="I265" s="14"/>
    </row>
    <row r="266" spans="7:9" x14ac:dyDescent="0.2">
      <c r="G266" s="14"/>
      <c r="I266" s="14"/>
    </row>
    <row r="267" spans="7:9" x14ac:dyDescent="0.2">
      <c r="G267" s="14"/>
      <c r="I267" s="14"/>
    </row>
    <row r="268" spans="7:9" x14ac:dyDescent="0.2">
      <c r="G268" s="14"/>
      <c r="I268" s="14"/>
    </row>
    <row r="269" spans="7:9" x14ac:dyDescent="0.2">
      <c r="G269" s="14"/>
      <c r="I269" s="14"/>
    </row>
    <row r="270" spans="7:9" x14ac:dyDescent="0.2">
      <c r="G270" s="14"/>
      <c r="I270" s="14"/>
    </row>
    <row r="271" spans="7:9" x14ac:dyDescent="0.2">
      <c r="G271" s="14"/>
      <c r="I271" s="14"/>
    </row>
    <row r="272" spans="7:9" x14ac:dyDescent="0.2">
      <c r="G272" s="14"/>
      <c r="I272" s="14"/>
    </row>
    <row r="273" spans="7:9" x14ac:dyDescent="0.2">
      <c r="G273" s="14"/>
      <c r="I273" s="14"/>
    </row>
    <row r="274" spans="7:9" x14ac:dyDescent="0.2">
      <c r="G274" s="14"/>
      <c r="I274" s="14"/>
    </row>
    <row r="275" spans="7:9" x14ac:dyDescent="0.2">
      <c r="G275" s="14"/>
      <c r="I275" s="14"/>
    </row>
    <row r="276" spans="7:9" x14ac:dyDescent="0.2">
      <c r="G276" s="14"/>
      <c r="I276" s="14"/>
    </row>
    <row r="277" spans="7:9" x14ac:dyDescent="0.2">
      <c r="G277" s="14"/>
      <c r="I277" s="14"/>
    </row>
    <row r="278" spans="7:9" x14ac:dyDescent="0.2">
      <c r="G278" s="14"/>
      <c r="I278" s="14"/>
    </row>
    <row r="279" spans="7:9" x14ac:dyDescent="0.2">
      <c r="G279" s="14"/>
      <c r="I279" s="14"/>
    </row>
    <row r="280" spans="7:9" x14ac:dyDescent="0.2">
      <c r="G280" s="14"/>
      <c r="I280" s="14"/>
    </row>
    <row r="281" spans="7:9" x14ac:dyDescent="0.2">
      <c r="G281" s="14"/>
      <c r="I281" s="14"/>
    </row>
    <row r="282" spans="7:9" x14ac:dyDescent="0.2">
      <c r="G282" s="14"/>
      <c r="I282" s="14"/>
    </row>
    <row r="283" spans="7:9" x14ac:dyDescent="0.2">
      <c r="G283" s="14"/>
      <c r="I283" s="14"/>
    </row>
    <row r="284" spans="7:9" x14ac:dyDescent="0.2">
      <c r="G284" s="14"/>
      <c r="I284" s="14"/>
    </row>
    <row r="285" spans="7:9" x14ac:dyDescent="0.2">
      <c r="G285" s="14"/>
      <c r="I285" s="14"/>
    </row>
    <row r="286" spans="7:9" x14ac:dyDescent="0.2">
      <c r="G286" s="14"/>
      <c r="I286" s="14"/>
    </row>
    <row r="287" spans="7:9" x14ac:dyDescent="0.2">
      <c r="G287" s="14"/>
      <c r="I287" s="14"/>
    </row>
    <row r="288" spans="7:9" x14ac:dyDescent="0.2">
      <c r="G288" s="14"/>
      <c r="I288" s="14"/>
    </row>
    <row r="289" spans="7:9" x14ac:dyDescent="0.2">
      <c r="G289" s="14"/>
      <c r="I289" s="14"/>
    </row>
    <row r="290" spans="7:9" x14ac:dyDescent="0.2">
      <c r="G290" s="14"/>
      <c r="I290" s="14"/>
    </row>
    <row r="291" spans="7:9" x14ac:dyDescent="0.2">
      <c r="G291" s="14"/>
      <c r="I291" s="14"/>
    </row>
    <row r="292" spans="7:9" x14ac:dyDescent="0.2">
      <c r="G292" s="14"/>
      <c r="I292" s="14"/>
    </row>
    <row r="293" spans="7:9" x14ac:dyDescent="0.2">
      <c r="G293" s="14"/>
      <c r="I293" s="14"/>
    </row>
    <row r="294" spans="7:9" x14ac:dyDescent="0.2">
      <c r="G294" s="14"/>
      <c r="I294" s="14"/>
    </row>
    <row r="295" spans="7:9" x14ac:dyDescent="0.2">
      <c r="G295" s="14"/>
      <c r="I295" s="14"/>
    </row>
    <row r="296" spans="7:9" x14ac:dyDescent="0.2">
      <c r="G296" s="14"/>
      <c r="I296" s="14"/>
    </row>
    <row r="297" spans="7:9" x14ac:dyDescent="0.2">
      <c r="G297" s="14"/>
      <c r="I297" s="14"/>
    </row>
    <row r="298" spans="7:9" x14ac:dyDescent="0.2">
      <c r="G298" s="14"/>
      <c r="I298" s="14"/>
    </row>
    <row r="299" spans="7:9" x14ac:dyDescent="0.2">
      <c r="G299" s="14"/>
      <c r="I299" s="14"/>
    </row>
    <row r="300" spans="7:9" x14ac:dyDescent="0.2">
      <c r="G300" s="14"/>
      <c r="I300" s="14"/>
    </row>
    <row r="301" spans="7:9" x14ac:dyDescent="0.2">
      <c r="G301" s="14"/>
      <c r="I301" s="14"/>
    </row>
    <row r="302" spans="7:9" x14ac:dyDescent="0.2">
      <c r="G302" s="14"/>
      <c r="I302" s="14"/>
    </row>
    <row r="303" spans="7:9" x14ac:dyDescent="0.2">
      <c r="G303" s="14"/>
      <c r="I303" s="14"/>
    </row>
    <row r="304" spans="7:9" x14ac:dyDescent="0.2">
      <c r="G304" s="14"/>
      <c r="I304" s="14"/>
    </row>
    <row r="305" spans="7:9" x14ac:dyDescent="0.2">
      <c r="G305" s="14"/>
      <c r="I305" s="14"/>
    </row>
    <row r="306" spans="7:9" x14ac:dyDescent="0.2">
      <c r="G306" s="14"/>
      <c r="I306" s="14"/>
    </row>
    <row r="307" spans="7:9" x14ac:dyDescent="0.2">
      <c r="G307" s="14"/>
      <c r="I307" s="14"/>
    </row>
    <row r="308" spans="7:9" x14ac:dyDescent="0.2">
      <c r="G308" s="14"/>
      <c r="I308" s="14"/>
    </row>
    <row r="309" spans="7:9" x14ac:dyDescent="0.2">
      <c r="G309" s="14"/>
      <c r="I309" s="14"/>
    </row>
    <row r="310" spans="7:9" x14ac:dyDescent="0.2">
      <c r="G310" s="14"/>
      <c r="I310" s="14"/>
    </row>
    <row r="311" spans="7:9" x14ac:dyDescent="0.2">
      <c r="G311" s="14"/>
      <c r="I311" s="14"/>
    </row>
    <row r="312" spans="7:9" x14ac:dyDescent="0.2">
      <c r="G312" s="14"/>
      <c r="I312" s="14"/>
    </row>
    <row r="313" spans="7:9" x14ac:dyDescent="0.2">
      <c r="G313" s="14"/>
      <c r="I313" s="14"/>
    </row>
    <row r="314" spans="7:9" x14ac:dyDescent="0.2">
      <c r="G314" s="14"/>
      <c r="I314" s="14"/>
    </row>
    <row r="315" spans="7:9" x14ac:dyDescent="0.2">
      <c r="G315" s="14"/>
      <c r="I315" s="14"/>
    </row>
    <row r="316" spans="7:9" x14ac:dyDescent="0.2">
      <c r="G316" s="14"/>
      <c r="I316" s="14"/>
    </row>
    <row r="317" spans="7:9" x14ac:dyDescent="0.2">
      <c r="G317" s="14"/>
      <c r="I317" s="14"/>
    </row>
    <row r="318" spans="7:9" x14ac:dyDescent="0.2">
      <c r="G318" s="14"/>
      <c r="I318" s="14"/>
    </row>
    <row r="319" spans="7:9" x14ac:dyDescent="0.2">
      <c r="G319" s="14"/>
      <c r="I319" s="14"/>
    </row>
    <row r="320" spans="7:9" x14ac:dyDescent="0.2">
      <c r="G320" s="14"/>
      <c r="I320" s="14"/>
    </row>
    <row r="321" spans="7:9" x14ac:dyDescent="0.2">
      <c r="G321" s="14"/>
      <c r="I321" s="14"/>
    </row>
    <row r="322" spans="7:9" x14ac:dyDescent="0.2">
      <c r="G322" s="14"/>
      <c r="I322" s="14"/>
    </row>
    <row r="323" spans="7:9" x14ac:dyDescent="0.2">
      <c r="G323" s="14"/>
      <c r="I323" s="14"/>
    </row>
    <row r="324" spans="7:9" x14ac:dyDescent="0.2">
      <c r="G324" s="14"/>
      <c r="I324" s="14"/>
    </row>
    <row r="325" spans="7:9" x14ac:dyDescent="0.2">
      <c r="G325" s="14"/>
      <c r="I325" s="14"/>
    </row>
    <row r="326" spans="7:9" x14ac:dyDescent="0.2">
      <c r="G326" s="14"/>
      <c r="I326" s="14"/>
    </row>
    <row r="327" spans="7:9" x14ac:dyDescent="0.2">
      <c r="G327" s="14"/>
      <c r="I327" s="14"/>
    </row>
    <row r="328" spans="7:9" x14ac:dyDescent="0.2">
      <c r="G328" s="14"/>
      <c r="I328" s="14"/>
    </row>
    <row r="329" spans="7:9" x14ac:dyDescent="0.2">
      <c r="G329" s="14"/>
      <c r="I329" s="14"/>
    </row>
    <row r="330" spans="7:9" x14ac:dyDescent="0.2">
      <c r="G330" s="14"/>
      <c r="I330" s="14"/>
    </row>
    <row r="331" spans="7:9" x14ac:dyDescent="0.2">
      <c r="G331" s="14"/>
      <c r="I331" s="14"/>
    </row>
    <row r="332" spans="7:9" x14ac:dyDescent="0.2">
      <c r="G332" s="14"/>
      <c r="I332" s="14"/>
    </row>
    <row r="333" spans="7:9" x14ac:dyDescent="0.2">
      <c r="G333" s="14"/>
      <c r="I333" s="14"/>
    </row>
    <row r="334" spans="7:9" x14ac:dyDescent="0.2">
      <c r="G334" s="14"/>
      <c r="I334" s="14"/>
    </row>
    <row r="335" spans="7:9" x14ac:dyDescent="0.2">
      <c r="G335" s="14"/>
      <c r="I335" s="14"/>
    </row>
    <row r="336" spans="7:9" x14ac:dyDescent="0.2">
      <c r="G336" s="14"/>
      <c r="I336" s="14"/>
    </row>
    <row r="337" spans="7:9" x14ac:dyDescent="0.2">
      <c r="G337" s="14"/>
      <c r="I337" s="14"/>
    </row>
    <row r="338" spans="7:9" x14ac:dyDescent="0.2">
      <c r="G338" s="14"/>
      <c r="I338" s="14"/>
    </row>
    <row r="339" spans="7:9" x14ac:dyDescent="0.2">
      <c r="G339" s="14"/>
      <c r="I339" s="14"/>
    </row>
    <row r="340" spans="7:9" x14ac:dyDescent="0.2">
      <c r="G340" s="14"/>
      <c r="I340" s="14"/>
    </row>
    <row r="341" spans="7:9" x14ac:dyDescent="0.2">
      <c r="G341" s="14"/>
      <c r="I341" s="14"/>
    </row>
    <row r="342" spans="7:9" x14ac:dyDescent="0.2">
      <c r="G342" s="14"/>
      <c r="I342" s="14"/>
    </row>
    <row r="343" spans="7:9" x14ac:dyDescent="0.2">
      <c r="G343" s="14"/>
      <c r="I343" s="14"/>
    </row>
    <row r="344" spans="7:9" x14ac:dyDescent="0.2">
      <c r="G344" s="14"/>
      <c r="I344" s="14"/>
    </row>
    <row r="345" spans="7:9" x14ac:dyDescent="0.2">
      <c r="G345" s="14"/>
      <c r="I345" s="14"/>
    </row>
    <row r="346" spans="7:9" x14ac:dyDescent="0.2">
      <c r="G346" s="14"/>
      <c r="I346" s="14"/>
    </row>
    <row r="347" spans="7:9" x14ac:dyDescent="0.2">
      <c r="G347" s="14"/>
      <c r="I347" s="14"/>
    </row>
    <row r="348" spans="7:9" x14ac:dyDescent="0.2">
      <c r="G348" s="14"/>
      <c r="I348" s="14"/>
    </row>
    <row r="349" spans="7:9" x14ac:dyDescent="0.2">
      <c r="G349" s="14"/>
      <c r="I349" s="14"/>
    </row>
    <row r="350" spans="7:9" x14ac:dyDescent="0.2">
      <c r="G350" s="14"/>
      <c r="I350" s="14"/>
    </row>
    <row r="351" spans="7:9" x14ac:dyDescent="0.2">
      <c r="G351" s="14"/>
      <c r="I351" s="14"/>
    </row>
    <row r="352" spans="7:9" x14ac:dyDescent="0.2">
      <c r="G352" s="14"/>
      <c r="I352" s="14"/>
    </row>
    <row r="353" spans="7:9" x14ac:dyDescent="0.2">
      <c r="G353" s="14"/>
      <c r="I353" s="14"/>
    </row>
    <row r="354" spans="7:9" x14ac:dyDescent="0.2">
      <c r="G354" s="14"/>
      <c r="I354" s="14"/>
    </row>
    <row r="355" spans="7:9" x14ac:dyDescent="0.2">
      <c r="G355" s="14"/>
      <c r="I355" s="14"/>
    </row>
    <row r="356" spans="7:9" x14ac:dyDescent="0.2">
      <c r="G356" s="14"/>
      <c r="I356" s="14"/>
    </row>
    <row r="357" spans="7:9" x14ac:dyDescent="0.2">
      <c r="G357" s="14"/>
      <c r="I357" s="14"/>
    </row>
    <row r="358" spans="7:9" x14ac:dyDescent="0.2">
      <c r="G358" s="14"/>
      <c r="I358" s="14"/>
    </row>
    <row r="359" spans="7:9" x14ac:dyDescent="0.2">
      <c r="G359" s="14"/>
      <c r="I359" s="14"/>
    </row>
    <row r="360" spans="7:9" x14ac:dyDescent="0.2">
      <c r="G360" s="14"/>
      <c r="I360" s="14"/>
    </row>
    <row r="361" spans="7:9" x14ac:dyDescent="0.2">
      <c r="G361" s="14"/>
      <c r="I361" s="14"/>
    </row>
    <row r="362" spans="7:9" x14ac:dyDescent="0.2">
      <c r="G362" s="14"/>
      <c r="I362" s="14"/>
    </row>
    <row r="363" spans="7:9" x14ac:dyDescent="0.2">
      <c r="G363" s="14"/>
      <c r="I363" s="14"/>
    </row>
    <row r="364" spans="7:9" x14ac:dyDescent="0.2">
      <c r="G364" s="14"/>
      <c r="I364" s="14"/>
    </row>
    <row r="365" spans="7:9" x14ac:dyDescent="0.2">
      <c r="G365" s="14"/>
      <c r="I365" s="14"/>
    </row>
    <row r="366" spans="7:9" x14ac:dyDescent="0.2">
      <c r="G366" s="14"/>
      <c r="I366" s="14"/>
    </row>
    <row r="367" spans="7:9" x14ac:dyDescent="0.2">
      <c r="G367" s="14"/>
      <c r="I367" s="14"/>
    </row>
    <row r="368" spans="7:9" x14ac:dyDescent="0.2">
      <c r="G368" s="14"/>
      <c r="I368" s="14"/>
    </row>
    <row r="369" spans="7:9" x14ac:dyDescent="0.2">
      <c r="G369" s="14"/>
      <c r="I369" s="14"/>
    </row>
    <row r="370" spans="7:9" x14ac:dyDescent="0.2">
      <c r="G370" s="14"/>
      <c r="I370" s="14"/>
    </row>
    <row r="371" spans="7:9" x14ac:dyDescent="0.2">
      <c r="G371" s="14"/>
      <c r="I371" s="14"/>
    </row>
    <row r="372" spans="7:9" x14ac:dyDescent="0.2">
      <c r="G372" s="14"/>
      <c r="I372" s="14"/>
    </row>
    <row r="373" spans="7:9" x14ac:dyDescent="0.2">
      <c r="G373" s="14"/>
      <c r="I373" s="14"/>
    </row>
    <row r="374" spans="7:9" x14ac:dyDescent="0.2">
      <c r="G374" s="14"/>
      <c r="I374" s="14"/>
    </row>
    <row r="375" spans="7:9" x14ac:dyDescent="0.2">
      <c r="G375" s="14"/>
      <c r="I375" s="14"/>
    </row>
    <row r="376" spans="7:9" x14ac:dyDescent="0.2">
      <c r="G376" s="14"/>
      <c r="I376" s="14"/>
    </row>
    <row r="377" spans="7:9" x14ac:dyDescent="0.2">
      <c r="G377" s="14"/>
      <c r="I377" s="14"/>
    </row>
    <row r="378" spans="7:9" x14ac:dyDescent="0.2">
      <c r="G378" s="14"/>
      <c r="I378" s="14"/>
    </row>
    <row r="379" spans="7:9" x14ac:dyDescent="0.2">
      <c r="G379" s="14"/>
      <c r="I379" s="14"/>
    </row>
    <row r="380" spans="7:9" x14ac:dyDescent="0.2">
      <c r="G380" s="14"/>
      <c r="I380" s="14"/>
    </row>
    <row r="381" spans="7:9" x14ac:dyDescent="0.2">
      <c r="G381" s="14"/>
      <c r="I381" s="14"/>
    </row>
    <row r="382" spans="7:9" x14ac:dyDescent="0.2">
      <c r="G382" s="14"/>
      <c r="I382" s="14"/>
    </row>
    <row r="383" spans="7:9" x14ac:dyDescent="0.2">
      <c r="G383" s="14"/>
      <c r="I383" s="14"/>
    </row>
    <row r="384" spans="7:9" x14ac:dyDescent="0.2">
      <c r="G384" s="14"/>
      <c r="I384" s="14"/>
    </row>
    <row r="385" spans="7:9" x14ac:dyDescent="0.2">
      <c r="G385" s="14"/>
      <c r="I385" s="14"/>
    </row>
  </sheetData>
  <customSheetViews>
    <customSheetView guid="{8A3DBA68-F4F4-4FB0-8DA6-7D084BD8B07C}">
      <pane xSplit="1" ySplit="6" topLeftCell="B31" activePane="bottomRight" state="frozen"/>
      <selection pane="bottomRight" activeCell="D63" sqref="D63"/>
      <pageMargins left="0.23" right="0.16" top="0.75" bottom="0.75" header="0.3" footer="0.3"/>
      <pageSetup paperSize="5" scale="85" orientation="portrait" r:id="rId1"/>
    </customSheetView>
    <customSheetView guid="{B3A95AE9-DE26-4436-8BA2-31FD4650D94E}">
      <pane xSplit="1" ySplit="6" topLeftCell="B25" activePane="bottomRight" state="frozen"/>
      <selection pane="bottomRight" activeCell="J60" sqref="J60"/>
      <pageMargins left="0.23" right="0.16" top="0.75" bottom="0.75" header="0.3" footer="0.3"/>
      <pageSetup paperSize="5" scale="85" orientation="portrait" r:id="rId2"/>
    </customSheetView>
    <customSheetView guid="{2B3DA235-A954-4D15-A0E1-C1A804785942}" topLeftCell="A4">
      <pane xSplit="1" ySplit="3" topLeftCell="B37" activePane="bottomRight" state="frozen"/>
      <selection pane="bottomRight" activeCell="C9" sqref="C9:C56"/>
      <pageMargins left="0.23" right="0.16" top="0.75" bottom="0.75" header="0.3" footer="0.3"/>
      <pageSetup paperSize="5" scale="85" orientation="portrait" r:id="rId3"/>
    </customSheetView>
    <customSheetView guid="{BA0889DC-40E2-470E-95BA-008BC50D9584}" topLeftCell="A37">
      <selection activeCell="P44" sqref="P44"/>
      <pageMargins left="0.23" right="0.16" top="0.75" bottom="0.75" header="0.3" footer="0.3"/>
      <pageSetup paperSize="5" scale="85" orientation="portrait" r:id="rId4"/>
    </customSheetView>
    <customSheetView guid="{6F143068-E7C3-42F8-B381-078BA98A3706}">
      <pane xSplit="1" ySplit="6" topLeftCell="B31" activePane="bottomRight" state="frozen"/>
      <selection pane="bottomRight" activeCell="D63" sqref="D63"/>
      <pageMargins left="0.23" right="0.16" top="0.75" bottom="0.75" header="0.3" footer="0.3"/>
      <pageSetup paperSize="5" scale="85" orientation="portrait" r:id="rId5"/>
    </customSheetView>
  </customSheetViews>
  <mergeCells count="8">
    <mergeCell ref="A62:D62"/>
    <mergeCell ref="A1:M1"/>
    <mergeCell ref="A2:M2"/>
    <mergeCell ref="A3:M3"/>
    <mergeCell ref="A5:A6"/>
    <mergeCell ref="B5:E5"/>
    <mergeCell ref="F5:I5"/>
    <mergeCell ref="J5:M5"/>
  </mergeCells>
  <pageMargins left="0.23" right="0.16" top="0.75" bottom="0.75" header="0.3" footer="0.3"/>
  <pageSetup paperSize="5" scale="85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workbookViewId="0">
      <pane xSplit="1" ySplit="6" topLeftCell="B43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ColWidth="9.140625" defaultRowHeight="12.75" x14ac:dyDescent="0.2"/>
  <cols>
    <col min="1" max="1" width="13.5703125" style="18" customWidth="1"/>
    <col min="2" max="16" width="13.28515625" style="10" customWidth="1"/>
    <col min="17" max="16384" width="9.140625" style="10"/>
  </cols>
  <sheetData>
    <row r="1" spans="1:18" x14ac:dyDescent="0.2">
      <c r="A1" s="140" t="s">
        <v>33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28"/>
    </row>
    <row r="2" spans="1:18" x14ac:dyDescent="0.2">
      <c r="A2" s="140" t="s">
        <v>17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28"/>
    </row>
    <row r="3" spans="1:18" x14ac:dyDescent="0.2">
      <c r="A3" s="140" t="s">
        <v>110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28"/>
    </row>
    <row r="4" spans="1:18" ht="13.5" customHeight="1" x14ac:dyDescent="0.2"/>
    <row r="5" spans="1:18" ht="21" customHeight="1" x14ac:dyDescent="0.2">
      <c r="A5" s="146" t="s">
        <v>116</v>
      </c>
      <c r="B5" s="142" t="s">
        <v>11</v>
      </c>
      <c r="C5" s="142"/>
      <c r="D5" s="142"/>
      <c r="E5" s="142" t="s">
        <v>12</v>
      </c>
      <c r="F5" s="142"/>
      <c r="G5" s="142"/>
      <c r="H5" s="142" t="s">
        <v>13</v>
      </c>
      <c r="I5" s="142"/>
      <c r="J5" s="142"/>
      <c r="K5" s="142" t="s">
        <v>14</v>
      </c>
      <c r="L5" s="142"/>
      <c r="M5" s="142"/>
      <c r="N5" s="142" t="s">
        <v>15</v>
      </c>
      <c r="O5" s="142"/>
      <c r="P5" s="142"/>
      <c r="Q5" s="37"/>
    </row>
    <row r="6" spans="1:18" ht="24" customHeight="1" x14ac:dyDescent="0.2">
      <c r="A6" s="146"/>
      <c r="B6" s="68" t="s">
        <v>16</v>
      </c>
      <c r="C6" s="68" t="s">
        <v>9</v>
      </c>
      <c r="D6" s="68" t="s">
        <v>10</v>
      </c>
      <c r="E6" s="68" t="s">
        <v>16</v>
      </c>
      <c r="F6" s="68" t="s">
        <v>9</v>
      </c>
      <c r="G6" s="68" t="s">
        <v>10</v>
      </c>
      <c r="H6" s="68" t="s">
        <v>16</v>
      </c>
      <c r="I6" s="68" t="s">
        <v>9</v>
      </c>
      <c r="J6" s="68" t="s">
        <v>10</v>
      </c>
      <c r="K6" s="68" t="s">
        <v>16</v>
      </c>
      <c r="L6" s="68" t="s">
        <v>9</v>
      </c>
      <c r="M6" s="68" t="s">
        <v>10</v>
      </c>
      <c r="N6" s="68" t="s">
        <v>16</v>
      </c>
      <c r="O6" s="68" t="s">
        <v>9</v>
      </c>
      <c r="P6" s="68" t="s">
        <v>10</v>
      </c>
      <c r="Q6" s="38"/>
    </row>
    <row r="7" spans="1:18" x14ac:dyDescent="0.2">
      <c r="A7" s="80">
        <v>1963</v>
      </c>
      <c r="B7" s="79">
        <v>13.7</v>
      </c>
      <c r="C7" s="79">
        <v>11.2</v>
      </c>
      <c r="D7" s="79">
        <v>19.3</v>
      </c>
      <c r="E7" s="79">
        <v>30</v>
      </c>
      <c r="F7" s="79">
        <v>26.1</v>
      </c>
      <c r="G7" s="79">
        <v>37.1</v>
      </c>
      <c r="H7" s="79">
        <v>21.2</v>
      </c>
      <c r="I7" s="79">
        <v>18.8</v>
      </c>
      <c r="J7" s="79">
        <v>26</v>
      </c>
      <c r="K7" s="79">
        <v>9.3000000000000007</v>
      </c>
      <c r="L7" s="79">
        <v>7</v>
      </c>
      <c r="M7" s="79">
        <v>14.5</v>
      </c>
      <c r="N7" s="79">
        <v>8.4</v>
      </c>
      <c r="O7" s="79">
        <v>8.6</v>
      </c>
      <c r="P7" s="79">
        <v>7.8</v>
      </c>
      <c r="Q7" s="39"/>
      <c r="R7" s="12"/>
    </row>
    <row r="8" spans="1:18" x14ac:dyDescent="0.2">
      <c r="A8" s="81">
        <v>1964</v>
      </c>
      <c r="B8" s="73">
        <v>14</v>
      </c>
      <c r="C8" s="73">
        <v>12.2</v>
      </c>
      <c r="D8" s="73">
        <v>17.8</v>
      </c>
      <c r="E8" s="73">
        <v>33</v>
      </c>
      <c r="F8" s="73">
        <v>30.6</v>
      </c>
      <c r="G8" s="73">
        <v>37.799999999999997</v>
      </c>
      <c r="H8" s="73">
        <v>21.7</v>
      </c>
      <c r="I8" s="73">
        <v>19.3</v>
      </c>
      <c r="J8" s="73">
        <v>26.2</v>
      </c>
      <c r="K8" s="73">
        <v>8.6</v>
      </c>
      <c r="L8" s="73">
        <v>7.1</v>
      </c>
      <c r="M8" s="73">
        <v>11.9</v>
      </c>
      <c r="N8" s="73">
        <v>7.7</v>
      </c>
      <c r="O8" s="73">
        <v>8.3000000000000007</v>
      </c>
      <c r="P8" s="73">
        <v>6.3</v>
      </c>
      <c r="Q8" s="40"/>
      <c r="R8" s="12"/>
    </row>
    <row r="9" spans="1:18" x14ac:dyDescent="0.2">
      <c r="A9" s="81">
        <v>1965</v>
      </c>
      <c r="B9" s="73">
        <v>13.7</v>
      </c>
      <c r="C9" s="73">
        <v>12.8</v>
      </c>
      <c r="D9" s="73">
        <v>15.4</v>
      </c>
      <c r="E9" s="73">
        <v>34.6</v>
      </c>
      <c r="F9" s="73">
        <v>33.1</v>
      </c>
      <c r="G9" s="73">
        <v>38</v>
      </c>
      <c r="H9" s="73">
        <v>21</v>
      </c>
      <c r="I9" s="73">
        <v>20.3</v>
      </c>
      <c r="J9" s="73">
        <v>22.5</v>
      </c>
      <c r="K9" s="73">
        <v>8.3000000000000007</v>
      </c>
      <c r="L9" s="73">
        <v>7.4</v>
      </c>
      <c r="M9" s="73">
        <v>10.199999999999999</v>
      </c>
      <c r="N9" s="73">
        <v>6.4</v>
      </c>
      <c r="O9" s="73">
        <v>7.9</v>
      </c>
      <c r="P9" s="73">
        <v>3</v>
      </c>
      <c r="Q9" s="40"/>
      <c r="R9" s="12"/>
    </row>
    <row r="10" spans="1:18" x14ac:dyDescent="0.2">
      <c r="A10" s="81">
        <v>1966</v>
      </c>
      <c r="B10" s="73">
        <v>13.9</v>
      </c>
      <c r="C10" s="73">
        <v>13</v>
      </c>
      <c r="D10" s="73">
        <v>15.7</v>
      </c>
      <c r="E10" s="73">
        <v>31.3</v>
      </c>
      <c r="F10" s="73">
        <v>30.4</v>
      </c>
      <c r="G10" s="73">
        <v>33.299999999999997</v>
      </c>
      <c r="H10" s="73">
        <v>24.5</v>
      </c>
      <c r="I10" s="73">
        <v>21.6</v>
      </c>
      <c r="J10" s="73">
        <v>30.9</v>
      </c>
      <c r="K10" s="73">
        <v>8.6999999999999993</v>
      </c>
      <c r="L10" s="73">
        <v>8.1</v>
      </c>
      <c r="M10" s="73">
        <v>10.1</v>
      </c>
      <c r="N10" s="73">
        <v>3.6</v>
      </c>
      <c r="O10" s="73">
        <v>5.0999999999999996</v>
      </c>
      <c r="P10" s="73">
        <v>2</v>
      </c>
      <c r="Q10" s="40"/>
      <c r="R10" s="12"/>
    </row>
    <row r="11" spans="1:18" x14ac:dyDescent="0.2">
      <c r="A11" s="81">
        <v>1967</v>
      </c>
      <c r="B11" s="73">
        <v>16</v>
      </c>
      <c r="C11" s="73">
        <v>13.4</v>
      </c>
      <c r="D11" s="73">
        <v>21.1</v>
      </c>
      <c r="E11" s="73">
        <v>37.799999999999997</v>
      </c>
      <c r="F11" s="73">
        <v>31.6</v>
      </c>
      <c r="G11" s="73">
        <v>50</v>
      </c>
      <c r="H11" s="73">
        <v>21.6</v>
      </c>
      <c r="I11" s="73">
        <v>18.899999999999999</v>
      </c>
      <c r="J11" s="73">
        <v>26.5</v>
      </c>
      <c r="K11" s="73">
        <v>9.6999999999999993</v>
      </c>
      <c r="L11" s="73">
        <v>8.8000000000000007</v>
      </c>
      <c r="M11" s="73">
        <v>11.6</v>
      </c>
      <c r="N11" s="73">
        <v>18.399999999999999</v>
      </c>
      <c r="O11" s="73">
        <v>9</v>
      </c>
      <c r="P11" s="73">
        <v>3.6</v>
      </c>
      <c r="Q11" s="40"/>
      <c r="R11" s="12"/>
    </row>
    <row r="12" spans="1:18" x14ac:dyDescent="0.2">
      <c r="A12" s="81">
        <v>1968</v>
      </c>
      <c r="B12" s="73">
        <v>14.9</v>
      </c>
      <c r="C12" s="73">
        <v>14.1</v>
      </c>
      <c r="D12" s="73">
        <v>16.600000000000001</v>
      </c>
      <c r="E12" s="73">
        <v>33.1</v>
      </c>
      <c r="F12" s="73">
        <v>32.9</v>
      </c>
      <c r="G12" s="73">
        <v>33.6</v>
      </c>
      <c r="H12" s="73">
        <v>22.4</v>
      </c>
      <c r="I12" s="73">
        <v>21.6</v>
      </c>
      <c r="J12" s="73">
        <v>24</v>
      </c>
      <c r="K12" s="73">
        <v>10.1</v>
      </c>
      <c r="L12" s="73">
        <v>8.8000000000000007</v>
      </c>
      <c r="M12" s="73">
        <v>12.6</v>
      </c>
      <c r="N12" s="73">
        <v>9.1999999999999993</v>
      </c>
      <c r="O12" s="73">
        <v>10.9</v>
      </c>
      <c r="P12" s="73">
        <v>5.4</v>
      </c>
      <c r="Q12" s="40"/>
      <c r="R12" s="12"/>
    </row>
    <row r="13" spans="1:18" x14ac:dyDescent="0.2">
      <c r="A13" s="81">
        <v>1969</v>
      </c>
      <c r="B13" s="73">
        <v>13.1</v>
      </c>
      <c r="C13" s="73">
        <v>12.1</v>
      </c>
      <c r="D13" s="73">
        <v>15.3</v>
      </c>
      <c r="E13" s="73">
        <v>28.3</v>
      </c>
      <c r="F13" s="73">
        <v>27.2</v>
      </c>
      <c r="G13" s="73">
        <v>31</v>
      </c>
      <c r="H13" s="73">
        <v>21.5</v>
      </c>
      <c r="I13" s="73">
        <v>20.5</v>
      </c>
      <c r="J13" s="73">
        <v>23.5</v>
      </c>
      <c r="K13" s="73">
        <v>8.1999999999999993</v>
      </c>
      <c r="L13" s="73">
        <v>6.7</v>
      </c>
      <c r="M13" s="73">
        <v>11.3</v>
      </c>
      <c r="N13" s="73">
        <v>7.9</v>
      </c>
      <c r="O13" s="73">
        <v>10.4</v>
      </c>
      <c r="P13" s="73">
        <v>2</v>
      </c>
      <c r="Q13" s="40"/>
      <c r="R13" s="12"/>
    </row>
    <row r="14" spans="1:18" x14ac:dyDescent="0.2">
      <c r="A14" s="81">
        <v>1970</v>
      </c>
      <c r="B14" s="73">
        <v>12.8</v>
      </c>
      <c r="C14" s="73">
        <v>11.1</v>
      </c>
      <c r="D14" s="73">
        <v>16.600000000000001</v>
      </c>
      <c r="E14" s="73">
        <v>30.2</v>
      </c>
      <c r="F14" s="73">
        <v>27.7</v>
      </c>
      <c r="G14" s="73">
        <v>36.6</v>
      </c>
      <c r="H14" s="73">
        <v>19.2</v>
      </c>
      <c r="I14" s="73">
        <v>16.7</v>
      </c>
      <c r="J14" s="73">
        <v>24.6</v>
      </c>
      <c r="K14" s="73">
        <v>7.6</v>
      </c>
      <c r="L14" s="73">
        <v>5.9</v>
      </c>
      <c r="M14" s="73">
        <v>11.3</v>
      </c>
      <c r="N14" s="73">
        <v>5.9</v>
      </c>
      <c r="O14" s="73">
        <v>6.5</v>
      </c>
      <c r="P14" s="73">
        <v>4.3</v>
      </c>
      <c r="Q14" s="40"/>
      <c r="R14" s="12"/>
    </row>
    <row r="15" spans="1:18" x14ac:dyDescent="0.2">
      <c r="A15" s="81">
        <v>1971</v>
      </c>
      <c r="B15" s="73">
        <v>12.6</v>
      </c>
      <c r="C15" s="73">
        <v>10.5</v>
      </c>
      <c r="D15" s="73">
        <v>17.899999999999999</v>
      </c>
      <c r="E15" s="73">
        <v>30.4</v>
      </c>
      <c r="F15" s="73">
        <v>28.1</v>
      </c>
      <c r="G15" s="73">
        <v>36.1</v>
      </c>
      <c r="H15" s="73">
        <v>19.899999999999999</v>
      </c>
      <c r="I15" s="73">
        <v>16</v>
      </c>
      <c r="J15" s="73">
        <v>29.4</v>
      </c>
      <c r="K15" s="73">
        <v>7.1</v>
      </c>
      <c r="L15" s="73">
        <v>5.2</v>
      </c>
      <c r="M15" s="73">
        <v>11.5</v>
      </c>
      <c r="N15" s="73">
        <v>6.2</v>
      </c>
      <c r="O15" s="73">
        <v>5.9</v>
      </c>
      <c r="P15" s="73">
        <v>7</v>
      </c>
      <c r="Q15" s="40"/>
      <c r="R15" s="12"/>
    </row>
    <row r="16" spans="1:18" s="28" customFormat="1" x14ac:dyDescent="0.2">
      <c r="A16" s="81">
        <v>1972</v>
      </c>
      <c r="B16" s="17" t="s">
        <v>36</v>
      </c>
      <c r="C16" s="17" t="s">
        <v>36</v>
      </c>
      <c r="D16" s="17" t="s">
        <v>36</v>
      </c>
      <c r="E16" s="17" t="s">
        <v>36</v>
      </c>
      <c r="F16" s="17" t="s">
        <v>36</v>
      </c>
      <c r="G16" s="17" t="s">
        <v>36</v>
      </c>
      <c r="H16" s="17" t="s">
        <v>36</v>
      </c>
      <c r="I16" s="17" t="s">
        <v>36</v>
      </c>
      <c r="J16" s="17" t="s">
        <v>36</v>
      </c>
      <c r="K16" s="17" t="s">
        <v>36</v>
      </c>
      <c r="L16" s="17" t="s">
        <v>36</v>
      </c>
      <c r="M16" s="17" t="s">
        <v>36</v>
      </c>
      <c r="N16" s="17" t="s">
        <v>36</v>
      </c>
      <c r="O16" s="17" t="s">
        <v>36</v>
      </c>
      <c r="P16" s="17" t="s">
        <v>36</v>
      </c>
      <c r="Q16" s="40"/>
      <c r="R16" s="41"/>
    </row>
    <row r="17" spans="1:18" x14ac:dyDescent="0.2">
      <c r="A17" s="81">
        <v>1973</v>
      </c>
      <c r="B17" s="73">
        <v>15.4</v>
      </c>
      <c r="C17" s="73">
        <v>12.8</v>
      </c>
      <c r="D17" s="73">
        <v>21.5</v>
      </c>
      <c r="E17" s="73">
        <v>37.200000000000003</v>
      </c>
      <c r="F17" s="73">
        <v>30.9</v>
      </c>
      <c r="G17" s="73">
        <v>52.9</v>
      </c>
      <c r="H17" s="73">
        <v>23.7</v>
      </c>
      <c r="I17" s="73">
        <v>21.3</v>
      </c>
      <c r="J17" s="73">
        <v>28.3</v>
      </c>
      <c r="K17" s="73">
        <v>9</v>
      </c>
      <c r="L17" s="73">
        <v>7.2</v>
      </c>
      <c r="M17" s="73">
        <v>13.6</v>
      </c>
      <c r="N17" s="73">
        <v>7.6</v>
      </c>
      <c r="O17" s="73">
        <v>8.1999999999999993</v>
      </c>
      <c r="P17" s="73">
        <v>5.9</v>
      </c>
      <c r="Q17" s="40"/>
      <c r="R17" s="12"/>
    </row>
    <row r="18" spans="1:18" x14ac:dyDescent="0.2">
      <c r="A18" s="81">
        <v>1974</v>
      </c>
      <c r="B18" s="73">
        <v>15.3</v>
      </c>
      <c r="C18" s="73">
        <v>12.6</v>
      </c>
      <c r="D18" s="73">
        <v>21.5</v>
      </c>
      <c r="E18" s="73">
        <v>34.799999999999997</v>
      </c>
      <c r="F18" s="73">
        <v>30</v>
      </c>
      <c r="G18" s="73">
        <v>47.5</v>
      </c>
      <c r="H18" s="73">
        <v>22.5</v>
      </c>
      <c r="I18" s="73">
        <v>19.5</v>
      </c>
      <c r="J18" s="73">
        <v>29</v>
      </c>
      <c r="K18" s="73">
        <v>9.5</v>
      </c>
      <c r="L18" s="73">
        <v>7.1</v>
      </c>
      <c r="M18" s="73">
        <v>15</v>
      </c>
      <c r="N18" s="73">
        <v>7.7</v>
      </c>
      <c r="O18" s="73">
        <v>7.8</v>
      </c>
      <c r="P18" s="73">
        <v>7.6</v>
      </c>
      <c r="Q18" s="40"/>
      <c r="R18" s="12"/>
    </row>
    <row r="19" spans="1:18" x14ac:dyDescent="0.2">
      <c r="A19" s="81">
        <v>1975</v>
      </c>
      <c r="B19" s="73">
        <v>15</v>
      </c>
      <c r="C19" s="73">
        <v>13.2</v>
      </c>
      <c r="D19" s="73">
        <v>19.600000000000001</v>
      </c>
      <c r="E19" s="73">
        <v>37.1</v>
      </c>
      <c r="F19" s="73">
        <v>33.299999999999997</v>
      </c>
      <c r="G19" s="73">
        <v>47.7</v>
      </c>
      <c r="H19" s="73">
        <v>23.9</v>
      </c>
      <c r="I19" s="73">
        <v>21.1</v>
      </c>
      <c r="J19" s="73">
        <v>28.9</v>
      </c>
      <c r="K19" s="73">
        <v>9</v>
      </c>
      <c r="L19" s="73">
        <v>7.7</v>
      </c>
      <c r="M19" s="73">
        <v>12.2</v>
      </c>
      <c r="N19" s="73">
        <v>7.4</v>
      </c>
      <c r="O19" s="73">
        <v>7.4</v>
      </c>
      <c r="P19" s="73">
        <v>7.2</v>
      </c>
      <c r="Q19" s="40"/>
      <c r="R19" s="12"/>
    </row>
    <row r="20" spans="1:18" s="28" customFormat="1" x14ac:dyDescent="0.2">
      <c r="A20" s="81">
        <v>1976</v>
      </c>
      <c r="B20" s="17" t="s">
        <v>36</v>
      </c>
      <c r="C20" s="17" t="s">
        <v>36</v>
      </c>
      <c r="D20" s="17" t="s">
        <v>36</v>
      </c>
      <c r="E20" s="17" t="s">
        <v>36</v>
      </c>
      <c r="F20" s="17" t="s">
        <v>36</v>
      </c>
      <c r="G20" s="17" t="s">
        <v>36</v>
      </c>
      <c r="H20" s="17" t="s">
        <v>36</v>
      </c>
      <c r="I20" s="17" t="s">
        <v>36</v>
      </c>
      <c r="J20" s="17" t="s">
        <v>36</v>
      </c>
      <c r="K20" s="17" t="s">
        <v>36</v>
      </c>
      <c r="L20" s="17" t="s">
        <v>36</v>
      </c>
      <c r="M20" s="17" t="s">
        <v>36</v>
      </c>
      <c r="N20" s="17" t="s">
        <v>36</v>
      </c>
      <c r="O20" s="17" t="s">
        <v>36</v>
      </c>
      <c r="P20" s="17" t="s">
        <v>36</v>
      </c>
      <c r="Q20" s="40"/>
      <c r="R20" s="41"/>
    </row>
    <row r="21" spans="1:18" x14ac:dyDescent="0.2">
      <c r="A21" s="81">
        <v>1977</v>
      </c>
      <c r="B21" s="73">
        <v>13.4</v>
      </c>
      <c r="C21" s="73">
        <v>11.2</v>
      </c>
      <c r="D21" s="73">
        <v>18.399999999999999</v>
      </c>
      <c r="E21" s="73">
        <v>29.6</v>
      </c>
      <c r="F21" s="73">
        <v>27.1</v>
      </c>
      <c r="G21" s="73">
        <v>36.4</v>
      </c>
      <c r="H21" s="73">
        <v>21.8</v>
      </c>
      <c r="I21" s="73">
        <v>19</v>
      </c>
      <c r="J21" s="73">
        <v>27.4</v>
      </c>
      <c r="K21" s="73">
        <v>7.6</v>
      </c>
      <c r="L21" s="73">
        <v>5.6</v>
      </c>
      <c r="M21" s="73">
        <v>12.3</v>
      </c>
      <c r="N21" s="73">
        <v>8.5</v>
      </c>
      <c r="O21" s="73">
        <v>7.3</v>
      </c>
      <c r="P21" s="73">
        <v>12.1</v>
      </c>
      <c r="Q21" s="40"/>
      <c r="R21" s="12"/>
    </row>
    <row r="22" spans="1:18" x14ac:dyDescent="0.2">
      <c r="A22" s="81">
        <v>1978</v>
      </c>
      <c r="B22" s="73">
        <v>12.1</v>
      </c>
      <c r="C22" s="73">
        <v>9.5</v>
      </c>
      <c r="D22" s="73">
        <v>17.899999999999999</v>
      </c>
      <c r="E22" s="73">
        <v>26.7</v>
      </c>
      <c r="F22" s="73">
        <v>22.4</v>
      </c>
      <c r="G22" s="73">
        <v>38.5</v>
      </c>
      <c r="H22" s="73">
        <v>18.2</v>
      </c>
      <c r="I22" s="73">
        <v>15.3</v>
      </c>
      <c r="J22" s="73">
        <v>23.9</v>
      </c>
      <c r="K22" s="73">
        <v>7.7</v>
      </c>
      <c r="L22" s="73">
        <v>5.3</v>
      </c>
      <c r="M22" s="73">
        <v>12.8</v>
      </c>
      <c r="N22" s="73">
        <v>5.9</v>
      </c>
      <c r="O22" s="73">
        <v>4.8</v>
      </c>
      <c r="P22" s="73">
        <v>9.4</v>
      </c>
      <c r="Q22" s="40"/>
      <c r="R22" s="12"/>
    </row>
    <row r="23" spans="1:18" x14ac:dyDescent="0.2">
      <c r="A23" s="81">
        <v>1979</v>
      </c>
      <c r="B23" s="73">
        <v>11</v>
      </c>
      <c r="C23" s="73">
        <v>8.3000000000000007</v>
      </c>
      <c r="D23" s="73">
        <v>17.2</v>
      </c>
      <c r="E23" s="73">
        <v>25.4</v>
      </c>
      <c r="F23" s="73">
        <v>21.7</v>
      </c>
      <c r="G23" s="73">
        <v>36.6</v>
      </c>
      <c r="H23" s="73">
        <v>16</v>
      </c>
      <c r="I23" s="73">
        <v>13.3</v>
      </c>
      <c r="J23" s="73">
        <v>21</v>
      </c>
      <c r="K23" s="73">
        <v>7.1</v>
      </c>
      <c r="L23" s="73">
        <v>4.4000000000000004</v>
      </c>
      <c r="M23" s="73">
        <v>13.2</v>
      </c>
      <c r="N23" s="73">
        <v>5.3</v>
      </c>
      <c r="O23" s="73">
        <v>3.6</v>
      </c>
      <c r="P23" s="73">
        <v>11.1</v>
      </c>
      <c r="Q23" s="40"/>
      <c r="R23" s="12"/>
    </row>
    <row r="24" spans="1:18" x14ac:dyDescent="0.2">
      <c r="A24" s="81">
        <v>1980</v>
      </c>
      <c r="B24" s="73">
        <v>9.9</v>
      </c>
      <c r="C24" s="73">
        <v>8</v>
      </c>
      <c r="D24" s="73">
        <v>13.9</v>
      </c>
      <c r="E24" s="73">
        <v>22.6</v>
      </c>
      <c r="F24" s="73">
        <v>19.8</v>
      </c>
      <c r="G24" s="73">
        <v>29.9</v>
      </c>
      <c r="H24" s="73">
        <v>13.9</v>
      </c>
      <c r="I24" s="73">
        <v>12.1</v>
      </c>
      <c r="J24" s="73">
        <v>17.600000000000001</v>
      </c>
      <c r="K24" s="73">
        <v>6.6</v>
      </c>
      <c r="L24" s="73">
        <v>4.7</v>
      </c>
      <c r="M24" s="73">
        <v>10.4</v>
      </c>
      <c r="N24" s="73">
        <v>4.5999999999999996</v>
      </c>
      <c r="O24" s="73">
        <v>3.2</v>
      </c>
      <c r="P24" s="73">
        <v>10</v>
      </c>
      <c r="Q24" s="40"/>
      <c r="R24" s="12"/>
    </row>
    <row r="25" spans="1:18" x14ac:dyDescent="0.2">
      <c r="A25" s="81">
        <v>1981</v>
      </c>
      <c r="B25" s="73">
        <v>10.5</v>
      </c>
      <c r="C25" s="73">
        <v>8.6</v>
      </c>
      <c r="D25" s="73">
        <v>14.5</v>
      </c>
      <c r="E25" s="73">
        <v>25.7</v>
      </c>
      <c r="F25" s="73">
        <v>22.8</v>
      </c>
      <c r="G25" s="73">
        <v>33.1</v>
      </c>
      <c r="H25" s="73">
        <v>16.399999999999999</v>
      </c>
      <c r="I25" s="73">
        <v>14.4</v>
      </c>
      <c r="J25" s="73">
        <v>20.3</v>
      </c>
      <c r="K25" s="73">
        <v>6.3</v>
      </c>
      <c r="L25" s="73">
        <v>4.5</v>
      </c>
      <c r="M25" s="73">
        <v>10.1</v>
      </c>
      <c r="N25" s="73">
        <v>3.8</v>
      </c>
      <c r="O25" s="73">
        <v>2.9</v>
      </c>
      <c r="P25" s="73">
        <v>6.5</v>
      </c>
      <c r="Q25" s="40"/>
      <c r="R25" s="12"/>
    </row>
    <row r="26" spans="1:18" x14ac:dyDescent="0.2">
      <c r="A26" s="81">
        <v>1982</v>
      </c>
      <c r="B26" s="73">
        <v>9.9</v>
      </c>
      <c r="C26" s="73">
        <v>8.1</v>
      </c>
      <c r="D26" s="73">
        <v>13.5</v>
      </c>
      <c r="E26" s="73">
        <v>22.8</v>
      </c>
      <c r="F26" s="73">
        <v>20.5</v>
      </c>
      <c r="G26" s="73">
        <v>28.2</v>
      </c>
      <c r="H26" s="73">
        <v>15.8</v>
      </c>
      <c r="I26" s="73">
        <v>14.6</v>
      </c>
      <c r="J26" s="73">
        <v>18</v>
      </c>
      <c r="K26" s="73">
        <v>6</v>
      </c>
      <c r="L26" s="73">
        <v>4.0999999999999996</v>
      </c>
      <c r="M26" s="73">
        <v>9.8000000000000007</v>
      </c>
      <c r="N26" s="73">
        <v>6.2</v>
      </c>
      <c r="O26" s="73">
        <v>4.5</v>
      </c>
      <c r="P26" s="73">
        <v>10.6</v>
      </c>
      <c r="Q26" s="40"/>
      <c r="R26" s="12"/>
    </row>
    <row r="27" spans="1:18" x14ac:dyDescent="0.2">
      <c r="A27" s="81">
        <v>1983</v>
      </c>
      <c r="B27" s="73">
        <v>11.1</v>
      </c>
      <c r="C27" s="73">
        <v>9.1</v>
      </c>
      <c r="D27" s="73">
        <v>15.3</v>
      </c>
      <c r="E27" s="73">
        <v>28.5</v>
      </c>
      <c r="F27" s="73">
        <v>24.6</v>
      </c>
      <c r="G27" s="73">
        <v>37.6</v>
      </c>
      <c r="H27" s="73">
        <v>17.600000000000001</v>
      </c>
      <c r="I27" s="73">
        <v>16.399999999999999</v>
      </c>
      <c r="J27" s="73">
        <v>20</v>
      </c>
      <c r="K27" s="73">
        <v>6.8</v>
      </c>
      <c r="L27" s="73">
        <v>4.8</v>
      </c>
      <c r="M27" s="73">
        <v>11.1</v>
      </c>
      <c r="N27" s="73">
        <v>3.6</v>
      </c>
      <c r="O27" s="73">
        <v>2.9</v>
      </c>
      <c r="P27" s="73">
        <v>6</v>
      </c>
      <c r="Q27" s="40"/>
      <c r="R27" s="12"/>
    </row>
    <row r="28" spans="1:18" x14ac:dyDescent="0.2">
      <c r="A28" s="81">
        <v>1984</v>
      </c>
      <c r="B28" s="73">
        <v>13.3</v>
      </c>
      <c r="C28" s="73">
        <v>11.9</v>
      </c>
      <c r="D28" s="73">
        <v>16.2</v>
      </c>
      <c r="E28" s="73">
        <v>32.4</v>
      </c>
      <c r="F28" s="73">
        <v>29</v>
      </c>
      <c r="G28" s="73">
        <v>39.200000000000003</v>
      </c>
      <c r="H28" s="73">
        <v>21.2</v>
      </c>
      <c r="I28" s="73">
        <v>20.3</v>
      </c>
      <c r="J28" s="73">
        <v>22.9</v>
      </c>
      <c r="K28" s="73">
        <v>8.6</v>
      </c>
      <c r="L28" s="73">
        <v>7.4</v>
      </c>
      <c r="M28" s="73">
        <v>11</v>
      </c>
      <c r="N28" s="73">
        <v>5.2</v>
      </c>
      <c r="O28" s="73">
        <v>3.4</v>
      </c>
      <c r="P28" s="73">
        <v>10.7</v>
      </c>
      <c r="Q28" s="40"/>
      <c r="R28" s="12"/>
    </row>
    <row r="29" spans="1:18" x14ac:dyDescent="0.2">
      <c r="A29" s="81">
        <v>1985</v>
      </c>
      <c r="B29" s="73">
        <v>15.7</v>
      </c>
      <c r="C29" s="73">
        <v>15</v>
      </c>
      <c r="D29" s="73">
        <v>17</v>
      </c>
      <c r="E29" s="73">
        <v>36.9</v>
      </c>
      <c r="F29" s="73">
        <v>34.4</v>
      </c>
      <c r="G29" s="73">
        <v>43.1</v>
      </c>
      <c r="H29" s="73">
        <v>25.8</v>
      </c>
      <c r="I29" s="73">
        <v>25.6</v>
      </c>
      <c r="J29" s="73">
        <v>26.3</v>
      </c>
      <c r="K29" s="73">
        <v>10.1</v>
      </c>
      <c r="L29" s="73">
        <v>9.5</v>
      </c>
      <c r="M29" s="73">
        <v>11.3</v>
      </c>
      <c r="N29" s="73">
        <v>5.5</v>
      </c>
      <c r="O29" s="73">
        <v>4.8</v>
      </c>
      <c r="P29" s="73">
        <v>7.5</v>
      </c>
      <c r="Q29" s="40"/>
      <c r="R29" s="12"/>
    </row>
    <row r="30" spans="1:18" x14ac:dyDescent="0.2">
      <c r="A30" s="81">
        <v>1986</v>
      </c>
      <c r="B30" s="73">
        <v>17.2</v>
      </c>
      <c r="C30" s="73">
        <v>16.3</v>
      </c>
      <c r="D30" s="73">
        <v>18.899999999999999</v>
      </c>
      <c r="E30" s="73">
        <v>39.4</v>
      </c>
      <c r="F30" s="73">
        <v>35.5</v>
      </c>
      <c r="G30" s="73">
        <v>48.3</v>
      </c>
      <c r="H30" s="73">
        <v>29.6</v>
      </c>
      <c r="I30" s="73">
        <v>29.1</v>
      </c>
      <c r="J30" s="73">
        <v>30.4</v>
      </c>
      <c r="K30" s="73">
        <v>11.9</v>
      </c>
      <c r="L30" s="73">
        <v>11.3</v>
      </c>
      <c r="M30" s="73">
        <v>12.9</v>
      </c>
      <c r="N30" s="73">
        <v>6.9</v>
      </c>
      <c r="O30" s="73">
        <v>5.7</v>
      </c>
      <c r="P30" s="73">
        <v>10.199999999999999</v>
      </c>
      <c r="Q30" s="40"/>
      <c r="R30" s="12"/>
    </row>
    <row r="31" spans="1:18" x14ac:dyDescent="0.2">
      <c r="A31" s="81">
        <v>1987</v>
      </c>
      <c r="B31" s="73">
        <v>22.2</v>
      </c>
      <c r="C31" s="73">
        <v>20.7</v>
      </c>
      <c r="D31" s="73">
        <v>25.2</v>
      </c>
      <c r="E31" s="73">
        <v>49.1</v>
      </c>
      <c r="F31" s="73">
        <v>44.6</v>
      </c>
      <c r="G31" s="73">
        <v>58.8</v>
      </c>
      <c r="H31" s="73">
        <v>36.1</v>
      </c>
      <c r="I31" s="73">
        <v>34.200000000000003</v>
      </c>
      <c r="J31" s="73">
        <v>39.1</v>
      </c>
      <c r="K31" s="73">
        <v>16.5</v>
      </c>
      <c r="L31" s="73">
        <v>15.4</v>
      </c>
      <c r="M31" s="73">
        <v>18.7</v>
      </c>
      <c r="N31" s="73">
        <v>9.4</v>
      </c>
      <c r="O31" s="73">
        <v>10.199999999999999</v>
      </c>
      <c r="P31" s="73">
        <v>7.3</v>
      </c>
      <c r="Q31" s="40"/>
      <c r="R31" s="12"/>
    </row>
    <row r="32" spans="1:18" x14ac:dyDescent="0.2">
      <c r="A32" s="81">
        <v>1988</v>
      </c>
      <c r="B32" s="73">
        <v>22.024999618530273</v>
      </c>
      <c r="C32" s="73">
        <v>21.181327405525565</v>
      </c>
      <c r="D32" s="73">
        <v>23.733003708281831</v>
      </c>
      <c r="E32" s="73">
        <v>46.458923512747873</v>
      </c>
      <c r="F32" s="73">
        <v>41.035856573705182</v>
      </c>
      <c r="G32" s="73">
        <v>59.803921568627452</v>
      </c>
      <c r="H32" s="73">
        <v>36.4190012180268</v>
      </c>
      <c r="I32" s="73">
        <v>35.673624288425046</v>
      </c>
      <c r="J32" s="73">
        <v>37.755102040816325</v>
      </c>
      <c r="K32" s="73">
        <v>25.341614906832298</v>
      </c>
      <c r="L32" s="73">
        <v>24.904214559386972</v>
      </c>
      <c r="M32" s="73">
        <v>26.148409893992934</v>
      </c>
      <c r="N32" s="73">
        <v>10.185185185185185</v>
      </c>
      <c r="O32" s="73">
        <v>9.8159509202453989</v>
      </c>
      <c r="P32" s="73">
        <v>11.320754716981133</v>
      </c>
      <c r="Q32" s="40"/>
      <c r="R32" s="12"/>
    </row>
    <row r="33" spans="1:18" x14ac:dyDescent="0.2">
      <c r="A33" s="81">
        <v>1989</v>
      </c>
      <c r="B33" s="73">
        <v>22</v>
      </c>
      <c r="C33" s="73">
        <v>20.78922040423484</v>
      </c>
      <c r="D33" s="73">
        <v>24.523506988564169</v>
      </c>
      <c r="E33" s="73">
        <v>45.59270516717325</v>
      </c>
      <c r="F33" s="73">
        <v>42.307692307692307</v>
      </c>
      <c r="G33" s="73">
        <v>53.684210526315788</v>
      </c>
      <c r="H33" s="73">
        <v>37.420986093552465</v>
      </c>
      <c r="I33" s="73">
        <v>34.429400386847199</v>
      </c>
      <c r="J33" s="73">
        <v>43.065693430656928</v>
      </c>
      <c r="K33" s="73">
        <v>24.75124378109453</v>
      </c>
      <c r="L33" s="73">
        <v>25.478927203065133</v>
      </c>
      <c r="M33" s="73">
        <v>23.404255319148938</v>
      </c>
      <c r="N33" s="73">
        <v>8.0402010050251249</v>
      </c>
      <c r="O33" s="73">
        <v>9.2105263157894726</v>
      </c>
      <c r="P33" s="73">
        <v>4.2553191489361701</v>
      </c>
      <c r="Q33" s="40"/>
      <c r="R33" s="12"/>
    </row>
    <row r="34" spans="1:18" x14ac:dyDescent="0.2">
      <c r="A34" s="81">
        <v>1990</v>
      </c>
      <c r="B34" s="73">
        <v>20.049999237060547</v>
      </c>
      <c r="C34" s="73">
        <v>17.866407263294423</v>
      </c>
      <c r="D34" s="73">
        <v>24.183417085427138</v>
      </c>
      <c r="E34" s="73">
        <v>45.685279187817258</v>
      </c>
      <c r="F34" s="73">
        <v>39.473684210526315</v>
      </c>
      <c r="G34" s="73">
        <v>58.59375</v>
      </c>
      <c r="H34" s="73">
        <v>31.393775372124495</v>
      </c>
      <c r="I34" s="73">
        <v>29.424307036247331</v>
      </c>
      <c r="J34" s="73">
        <v>34.814814814814817</v>
      </c>
      <c r="K34" s="73">
        <v>23.047375160051217</v>
      </c>
      <c r="L34" s="73">
        <v>21.6</v>
      </c>
      <c r="M34" s="73">
        <v>25.622775800711743</v>
      </c>
      <c r="N34" s="73">
        <v>6.5656565656565666</v>
      </c>
      <c r="O34" s="73">
        <v>7.4829931972789119</v>
      </c>
      <c r="P34" s="73">
        <v>3.9215686274509802</v>
      </c>
      <c r="Q34" s="40"/>
      <c r="R34" s="12"/>
    </row>
    <row r="35" spans="1:18" x14ac:dyDescent="0.2">
      <c r="A35" s="81">
        <v>1991</v>
      </c>
      <c r="B35" s="73">
        <v>18.475000381469727</v>
      </c>
      <c r="C35" s="73">
        <v>15.746031746031747</v>
      </c>
      <c r="D35" s="73">
        <v>23.44632768361582</v>
      </c>
      <c r="E35" s="73">
        <v>43.351063829787236</v>
      </c>
      <c r="F35" s="73">
        <v>36.065573770491802</v>
      </c>
      <c r="G35" s="73">
        <v>56.81818181818182</v>
      </c>
      <c r="H35" s="73">
        <v>29.61487383798141</v>
      </c>
      <c r="I35" s="73">
        <v>25.806451612903224</v>
      </c>
      <c r="J35" s="73">
        <v>35.763888888888893</v>
      </c>
      <c r="K35" s="73">
        <v>21.563981042654028</v>
      </c>
      <c r="L35" s="73">
        <v>18.975332068311197</v>
      </c>
      <c r="M35" s="73">
        <v>25.86750788643533</v>
      </c>
      <c r="N35" s="73">
        <v>5.8823529411764701</v>
      </c>
      <c r="O35" s="73">
        <v>5.6338028169014089</v>
      </c>
      <c r="P35" s="73">
        <v>6.4516129032258061</v>
      </c>
      <c r="Q35" s="40"/>
      <c r="R35" s="12"/>
    </row>
    <row r="36" spans="1:18" x14ac:dyDescent="0.2">
      <c r="A36" s="81">
        <v>1992</v>
      </c>
      <c r="B36" s="73">
        <v>19.575000762939453</v>
      </c>
      <c r="C36" s="73">
        <v>17.049386599559611</v>
      </c>
      <c r="D36" s="73">
        <v>23.997862105825764</v>
      </c>
      <c r="E36" s="73">
        <v>43.258426966292134</v>
      </c>
      <c r="F36" s="73">
        <v>38.461538461538467</v>
      </c>
      <c r="G36" s="73">
        <v>52.459016393442624</v>
      </c>
      <c r="H36" s="73">
        <v>30.911492734478202</v>
      </c>
      <c r="I36" s="73">
        <v>28.193832599118945</v>
      </c>
      <c r="J36" s="73">
        <v>34.983498349834989</v>
      </c>
      <c r="K36" s="73">
        <v>23.031026252983295</v>
      </c>
      <c r="L36" s="73">
        <v>19.769673704414586</v>
      </c>
      <c r="M36" s="73">
        <v>28.391167192429023</v>
      </c>
      <c r="N36" s="73">
        <v>6.7357512953367875</v>
      </c>
      <c r="O36" s="73">
        <v>6.1068702290076331</v>
      </c>
      <c r="P36" s="73">
        <v>8.064516129032258</v>
      </c>
      <c r="Q36" s="40"/>
      <c r="R36" s="12"/>
    </row>
    <row r="37" spans="1:18" x14ac:dyDescent="0.2">
      <c r="A37" s="81">
        <v>1993</v>
      </c>
      <c r="B37" s="73">
        <v>19.75</v>
      </c>
      <c r="C37" s="73">
        <v>17.672955974842765</v>
      </c>
      <c r="D37" s="73">
        <v>23.390557939914164</v>
      </c>
      <c r="E37" s="73">
        <v>43.874643874643873</v>
      </c>
      <c r="F37" s="73">
        <v>36.170212765957451</v>
      </c>
      <c r="G37" s="73">
        <v>59.482758620689658</v>
      </c>
      <c r="H37" s="73">
        <v>28.724832214765101</v>
      </c>
      <c r="I37" s="73">
        <v>26.067415730337078</v>
      </c>
      <c r="J37" s="73">
        <v>32.666666666666664</v>
      </c>
      <c r="K37" s="73">
        <v>22.023047375160051</v>
      </c>
      <c r="L37" s="73">
        <v>20.696721311475411</v>
      </c>
      <c r="M37" s="73">
        <v>24.232081911262799</v>
      </c>
      <c r="N37" s="73">
        <v>7.6023391812865491</v>
      </c>
      <c r="O37" s="73">
        <v>8.4033613445378155</v>
      </c>
      <c r="P37" s="73">
        <v>5.7692307692307692</v>
      </c>
      <c r="Q37" s="40"/>
      <c r="R37" s="12"/>
    </row>
    <row r="38" spans="1:18" x14ac:dyDescent="0.2">
      <c r="A38" s="81">
        <v>1994</v>
      </c>
      <c r="B38" s="73">
        <v>18.400001525878906</v>
      </c>
      <c r="C38" s="73">
        <v>16.139141335004702</v>
      </c>
      <c r="D38" s="73">
        <v>22.280609563846557</v>
      </c>
      <c r="E38" s="73">
        <v>38.505747126436781</v>
      </c>
      <c r="F38" s="73">
        <v>33.913043478260867</v>
      </c>
      <c r="G38" s="73">
        <v>47.457627118644069</v>
      </c>
      <c r="H38" s="73">
        <v>29.80132450331126</v>
      </c>
      <c r="I38" s="73">
        <v>26.521739130434785</v>
      </c>
      <c r="J38" s="73">
        <v>34.915254237288131</v>
      </c>
      <c r="K38" s="73">
        <v>22.540983606557376</v>
      </c>
      <c r="L38" s="73">
        <v>18.358531317494599</v>
      </c>
      <c r="M38" s="73">
        <v>29.739776951672862</v>
      </c>
      <c r="N38" s="73">
        <v>7.9545454545454541</v>
      </c>
      <c r="O38" s="73">
        <v>9.2436974789915975</v>
      </c>
      <c r="P38" s="73">
        <v>5.2631578947368416</v>
      </c>
      <c r="Q38" s="40"/>
      <c r="R38" s="12"/>
    </row>
    <row r="39" spans="1:18" x14ac:dyDescent="0.2">
      <c r="A39" s="81">
        <v>1995</v>
      </c>
      <c r="B39" s="73">
        <v>17.174999237060547</v>
      </c>
      <c r="C39" s="73">
        <v>15.137614678899084</v>
      </c>
      <c r="D39" s="73">
        <v>20.567010309278349</v>
      </c>
      <c r="E39" s="73">
        <v>37.396121883656505</v>
      </c>
      <c r="F39" s="73">
        <v>33.613445378151262</v>
      </c>
      <c r="G39" s="73">
        <v>44.715447154471541</v>
      </c>
      <c r="H39" s="73">
        <v>28.036175710594314</v>
      </c>
      <c r="I39" s="73">
        <v>25.601750547045953</v>
      </c>
      <c r="J39" s="73">
        <v>31.545741324921135</v>
      </c>
      <c r="K39" s="73">
        <v>18.292682926829269</v>
      </c>
      <c r="L39" s="73">
        <v>15.367483296213807</v>
      </c>
      <c r="M39" s="73">
        <v>22.837370242214533</v>
      </c>
      <c r="N39" s="73">
        <v>6.1111111111111107</v>
      </c>
      <c r="O39" s="73">
        <v>6.6115702479338845</v>
      </c>
      <c r="P39" s="73">
        <v>5.0847457627118651</v>
      </c>
      <c r="Q39" s="40"/>
      <c r="R39" s="12"/>
    </row>
    <row r="40" spans="1:18" x14ac:dyDescent="0.2">
      <c r="A40" s="81">
        <v>1996</v>
      </c>
      <c r="B40" s="73">
        <v>16.25</v>
      </c>
      <c r="C40" s="73">
        <v>13.233036536690207</v>
      </c>
      <c r="D40" s="73">
        <v>21.006350757205666</v>
      </c>
      <c r="E40" s="73">
        <v>34.190231362467863</v>
      </c>
      <c r="F40" s="73">
        <v>27.309236947791167</v>
      </c>
      <c r="G40" s="73">
        <v>46.428571428571431</v>
      </c>
      <c r="H40" s="73">
        <v>25.71785268414482</v>
      </c>
      <c r="I40" s="73">
        <v>21.535181236673772</v>
      </c>
      <c r="J40" s="73">
        <v>31.626506024096386</v>
      </c>
      <c r="K40" s="73">
        <v>18.387553041018386</v>
      </c>
      <c r="L40" s="73">
        <v>15.130023640661939</v>
      </c>
      <c r="M40" s="73">
        <v>23.239436619718308</v>
      </c>
      <c r="N40" s="73">
        <v>6.8571428571428577</v>
      </c>
      <c r="O40" s="73">
        <v>6.3063063063063058</v>
      </c>
      <c r="P40" s="73">
        <v>7.8125</v>
      </c>
      <c r="Q40" s="40"/>
      <c r="R40" s="12"/>
    </row>
    <row r="41" spans="1:18" x14ac:dyDescent="0.2">
      <c r="A41" s="81">
        <v>1997</v>
      </c>
      <c r="B41" s="73">
        <v>15.024999618530273</v>
      </c>
      <c r="C41" s="73">
        <v>12.298987492555092</v>
      </c>
      <c r="D41" s="73">
        <v>19.444444444444446</v>
      </c>
      <c r="E41" s="73">
        <v>33.507853403141361</v>
      </c>
      <c r="F41" s="73">
        <v>26.274509803921571</v>
      </c>
      <c r="G41" s="73">
        <v>48.031496062992126</v>
      </c>
      <c r="H41" s="73">
        <v>24.408468244084684</v>
      </c>
      <c r="I41" s="73">
        <v>20.964360587002094</v>
      </c>
      <c r="J41" s="73">
        <v>29.447852760736197</v>
      </c>
      <c r="K41" s="73">
        <v>16.931982633863964</v>
      </c>
      <c r="L41" s="73">
        <v>14.117647058823529</v>
      </c>
      <c r="M41" s="73">
        <v>21.428571428571427</v>
      </c>
      <c r="N41" s="73">
        <v>7.6923076923076925</v>
      </c>
      <c r="O41" s="73">
        <v>7.2580645161290329</v>
      </c>
      <c r="P41" s="73">
        <v>8.6206896551724146</v>
      </c>
      <c r="Q41" s="40"/>
      <c r="R41" s="12"/>
    </row>
    <row r="42" spans="1:18" x14ac:dyDescent="0.2">
      <c r="A42" s="81">
        <v>1998</v>
      </c>
      <c r="B42" s="73">
        <v>14.225000381469727</v>
      </c>
      <c r="C42" s="73">
        <v>11.317469529889728</v>
      </c>
      <c r="D42" s="73">
        <v>18.869687062120505</v>
      </c>
      <c r="E42" s="73">
        <v>35.609756097560975</v>
      </c>
      <c r="F42" s="73">
        <v>32.472324723247233</v>
      </c>
      <c r="G42" s="73">
        <v>41.726618705035975</v>
      </c>
      <c r="H42" s="73">
        <v>22.592592592592592</v>
      </c>
      <c r="I42" s="73">
        <v>18.046709129511676</v>
      </c>
      <c r="J42" s="73">
        <v>28.908554572271388</v>
      </c>
      <c r="K42" s="73">
        <v>14.131897711978466</v>
      </c>
      <c r="L42" s="73">
        <v>10.321100917431194</v>
      </c>
      <c r="M42" s="73">
        <v>19.54397394136808</v>
      </c>
      <c r="N42" s="73">
        <v>6.2176165803108807</v>
      </c>
      <c r="O42" s="73">
        <v>4.3795620437956204</v>
      </c>
      <c r="P42" s="73">
        <v>10.714285714285714</v>
      </c>
      <c r="Q42" s="40"/>
      <c r="R42" s="12"/>
    </row>
    <row r="43" spans="1:18" x14ac:dyDescent="0.2">
      <c r="A43" s="81">
        <v>1999</v>
      </c>
      <c r="B43" s="73">
        <v>13.2</v>
      </c>
      <c r="C43" s="73">
        <v>10.89080459770115</v>
      </c>
      <c r="D43" s="73">
        <v>16.759517177344478</v>
      </c>
      <c r="E43" s="73">
        <v>33.495145631067963</v>
      </c>
      <c r="F43" s="73">
        <v>27.037037037037038</v>
      </c>
      <c r="G43" s="73">
        <v>45.774647887323944</v>
      </c>
      <c r="H43" s="73">
        <v>21.360381861575178</v>
      </c>
      <c r="I43" s="73">
        <v>19.02834008097166</v>
      </c>
      <c r="J43" s="73">
        <v>24.709302325581394</v>
      </c>
      <c r="K43" s="73">
        <v>15.220293724966622</v>
      </c>
      <c r="L43" s="73">
        <v>12.756264236902052</v>
      </c>
      <c r="M43" s="73">
        <v>18.70967741935484</v>
      </c>
      <c r="N43" s="73">
        <v>5.1282051282051277</v>
      </c>
      <c r="O43" s="73">
        <v>5.5555555555555554</v>
      </c>
      <c r="P43" s="73">
        <v>3.9215686274509802</v>
      </c>
      <c r="Q43" s="40"/>
      <c r="R43" s="12"/>
    </row>
    <row r="44" spans="1:18" x14ac:dyDescent="0.2">
      <c r="A44" s="81">
        <v>2000</v>
      </c>
      <c r="B44" s="73">
        <v>12.1</v>
      </c>
      <c r="C44" s="73">
        <v>10.223732653639196</v>
      </c>
      <c r="D44" s="73">
        <v>15.241128298453138</v>
      </c>
      <c r="E44" s="73">
        <v>30.162412993039446</v>
      </c>
      <c r="F44" s="73">
        <v>24.742268041237114</v>
      </c>
      <c r="G44" s="73">
        <v>41.428571428571431</v>
      </c>
      <c r="H44" s="73">
        <v>19.748858447488583</v>
      </c>
      <c r="I44" s="73">
        <v>17.786561264822133</v>
      </c>
      <c r="J44" s="73">
        <v>22.432432432432435</v>
      </c>
      <c r="K44" s="73">
        <v>11.878453038674033</v>
      </c>
      <c r="L44" s="73">
        <v>9.9307159353348737</v>
      </c>
      <c r="M44" s="73">
        <v>14.776632302405499</v>
      </c>
      <c r="N44" s="73">
        <v>5.3921568627450984</v>
      </c>
      <c r="O44" s="73">
        <v>6.8027210884353746</v>
      </c>
      <c r="P44" s="73">
        <v>1.7543859649122806</v>
      </c>
      <c r="Q44" s="40"/>
      <c r="R44" s="12"/>
    </row>
    <row r="45" spans="1:18" x14ac:dyDescent="0.2">
      <c r="A45" s="81">
        <v>2001</v>
      </c>
      <c r="B45" s="73">
        <v>10.824999809265137</v>
      </c>
      <c r="C45" s="73">
        <v>8.6066722736192887</v>
      </c>
      <c r="D45" s="73">
        <v>14.422202001819837</v>
      </c>
      <c r="E45" s="73">
        <v>29.45945945945946</v>
      </c>
      <c r="F45" s="73">
        <v>23.809523809523807</v>
      </c>
      <c r="G45" s="73">
        <v>41.525423728813557</v>
      </c>
      <c r="H45" s="73">
        <v>19.58041958041958</v>
      </c>
      <c r="I45" s="73">
        <v>16.766467065868262</v>
      </c>
      <c r="J45" s="73">
        <v>23.52941176470588</v>
      </c>
      <c r="K45" s="73">
        <v>12.388250319284802</v>
      </c>
      <c r="L45" s="73">
        <v>9.3478260869565215</v>
      </c>
      <c r="M45" s="73">
        <v>16.718266253869967</v>
      </c>
      <c r="N45" s="73">
        <v>4.6632124352331603</v>
      </c>
      <c r="O45" s="73">
        <v>4.225352112676056</v>
      </c>
      <c r="P45" s="73">
        <v>5.8823529411764701</v>
      </c>
      <c r="Q45" s="40"/>
      <c r="R45" s="12"/>
    </row>
    <row r="46" spans="1:18" x14ac:dyDescent="0.2">
      <c r="A46" s="81">
        <v>2002</v>
      </c>
      <c r="B46" s="73">
        <v>10.40000057220459</v>
      </c>
      <c r="C46" s="73">
        <v>7.817315774726814</v>
      </c>
      <c r="D46" s="73">
        <v>14.478848669864805</v>
      </c>
      <c r="E46" s="73">
        <v>29.394812680115272</v>
      </c>
      <c r="F46" s="73">
        <v>23.74429223744292</v>
      </c>
      <c r="G46" s="73">
        <v>39.0625</v>
      </c>
      <c r="H46" s="73">
        <v>17.770034843205575</v>
      </c>
      <c r="I46" s="73">
        <v>14.634146341463413</v>
      </c>
      <c r="J46" s="73">
        <v>21.951219512195124</v>
      </c>
      <c r="K46" s="73">
        <v>11.757105943152455</v>
      </c>
      <c r="L46" s="73">
        <v>8.0357142857142865</v>
      </c>
      <c r="M46" s="73">
        <v>16.871165644171779</v>
      </c>
      <c r="N46" s="73">
        <v>3.5175879396984926</v>
      </c>
      <c r="O46" s="73">
        <v>3.4482758620689653</v>
      </c>
      <c r="P46" s="73">
        <v>3.7037037037037033</v>
      </c>
      <c r="Q46" s="40"/>
      <c r="R46" s="12"/>
    </row>
    <row r="47" spans="1:18" x14ac:dyDescent="0.2">
      <c r="A47" s="81">
        <v>2003</v>
      </c>
      <c r="B47" s="73">
        <v>10.475000381469727</v>
      </c>
      <c r="C47" s="73">
        <v>8.2685904550499441</v>
      </c>
      <c r="D47" s="73">
        <v>13.807708598051674</v>
      </c>
      <c r="E47" s="73">
        <v>27.653631284916202</v>
      </c>
      <c r="F47" s="73">
        <v>22.869955156950674</v>
      </c>
      <c r="G47" s="73">
        <v>35.555555555555557</v>
      </c>
      <c r="H47" s="73">
        <v>17.833698030634572</v>
      </c>
      <c r="I47" s="73">
        <v>16.085271317829459</v>
      </c>
      <c r="J47" s="73">
        <v>20.100502512562816</v>
      </c>
      <c r="K47" s="73">
        <v>10.399032648125756</v>
      </c>
      <c r="L47" s="73">
        <v>7.8512396694214877</v>
      </c>
      <c r="M47" s="73">
        <v>13.994169096209912</v>
      </c>
      <c r="N47" s="73">
        <v>3.8095238095238098</v>
      </c>
      <c r="O47" s="73">
        <v>3.2894736842105261</v>
      </c>
      <c r="P47" s="73">
        <v>5.1724137931034484</v>
      </c>
      <c r="Q47" s="40"/>
      <c r="R47" s="12"/>
    </row>
    <row r="48" spans="1:18" x14ac:dyDescent="0.2">
      <c r="A48" s="81">
        <v>2004</v>
      </c>
      <c r="B48" s="73">
        <v>8.375</v>
      </c>
      <c r="C48" s="73">
        <v>6.403940886699508</v>
      </c>
      <c r="D48" s="73">
        <v>11.169354838709678</v>
      </c>
      <c r="E48" s="73">
        <v>23.906705539358601</v>
      </c>
      <c r="F48" s="73">
        <v>18.099547511312217</v>
      </c>
      <c r="G48" s="73">
        <v>34.42622950819672</v>
      </c>
      <c r="H48" s="73">
        <v>16.242038216560509</v>
      </c>
      <c r="I48" s="73">
        <v>13.805970149253731</v>
      </c>
      <c r="J48" s="73">
        <v>19.458128078817737</v>
      </c>
      <c r="K48" s="73">
        <v>7.7464788732394361</v>
      </c>
      <c r="L48" s="73">
        <v>6.1507936507936503</v>
      </c>
      <c r="M48" s="73">
        <v>10.057471264367816</v>
      </c>
      <c r="N48" s="73">
        <v>3.5242290748898681</v>
      </c>
      <c r="O48" s="73">
        <v>3.2051282051282048</v>
      </c>
      <c r="P48" s="73">
        <v>4.225352112676056</v>
      </c>
      <c r="Q48" s="40"/>
      <c r="R48" s="12"/>
    </row>
    <row r="49" spans="1:18" x14ac:dyDescent="0.2">
      <c r="A49" s="81">
        <v>2005</v>
      </c>
      <c r="B49" s="73">
        <v>7.9750003814697266</v>
      </c>
      <c r="C49" s="73">
        <v>5.8372156755275419</v>
      </c>
      <c r="D49" s="73">
        <v>10.973724884080372</v>
      </c>
      <c r="E49" s="73">
        <v>22.674418604651162</v>
      </c>
      <c r="F49" s="73">
        <v>17.84037558685446</v>
      </c>
      <c r="G49" s="73">
        <v>30.534351145038169</v>
      </c>
      <c r="H49" s="73">
        <v>14.285714285714285</v>
      </c>
      <c r="I49" s="73">
        <v>11.032028469750891</v>
      </c>
      <c r="J49" s="73">
        <v>18.734793187347933</v>
      </c>
      <c r="K49" s="73">
        <v>7.1269487750556788</v>
      </c>
      <c r="L49" s="73">
        <v>5.2325581395348841</v>
      </c>
      <c r="M49" s="73">
        <v>9.6858638743455501</v>
      </c>
      <c r="N49" s="73">
        <v>5.2208835341365463</v>
      </c>
      <c r="O49" s="73">
        <v>3.6809815950920246</v>
      </c>
      <c r="P49" s="73">
        <v>8.1395348837209305</v>
      </c>
      <c r="Q49" s="40"/>
      <c r="R49" s="12"/>
    </row>
    <row r="50" spans="1:18" x14ac:dyDescent="0.2">
      <c r="A50" s="81">
        <v>2006</v>
      </c>
      <c r="B50" s="73">
        <v>6.2249999046325684</v>
      </c>
      <c r="C50" s="73">
        <v>4.4943820224719104</v>
      </c>
      <c r="D50" s="73">
        <v>8.6789554531490012</v>
      </c>
      <c r="E50" s="73">
        <v>17.346938775510203</v>
      </c>
      <c r="F50" s="73">
        <v>12.777777777777777</v>
      </c>
      <c r="G50" s="73">
        <v>24.561403508771928</v>
      </c>
      <c r="H50" s="73">
        <v>11.700000000000001</v>
      </c>
      <c r="I50" s="73">
        <v>9.171075837742503</v>
      </c>
      <c r="J50" s="73">
        <v>15.011547344110854</v>
      </c>
      <c r="K50" s="73">
        <v>6.7351598173515974</v>
      </c>
      <c r="L50" s="73">
        <v>5.2104208416833666</v>
      </c>
      <c r="M50" s="73">
        <v>8.7533156498673748</v>
      </c>
      <c r="N50" s="73">
        <v>3.2128514056224895</v>
      </c>
      <c r="O50" s="73">
        <v>2.3952095808383236</v>
      </c>
      <c r="P50" s="73">
        <v>4.8780487804878048</v>
      </c>
      <c r="Q50" s="40"/>
      <c r="R50" s="12"/>
    </row>
    <row r="51" spans="1:18" x14ac:dyDescent="0.2">
      <c r="A51" s="81">
        <v>2007</v>
      </c>
      <c r="B51" s="73">
        <v>5.5500001907348633</v>
      </c>
      <c r="C51" s="73">
        <v>3.9066739012479652</v>
      </c>
      <c r="D51" s="73">
        <v>7.9227433977138357</v>
      </c>
      <c r="E51" s="73">
        <v>16.095890410958905</v>
      </c>
      <c r="F51" s="73">
        <v>14.814814814814813</v>
      </c>
      <c r="G51" s="73">
        <v>18.446601941747574</v>
      </c>
      <c r="H51" s="73">
        <v>9.8412698412698418</v>
      </c>
      <c r="I51" s="73">
        <v>7.4681238615664851</v>
      </c>
      <c r="J51" s="73">
        <v>13.131313131313133</v>
      </c>
      <c r="K51" s="73">
        <v>6.2084257206208431</v>
      </c>
      <c r="L51" s="73">
        <v>4.5283018867924527</v>
      </c>
      <c r="M51" s="73">
        <v>8.6021505376344098</v>
      </c>
      <c r="N51" s="73">
        <v>4.1044776119402986</v>
      </c>
      <c r="O51" s="73">
        <v>2.7777777777777777</v>
      </c>
      <c r="P51" s="73">
        <v>6.8181818181818175</v>
      </c>
      <c r="Q51" s="40"/>
      <c r="R51" s="12"/>
    </row>
    <row r="52" spans="1:18" x14ac:dyDescent="0.2">
      <c r="A52" s="81">
        <v>2008</v>
      </c>
      <c r="B52" s="73">
        <v>4.625</v>
      </c>
      <c r="C52" s="73">
        <v>3.5217035217035217</v>
      </c>
      <c r="D52" s="73">
        <v>6.1851709565885518</v>
      </c>
      <c r="E52" s="73">
        <v>13.026819923371647</v>
      </c>
      <c r="F52" s="73">
        <v>10.843373493975903</v>
      </c>
      <c r="G52" s="73">
        <v>16.842105263157894</v>
      </c>
      <c r="H52" s="73">
        <v>9.7345132743362832</v>
      </c>
      <c r="I52" s="73">
        <v>8.123791102514506</v>
      </c>
      <c r="J52" s="73">
        <v>11.886304909560723</v>
      </c>
      <c r="K52" s="73">
        <v>4.8478015783540025</v>
      </c>
      <c r="L52" s="73">
        <v>3.8617886178861789</v>
      </c>
      <c r="M52" s="73">
        <v>6.0759493670886071</v>
      </c>
      <c r="N52" s="73">
        <v>2.9411764705882351</v>
      </c>
      <c r="O52" s="73">
        <v>2.3529411764705883</v>
      </c>
      <c r="P52" s="73">
        <v>3.9215686274509802</v>
      </c>
      <c r="Q52" s="40"/>
      <c r="R52" s="12"/>
    </row>
    <row r="53" spans="1:18" x14ac:dyDescent="0.2">
      <c r="A53" s="81">
        <v>2009</v>
      </c>
      <c r="B53" s="73">
        <v>5.25</v>
      </c>
      <c r="C53" s="73">
        <v>4.5999999999999996</v>
      </c>
      <c r="D53" s="73">
        <v>6.3</v>
      </c>
      <c r="E53" s="73">
        <v>15.2</v>
      </c>
      <c r="F53" s="73">
        <v>12.2</v>
      </c>
      <c r="G53" s="73">
        <v>21.3</v>
      </c>
      <c r="H53" s="73">
        <v>10.774710596616206</v>
      </c>
      <c r="I53" s="73">
        <v>9.3000000000000007</v>
      </c>
      <c r="J53" s="73">
        <v>12.9</v>
      </c>
      <c r="K53" s="73">
        <v>5.8</v>
      </c>
      <c r="L53" s="73">
        <v>5.0999999999999996</v>
      </c>
      <c r="M53" s="73">
        <v>6.6</v>
      </c>
      <c r="N53" s="73">
        <v>2.083333333333333</v>
      </c>
      <c r="O53" s="17" t="s">
        <v>36</v>
      </c>
      <c r="P53" s="17" t="s">
        <v>36</v>
      </c>
      <c r="Q53" s="40"/>
      <c r="R53" s="12"/>
    </row>
    <row r="54" spans="1:18" x14ac:dyDescent="0.2">
      <c r="A54" s="81">
        <v>2010</v>
      </c>
      <c r="B54" s="73">
        <v>5.9267937944408526</v>
      </c>
      <c r="C54" s="73">
        <v>5.2</v>
      </c>
      <c r="D54" s="73">
        <v>7</v>
      </c>
      <c r="E54" s="73">
        <v>20.147420147420149</v>
      </c>
      <c r="F54" s="73">
        <v>19.399999999999999</v>
      </c>
      <c r="G54" s="73">
        <v>21.3</v>
      </c>
      <c r="H54" s="73">
        <v>12.435400516795864</v>
      </c>
      <c r="I54" s="73">
        <v>10.1</v>
      </c>
      <c r="J54" s="73">
        <v>15.7</v>
      </c>
      <c r="K54" s="73">
        <v>6.6010872378980068</v>
      </c>
      <c r="L54" s="73">
        <v>6</v>
      </c>
      <c r="M54" s="73">
        <v>7.4</v>
      </c>
      <c r="N54" s="73">
        <v>3.7</v>
      </c>
      <c r="O54" s="73">
        <v>2.7</v>
      </c>
      <c r="P54" s="73">
        <v>5.4</v>
      </c>
      <c r="Q54" s="40"/>
      <c r="R54" s="12"/>
    </row>
    <row r="55" spans="1:18" x14ac:dyDescent="0.2">
      <c r="A55" s="81">
        <v>2011</v>
      </c>
      <c r="B55" s="73">
        <v>4.8561151079136691</v>
      </c>
      <c r="C55" s="73">
        <v>3.9</v>
      </c>
      <c r="D55" s="73">
        <v>6.3</v>
      </c>
      <c r="E55" s="73">
        <v>15.3</v>
      </c>
      <c r="F55" s="73">
        <v>11.5</v>
      </c>
      <c r="G55" s="73">
        <v>22.2</v>
      </c>
      <c r="H55" s="73">
        <v>11.3</v>
      </c>
      <c r="I55" s="73">
        <v>8.6999999999999993</v>
      </c>
      <c r="J55" s="73">
        <v>15.1</v>
      </c>
      <c r="K55" s="73">
        <v>6.5</v>
      </c>
      <c r="L55" s="73">
        <v>5.0999999999999996</v>
      </c>
      <c r="M55" s="73">
        <v>8.4</v>
      </c>
      <c r="N55" s="73">
        <v>2.2326674065074248</v>
      </c>
      <c r="O55" s="73">
        <v>2.8</v>
      </c>
      <c r="P55" s="17" t="s">
        <v>36</v>
      </c>
      <c r="Q55" s="40"/>
      <c r="R55" s="12"/>
    </row>
    <row r="56" spans="1:18" ht="13.15" x14ac:dyDescent="0.25">
      <c r="A56" s="82">
        <v>2012</v>
      </c>
      <c r="B56" s="73">
        <v>4.95356037151703</v>
      </c>
      <c r="C56" s="73">
        <v>4.0999999999999996</v>
      </c>
      <c r="D56" s="73">
        <v>6.2</v>
      </c>
      <c r="E56" s="73">
        <v>16.899999999999999</v>
      </c>
      <c r="F56" s="73">
        <v>13.9</v>
      </c>
      <c r="G56" s="73">
        <v>21.2</v>
      </c>
      <c r="H56" s="73">
        <v>10</v>
      </c>
      <c r="I56" s="73">
        <v>8.8000000000000007</v>
      </c>
      <c r="J56" s="73">
        <v>11.8</v>
      </c>
      <c r="K56" s="73">
        <v>6.8</v>
      </c>
      <c r="L56" s="73">
        <v>6</v>
      </c>
      <c r="M56" s="73">
        <v>7.8</v>
      </c>
      <c r="N56" s="17" t="s">
        <v>36</v>
      </c>
      <c r="O56" s="17" t="s">
        <v>36</v>
      </c>
      <c r="P56" s="17" t="s">
        <v>36</v>
      </c>
      <c r="Q56" s="40"/>
      <c r="R56" s="12"/>
    </row>
    <row r="57" spans="1:18" ht="13.15" x14ac:dyDescent="0.25">
      <c r="A57" s="82">
        <v>2013</v>
      </c>
      <c r="B57" s="73">
        <v>3.7</v>
      </c>
      <c r="C57" s="73">
        <v>3</v>
      </c>
      <c r="D57" s="73">
        <v>4.5999999999999996</v>
      </c>
      <c r="E57" s="73">
        <v>10.3</v>
      </c>
      <c r="F57" s="73">
        <v>8.1999999999999993</v>
      </c>
      <c r="G57" s="73">
        <v>13.6</v>
      </c>
      <c r="H57" s="73">
        <v>8.6</v>
      </c>
      <c r="I57" s="73">
        <v>7.2</v>
      </c>
      <c r="J57" s="73">
        <v>10.5</v>
      </c>
      <c r="K57" s="73">
        <v>4.0999999999999996</v>
      </c>
      <c r="L57" s="73">
        <v>2.5</v>
      </c>
      <c r="M57" s="73">
        <v>6</v>
      </c>
      <c r="N57" s="17" t="s">
        <v>36</v>
      </c>
      <c r="O57" s="17" t="s">
        <v>36</v>
      </c>
      <c r="P57" s="17" t="s">
        <v>36</v>
      </c>
      <c r="Q57" s="40"/>
      <c r="R57" s="12"/>
    </row>
    <row r="58" spans="1:18" ht="13.15" x14ac:dyDescent="0.25">
      <c r="A58" s="82">
        <v>2014</v>
      </c>
      <c r="B58" s="73">
        <v>3.3</v>
      </c>
      <c r="C58" s="73">
        <v>2.8</v>
      </c>
      <c r="D58" s="73">
        <v>4</v>
      </c>
      <c r="E58" s="73">
        <v>11.8</v>
      </c>
      <c r="F58" s="73">
        <v>9.1999999999999993</v>
      </c>
      <c r="G58" s="73">
        <v>16.2</v>
      </c>
      <c r="H58" s="73">
        <v>7.3</v>
      </c>
      <c r="I58" s="73">
        <v>5.8</v>
      </c>
      <c r="J58" s="73">
        <v>9.3000000000000007</v>
      </c>
      <c r="K58" s="73">
        <v>4.5</v>
      </c>
      <c r="L58" s="73">
        <v>4.0999999999999996</v>
      </c>
      <c r="M58" s="73">
        <v>5</v>
      </c>
      <c r="N58" s="73">
        <v>0.71123755334281646</v>
      </c>
      <c r="O58" s="73">
        <v>0.42149631190727077</v>
      </c>
      <c r="P58" s="73">
        <v>1.3129102844638949</v>
      </c>
      <c r="Q58" s="40"/>
      <c r="R58" s="12"/>
    </row>
    <row r="59" spans="1:18" ht="13.15" x14ac:dyDescent="0.25">
      <c r="A59" s="82">
        <v>2015</v>
      </c>
      <c r="B59" s="73">
        <v>3.4250000000000003</v>
      </c>
      <c r="C59" s="73">
        <v>2.8499999999999996</v>
      </c>
      <c r="D59" s="73">
        <v>4.1750000000000007</v>
      </c>
      <c r="E59" s="73">
        <v>13.2</v>
      </c>
      <c r="F59" s="73">
        <v>11.1</v>
      </c>
      <c r="G59" s="73">
        <v>16.899999999999999</v>
      </c>
      <c r="H59" s="73">
        <v>7.3250000000000011</v>
      </c>
      <c r="I59" s="73">
        <v>6.55</v>
      </c>
      <c r="J59" s="73">
        <v>8.375</v>
      </c>
      <c r="K59" s="73">
        <v>4.5999999999999996</v>
      </c>
      <c r="L59" s="73">
        <v>3.3250000000000002</v>
      </c>
      <c r="M59" s="73">
        <v>6.25</v>
      </c>
      <c r="N59" s="73">
        <v>1.8084066471163247</v>
      </c>
      <c r="O59" s="73">
        <v>2.1367521367521367</v>
      </c>
      <c r="P59" s="73">
        <v>1.8691588785046727</v>
      </c>
      <c r="Q59" s="40"/>
      <c r="R59" s="12"/>
    </row>
    <row r="60" spans="1:18" ht="13.15" x14ac:dyDescent="0.25">
      <c r="A60" s="82">
        <v>2016</v>
      </c>
      <c r="B60" s="73">
        <v>4</v>
      </c>
      <c r="C60" s="73">
        <v>3.9</v>
      </c>
      <c r="D60" s="73">
        <v>4</v>
      </c>
      <c r="E60" s="73">
        <v>13.3</v>
      </c>
      <c r="F60" s="73">
        <v>13.6</v>
      </c>
      <c r="G60" s="73">
        <v>12.8</v>
      </c>
      <c r="H60" s="73">
        <v>10</v>
      </c>
      <c r="I60" s="73">
        <v>9.4</v>
      </c>
      <c r="J60" s="73">
        <v>10.6</v>
      </c>
      <c r="K60" s="73">
        <v>5.5</v>
      </c>
      <c r="L60" s="73">
        <v>5.2</v>
      </c>
      <c r="M60" s="73">
        <v>6</v>
      </c>
      <c r="N60" s="73">
        <v>1</v>
      </c>
      <c r="O60" s="73">
        <v>0.7</v>
      </c>
      <c r="P60" s="73">
        <v>1.6</v>
      </c>
      <c r="Q60" s="40"/>
      <c r="R60" s="12"/>
    </row>
    <row r="61" spans="1:18" x14ac:dyDescent="0.2">
      <c r="A61" s="83">
        <v>2017</v>
      </c>
      <c r="B61" s="77">
        <v>4.8</v>
      </c>
      <c r="C61" s="77">
        <v>4.3</v>
      </c>
      <c r="D61" s="77">
        <v>5.7</v>
      </c>
      <c r="E61" s="77">
        <v>11.7</v>
      </c>
      <c r="F61" s="77">
        <v>10.6</v>
      </c>
      <c r="G61" s="77">
        <v>14.3</v>
      </c>
      <c r="H61" s="77">
        <v>9.6999999999999993</v>
      </c>
      <c r="I61" s="77">
        <v>9.625</v>
      </c>
      <c r="J61" s="77">
        <v>9.9</v>
      </c>
      <c r="K61" s="77">
        <v>7.4500000000000011</v>
      </c>
      <c r="L61" s="77">
        <v>6.35</v>
      </c>
      <c r="M61" s="77">
        <v>8.9</v>
      </c>
      <c r="N61" s="134">
        <v>1.6382252559726962</v>
      </c>
      <c r="O61" s="134">
        <v>1.2552301255230125</v>
      </c>
      <c r="P61" s="134">
        <v>2.3575638506876229</v>
      </c>
      <c r="Q61" s="40"/>
      <c r="R61" s="12"/>
    </row>
    <row r="62" spans="1:18" ht="19.5" customHeight="1" x14ac:dyDescent="0.25">
      <c r="A62" s="145" t="s">
        <v>126</v>
      </c>
      <c r="B62" s="144"/>
      <c r="C62" s="14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8" ht="13.15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8" ht="13.15" x14ac:dyDescent="0.25">
      <c r="A64" s="19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1:17" ht="13.15" x14ac:dyDescent="0.25">
      <c r="A65" s="19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ht="13.15" x14ac:dyDescent="0.25">
      <c r="A66" s="19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ht="13.15" x14ac:dyDescent="0.25">
      <c r="A67" s="19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ht="13.15" x14ac:dyDescent="0.25">
      <c r="A68" s="19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3.15" x14ac:dyDescent="0.25">
      <c r="A69" s="19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ht="13.15" x14ac:dyDescent="0.25">
      <c r="A70" s="1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3.15" x14ac:dyDescent="0.25">
      <c r="A71" s="1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2">
      <c r="A72" s="19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2">
      <c r="A73" s="19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2">
      <c r="A74" s="19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2">
      <c r="A75" s="19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2">
      <c r="A76" s="19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2">
      <c r="A77" s="19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2">
      <c r="A78" s="19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2">
      <c r="A79" s="19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2">
      <c r="A80" s="19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2">
      <c r="A81" s="19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</sheetData>
  <customSheetViews>
    <customSheetView guid="{8A3DBA68-F4F4-4FB0-8DA6-7D084BD8B07C}">
      <pane xSplit="1" ySplit="6" topLeftCell="B37" activePane="bottomRight" state="frozen"/>
      <selection pane="bottomRight" activeCell="N58" sqref="N58"/>
      <pageMargins left="0.7" right="0.7" top="0.75" bottom="0.75" header="0.3" footer="0.3"/>
      <pageSetup paperSize="5" orientation="landscape" r:id="rId1"/>
    </customSheetView>
    <customSheetView guid="{B3A95AE9-DE26-4436-8BA2-31FD4650D94E}">
      <pane xSplit="1" ySplit="6" topLeftCell="B46" activePane="bottomRight" state="frozen"/>
      <selection pane="bottomRight" activeCell="B58" sqref="B58"/>
      <pageMargins left="0.7" right="0.7" top="0.75" bottom="0.75" header="0.3" footer="0.3"/>
      <pageSetup paperSize="5" orientation="landscape" r:id="rId2"/>
    </customSheetView>
    <customSheetView guid="{2B3DA235-A954-4D15-A0E1-C1A804785942}">
      <pane xSplit="1" ySplit="6" topLeftCell="B31" activePane="bottomRight" state="frozen"/>
      <selection pane="bottomRight" activeCell="B44" sqref="B44"/>
      <pageMargins left="0.7" right="0.7" top="0.75" bottom="0.75" header="0.3" footer="0.3"/>
      <pageSetup paperSize="5" orientation="landscape" r:id="rId3"/>
    </customSheetView>
    <customSheetView guid="{BA0889DC-40E2-470E-95BA-008BC50D9584}" topLeftCell="D40">
      <selection activeCell="O60" sqref="O60"/>
      <pageMargins left="0.7" right="0.7" top="0.75" bottom="0.75" header="0.3" footer="0.3"/>
      <pageSetup paperSize="5" orientation="landscape" r:id="rId4"/>
    </customSheetView>
    <customSheetView guid="{6F143068-E7C3-42F8-B381-078BA98A3706}">
      <pane xSplit="1" ySplit="6" topLeftCell="B37" activePane="bottomRight" state="frozen"/>
      <selection pane="bottomRight" activeCell="N58" sqref="N58"/>
      <pageMargins left="0.7" right="0.7" top="0.75" bottom="0.75" header="0.3" footer="0.3"/>
      <pageSetup paperSize="5" orientation="landscape" r:id="rId5"/>
    </customSheetView>
  </customSheetViews>
  <mergeCells count="10">
    <mergeCell ref="A62:C62"/>
    <mergeCell ref="A1:P1"/>
    <mergeCell ref="A2:P2"/>
    <mergeCell ref="A3:P3"/>
    <mergeCell ref="A5:A6"/>
    <mergeCell ref="B5:D5"/>
    <mergeCell ref="E5:G5"/>
    <mergeCell ref="H5:J5"/>
    <mergeCell ref="K5:M5"/>
    <mergeCell ref="N5:P5"/>
  </mergeCells>
  <pageMargins left="0.7" right="0.7" top="0.75" bottom="0.75" header="0.3" footer="0.3"/>
  <pageSetup paperSize="5" orientation="landscape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pane xSplit="1" ySplit="5" topLeftCell="B33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ColWidth="9.140625" defaultRowHeight="12.75" x14ac:dyDescent="0.2"/>
  <cols>
    <col min="1" max="1" width="15.42578125" style="94" customWidth="1"/>
    <col min="2" max="2" width="18.28515625" style="94" customWidth="1"/>
    <col min="3" max="3" width="16.42578125" style="94" customWidth="1"/>
    <col min="4" max="4" width="16.85546875" style="94" customWidth="1"/>
    <col min="5" max="5" width="18.85546875" style="94" customWidth="1"/>
    <col min="6" max="6" width="17.140625" style="94" customWidth="1"/>
    <col min="7" max="7" width="17.7109375" style="94" customWidth="1"/>
    <col min="8" max="8" width="8" style="94" customWidth="1"/>
    <col min="9" max="16384" width="9.140625" style="94"/>
  </cols>
  <sheetData>
    <row r="1" spans="1:8" x14ac:dyDescent="0.2">
      <c r="A1" s="147" t="s">
        <v>34</v>
      </c>
      <c r="B1" s="147"/>
      <c r="C1" s="147"/>
      <c r="D1" s="147"/>
      <c r="E1" s="147"/>
      <c r="F1" s="147"/>
      <c r="G1" s="147"/>
      <c r="H1" s="1"/>
    </row>
    <row r="2" spans="1:8" x14ac:dyDescent="0.2">
      <c r="A2" s="147" t="s">
        <v>23</v>
      </c>
      <c r="B2" s="147"/>
      <c r="C2" s="147"/>
      <c r="D2" s="147"/>
      <c r="E2" s="147"/>
      <c r="F2" s="147"/>
      <c r="G2" s="147"/>
      <c r="H2" s="1"/>
    </row>
    <row r="3" spans="1:8" x14ac:dyDescent="0.2">
      <c r="A3" s="147" t="s">
        <v>0</v>
      </c>
      <c r="B3" s="147"/>
      <c r="C3" s="147"/>
      <c r="D3" s="147"/>
      <c r="E3" s="147"/>
      <c r="F3" s="147"/>
      <c r="G3" s="147"/>
      <c r="H3" s="1"/>
    </row>
    <row r="4" spans="1:8" ht="11.25" customHeight="1" x14ac:dyDescent="0.2">
      <c r="A4" s="136"/>
      <c r="B4" s="136"/>
      <c r="C4" s="136"/>
      <c r="D4" s="136"/>
      <c r="E4" s="136"/>
      <c r="F4" s="136"/>
      <c r="G4" s="136"/>
      <c r="H4" s="1"/>
    </row>
    <row r="5" spans="1:8" ht="46.5" customHeight="1" x14ac:dyDescent="0.2">
      <c r="A5" s="23" t="s">
        <v>37</v>
      </c>
      <c r="B5" s="6" t="s">
        <v>18</v>
      </c>
      <c r="C5" s="6" t="s">
        <v>19</v>
      </c>
      <c r="D5" s="6" t="s">
        <v>5</v>
      </c>
      <c r="E5" s="6" t="s">
        <v>20</v>
      </c>
      <c r="F5" s="6" t="s">
        <v>21</v>
      </c>
      <c r="G5" s="6" t="s">
        <v>22</v>
      </c>
      <c r="H5" s="1"/>
    </row>
    <row r="6" spans="1:8" x14ac:dyDescent="0.2">
      <c r="A6" s="32">
        <v>1965</v>
      </c>
      <c r="B6" s="92">
        <v>515.9</v>
      </c>
      <c r="C6" s="7">
        <v>353.8</v>
      </c>
      <c r="D6" s="7">
        <v>305.5</v>
      </c>
      <c r="E6" s="52">
        <v>48.3</v>
      </c>
      <c r="F6" s="7">
        <v>68.599999999999994</v>
      </c>
      <c r="G6" s="89">
        <v>13.7</v>
      </c>
      <c r="H6" s="1"/>
    </row>
    <row r="7" spans="1:8" x14ac:dyDescent="0.2">
      <c r="A7" s="33">
        <v>1966</v>
      </c>
      <c r="B7" s="31" t="s">
        <v>36</v>
      </c>
      <c r="C7" s="4">
        <v>350.7</v>
      </c>
      <c r="D7" s="4">
        <v>302.10000000000002</v>
      </c>
      <c r="E7" s="53">
        <v>48.6</v>
      </c>
      <c r="F7" s="4" t="s">
        <v>36</v>
      </c>
      <c r="G7" s="84">
        <v>13.9</v>
      </c>
      <c r="H7" s="1"/>
    </row>
    <row r="8" spans="1:8" x14ac:dyDescent="0.2">
      <c r="A8" s="33">
        <v>1967</v>
      </c>
      <c r="B8" s="31" t="s">
        <v>36</v>
      </c>
      <c r="C8" s="4">
        <v>372</v>
      </c>
      <c r="D8" s="4">
        <v>312.39999999999998</v>
      </c>
      <c r="E8" s="53">
        <v>59.6</v>
      </c>
      <c r="F8" s="4" t="s">
        <v>36</v>
      </c>
      <c r="G8" s="84">
        <v>16</v>
      </c>
      <c r="H8" s="1"/>
    </row>
    <row r="9" spans="1:8" x14ac:dyDescent="0.2">
      <c r="A9" s="33">
        <v>1968</v>
      </c>
      <c r="B9" s="31" t="s">
        <v>36</v>
      </c>
      <c r="C9" s="4">
        <v>361</v>
      </c>
      <c r="D9" s="4">
        <v>307.3</v>
      </c>
      <c r="E9" s="53">
        <v>53.7</v>
      </c>
      <c r="F9" s="4" t="s">
        <v>36</v>
      </c>
      <c r="G9" s="84">
        <v>14.9</v>
      </c>
      <c r="H9" s="1"/>
    </row>
    <row r="10" spans="1:8" x14ac:dyDescent="0.2">
      <c r="A10" s="33">
        <v>1969</v>
      </c>
      <c r="B10" s="31" t="s">
        <v>36</v>
      </c>
      <c r="C10" s="4">
        <v>365</v>
      </c>
      <c r="D10" s="4">
        <v>317.10000000000002</v>
      </c>
      <c r="E10" s="53">
        <v>47.9</v>
      </c>
      <c r="F10" s="4" t="s">
        <v>36</v>
      </c>
      <c r="G10" s="84">
        <v>13.1</v>
      </c>
      <c r="H10" s="1"/>
    </row>
    <row r="11" spans="1:8" x14ac:dyDescent="0.2">
      <c r="A11" s="33">
        <v>1970</v>
      </c>
      <c r="B11" s="93">
        <v>600.20000000000005</v>
      </c>
      <c r="C11" s="4">
        <v>363.6</v>
      </c>
      <c r="D11" s="4">
        <v>317.10000000000002</v>
      </c>
      <c r="E11" s="53">
        <v>46.5</v>
      </c>
      <c r="F11" s="4">
        <v>60.5</v>
      </c>
      <c r="G11" s="84">
        <v>12.8</v>
      </c>
      <c r="H11" s="1"/>
    </row>
    <row r="12" spans="1:8" x14ac:dyDescent="0.2">
      <c r="A12" s="33">
        <v>1971</v>
      </c>
      <c r="B12" s="31" t="s">
        <v>36</v>
      </c>
      <c r="C12" s="4">
        <v>367.8</v>
      </c>
      <c r="D12" s="4">
        <v>321.39999999999998</v>
      </c>
      <c r="E12" s="53">
        <v>46.4</v>
      </c>
      <c r="F12" s="4" t="s">
        <v>36</v>
      </c>
      <c r="G12" s="84">
        <v>12.6</v>
      </c>
      <c r="H12" s="1"/>
    </row>
    <row r="13" spans="1:8" x14ac:dyDescent="0.2">
      <c r="A13" s="33">
        <v>1972</v>
      </c>
      <c r="B13" s="31" t="s">
        <v>36</v>
      </c>
      <c r="C13" s="4" t="s">
        <v>36</v>
      </c>
      <c r="D13" s="4" t="s">
        <v>36</v>
      </c>
      <c r="E13" s="4" t="s">
        <v>36</v>
      </c>
      <c r="F13" s="4" t="s">
        <v>36</v>
      </c>
      <c r="G13" s="4" t="s">
        <v>36</v>
      </c>
      <c r="H13" s="1"/>
    </row>
    <row r="14" spans="1:8" x14ac:dyDescent="0.2">
      <c r="A14" s="33">
        <v>1973</v>
      </c>
      <c r="B14" s="31" t="s">
        <v>36</v>
      </c>
      <c r="C14" s="4">
        <v>382.8</v>
      </c>
      <c r="D14" s="4">
        <v>323.89999999999998</v>
      </c>
      <c r="E14" s="53">
        <v>58.9</v>
      </c>
      <c r="F14" s="4" t="s">
        <v>36</v>
      </c>
      <c r="G14" s="84">
        <v>15.4</v>
      </c>
      <c r="H14" s="1"/>
    </row>
    <row r="15" spans="1:8" x14ac:dyDescent="0.2">
      <c r="A15" s="33">
        <v>1974</v>
      </c>
      <c r="B15" s="31" t="s">
        <v>36</v>
      </c>
      <c r="C15" s="4">
        <v>394.4</v>
      </c>
      <c r="D15" s="4">
        <v>334.2</v>
      </c>
      <c r="E15" s="53">
        <v>60.2</v>
      </c>
      <c r="F15" s="4" t="s">
        <v>36</v>
      </c>
      <c r="G15" s="84">
        <v>15.3</v>
      </c>
      <c r="H15" s="1"/>
    </row>
    <row r="16" spans="1:8" x14ac:dyDescent="0.2">
      <c r="A16" s="3">
        <v>1975</v>
      </c>
      <c r="B16" s="84">
        <v>677.9</v>
      </c>
      <c r="C16" s="4">
        <v>391.2</v>
      </c>
      <c r="D16" s="4">
        <v>332.4</v>
      </c>
      <c r="E16" s="53">
        <v>58.8</v>
      </c>
      <c r="F16" s="4">
        <v>57.7</v>
      </c>
      <c r="G16" s="84">
        <v>15</v>
      </c>
      <c r="H16" s="1"/>
    </row>
    <row r="17" spans="1:8" x14ac:dyDescent="0.2">
      <c r="A17" s="3">
        <v>1976</v>
      </c>
      <c r="B17" s="4" t="s">
        <v>36</v>
      </c>
      <c r="C17" s="4" t="s">
        <v>36</v>
      </c>
      <c r="D17" s="4" t="s">
        <v>36</v>
      </c>
      <c r="E17" s="4" t="s">
        <v>36</v>
      </c>
      <c r="F17" s="4" t="s">
        <v>36</v>
      </c>
      <c r="G17" s="4" t="s">
        <v>36</v>
      </c>
      <c r="H17" s="1"/>
    </row>
    <row r="18" spans="1:8" x14ac:dyDescent="0.2">
      <c r="A18" s="3">
        <v>1977</v>
      </c>
      <c r="B18" s="4" t="s">
        <v>36</v>
      </c>
      <c r="C18" s="4">
        <v>428.2</v>
      </c>
      <c r="D18" s="4">
        <v>370.8</v>
      </c>
      <c r="E18" s="53">
        <v>57.4</v>
      </c>
      <c r="F18" s="4" t="s">
        <v>36</v>
      </c>
      <c r="G18" s="84">
        <v>13.4</v>
      </c>
      <c r="H18" s="1"/>
    </row>
    <row r="19" spans="1:8" x14ac:dyDescent="0.2">
      <c r="A19" s="3">
        <v>1978</v>
      </c>
      <c r="B19" s="4" t="s">
        <v>36</v>
      </c>
      <c r="C19" s="4">
        <v>439.9</v>
      </c>
      <c r="D19" s="4">
        <v>386.8</v>
      </c>
      <c r="E19" s="53">
        <v>53.1</v>
      </c>
      <c r="F19" s="4" t="s">
        <v>36</v>
      </c>
      <c r="G19" s="84">
        <v>12.1</v>
      </c>
      <c r="H19" s="1"/>
    </row>
    <row r="20" spans="1:8" x14ac:dyDescent="0.2">
      <c r="A20" s="3">
        <v>1979</v>
      </c>
      <c r="B20" s="4" t="s">
        <v>36</v>
      </c>
      <c r="C20" s="4">
        <v>446.5</v>
      </c>
      <c r="D20" s="4">
        <v>397.2</v>
      </c>
      <c r="E20" s="53">
        <v>49.3</v>
      </c>
      <c r="F20" s="4" t="s">
        <v>36</v>
      </c>
      <c r="G20" s="84">
        <v>11</v>
      </c>
      <c r="H20" s="1"/>
    </row>
    <row r="21" spans="1:8" x14ac:dyDescent="0.2">
      <c r="A21" s="3">
        <v>1980</v>
      </c>
      <c r="B21" s="84">
        <v>721.9</v>
      </c>
      <c r="C21" s="4">
        <v>430.6</v>
      </c>
      <c r="D21" s="4">
        <v>388.1</v>
      </c>
      <c r="E21" s="53">
        <v>42.5</v>
      </c>
      <c r="F21" s="4">
        <v>60</v>
      </c>
      <c r="G21" s="84">
        <v>9.9</v>
      </c>
      <c r="H21" s="1"/>
    </row>
    <row r="22" spans="1:8" x14ac:dyDescent="0.2">
      <c r="A22" s="3">
        <v>1981</v>
      </c>
      <c r="B22" s="4" t="s">
        <v>36</v>
      </c>
      <c r="C22" s="4">
        <v>435.5</v>
      </c>
      <c r="D22" s="4">
        <v>389.9</v>
      </c>
      <c r="E22" s="53">
        <v>45.6</v>
      </c>
      <c r="F22" s="4" t="s">
        <v>36</v>
      </c>
      <c r="G22" s="84">
        <v>10.5</v>
      </c>
      <c r="H22" s="1"/>
    </row>
    <row r="23" spans="1:8" x14ac:dyDescent="0.2">
      <c r="A23" s="3">
        <v>1982</v>
      </c>
      <c r="B23" s="4" t="s">
        <v>36</v>
      </c>
      <c r="C23" s="4">
        <v>444.7</v>
      </c>
      <c r="D23" s="4">
        <v>400.7</v>
      </c>
      <c r="E23" s="53">
        <v>44</v>
      </c>
      <c r="F23" s="4" t="s">
        <v>36</v>
      </c>
      <c r="G23" s="84">
        <v>9.9</v>
      </c>
      <c r="H23" s="1"/>
    </row>
    <row r="24" spans="1:8" x14ac:dyDescent="0.2">
      <c r="A24" s="3">
        <v>1983</v>
      </c>
      <c r="B24" s="4" t="s">
        <v>36</v>
      </c>
      <c r="C24" s="4">
        <v>452.8</v>
      </c>
      <c r="D24" s="4">
        <v>402.5</v>
      </c>
      <c r="E24" s="53">
        <v>50.3</v>
      </c>
      <c r="F24" s="4" t="s">
        <v>36</v>
      </c>
      <c r="G24" s="84">
        <v>11.1</v>
      </c>
      <c r="H24" s="1"/>
    </row>
    <row r="25" spans="1:8" x14ac:dyDescent="0.2">
      <c r="A25" s="3">
        <v>1984</v>
      </c>
      <c r="B25" s="4" t="s">
        <v>36</v>
      </c>
      <c r="C25" s="4">
        <v>478.4</v>
      </c>
      <c r="D25" s="4">
        <v>414.6</v>
      </c>
      <c r="E25" s="53">
        <v>63.8</v>
      </c>
      <c r="F25" s="4" t="s">
        <v>36</v>
      </c>
      <c r="G25" s="84">
        <v>13.3</v>
      </c>
      <c r="H25" s="1"/>
    </row>
    <row r="26" spans="1:8" x14ac:dyDescent="0.2">
      <c r="A26" s="3">
        <v>1985</v>
      </c>
      <c r="B26" s="84">
        <v>789.3</v>
      </c>
      <c r="C26" s="34">
        <v>473.7</v>
      </c>
      <c r="D26" s="4">
        <v>399.5</v>
      </c>
      <c r="E26" s="53">
        <v>74.2</v>
      </c>
      <c r="F26" s="4">
        <v>60.2</v>
      </c>
      <c r="G26" s="84">
        <v>15.7</v>
      </c>
      <c r="H26" s="1"/>
    </row>
    <row r="27" spans="1:8" s="95" customFormat="1" x14ac:dyDescent="0.2">
      <c r="A27" s="43">
        <v>1986</v>
      </c>
      <c r="B27" s="85">
        <v>795.2</v>
      </c>
      <c r="C27" s="34">
        <v>471.7</v>
      </c>
      <c r="D27" s="34">
        <v>390.5</v>
      </c>
      <c r="E27" s="98">
        <v>81.2</v>
      </c>
      <c r="F27" s="34">
        <v>59.3</v>
      </c>
      <c r="G27" s="85">
        <v>17.2</v>
      </c>
      <c r="H27" s="44"/>
    </row>
    <row r="28" spans="1:8" x14ac:dyDescent="0.2">
      <c r="A28" s="3">
        <v>1987</v>
      </c>
      <c r="B28" s="84">
        <v>801.1</v>
      </c>
      <c r="C28" s="34">
        <v>478.9</v>
      </c>
      <c r="D28" s="4">
        <v>372.3</v>
      </c>
      <c r="E28" s="98">
        <v>106.6</v>
      </c>
      <c r="F28" s="4">
        <v>59.8</v>
      </c>
      <c r="G28" s="85">
        <v>22.30000114440918</v>
      </c>
      <c r="H28" s="1"/>
    </row>
    <row r="29" spans="1:8" x14ac:dyDescent="0.2">
      <c r="A29" s="3">
        <v>1988</v>
      </c>
      <c r="B29" s="84">
        <v>822.2</v>
      </c>
      <c r="C29" s="4">
        <v>476.75</v>
      </c>
      <c r="D29" s="4">
        <v>371.625</v>
      </c>
      <c r="E29" s="53">
        <v>105.09999847412109</v>
      </c>
      <c r="F29" s="4">
        <v>57.9</v>
      </c>
      <c r="G29" s="84">
        <v>22.024999618530273</v>
      </c>
      <c r="H29" s="1"/>
    </row>
    <row r="30" spans="1:8" x14ac:dyDescent="0.2">
      <c r="A30" s="3">
        <v>1989</v>
      </c>
      <c r="B30" s="84">
        <v>833</v>
      </c>
      <c r="C30" s="34">
        <v>469.17498779296875</v>
      </c>
      <c r="D30" s="4">
        <v>365.72500610351562</v>
      </c>
      <c r="E30" s="98">
        <v>103.44999694824219</v>
      </c>
      <c r="F30" s="4">
        <v>56.3</v>
      </c>
      <c r="G30" s="84">
        <v>22</v>
      </c>
      <c r="H30" s="1"/>
    </row>
    <row r="31" spans="1:8" x14ac:dyDescent="0.2">
      <c r="A31" s="3">
        <v>1990</v>
      </c>
      <c r="B31" s="84">
        <v>835.7</v>
      </c>
      <c r="C31" s="4">
        <v>467.73333740234375</v>
      </c>
      <c r="D31" s="4">
        <v>374.03335571289062</v>
      </c>
      <c r="E31" s="53">
        <v>93.599998474121094</v>
      </c>
      <c r="F31" s="4">
        <v>55.9</v>
      </c>
      <c r="G31" s="84">
        <v>20.049999237060547</v>
      </c>
      <c r="H31" s="1"/>
    </row>
    <row r="32" spans="1:8" x14ac:dyDescent="0.2">
      <c r="A32" s="3">
        <v>1991</v>
      </c>
      <c r="B32" s="84">
        <v>837.3</v>
      </c>
      <c r="C32" s="4">
        <v>492.20001220703125</v>
      </c>
      <c r="D32" s="4">
        <v>401</v>
      </c>
      <c r="E32" s="98">
        <v>91.199996948242188</v>
      </c>
      <c r="F32" s="4">
        <v>58.8</v>
      </c>
      <c r="G32" s="85">
        <v>18.475000381469727</v>
      </c>
      <c r="H32" s="1"/>
    </row>
    <row r="33" spans="1:8" x14ac:dyDescent="0.2">
      <c r="A33" s="3">
        <v>1992</v>
      </c>
      <c r="B33" s="84">
        <v>841.1</v>
      </c>
      <c r="C33" s="4">
        <v>505.20001220703125</v>
      </c>
      <c r="D33" s="4">
        <v>406.02499389648438</v>
      </c>
      <c r="E33" s="53">
        <v>99.175003051757813</v>
      </c>
      <c r="F33" s="4">
        <v>60.1</v>
      </c>
      <c r="G33" s="84">
        <v>19.575000762939453</v>
      </c>
      <c r="H33" s="1"/>
    </row>
    <row r="34" spans="1:8" x14ac:dyDescent="0.2">
      <c r="A34" s="3">
        <v>1993</v>
      </c>
      <c r="B34" s="84">
        <v>847.9</v>
      </c>
      <c r="C34" s="34">
        <v>504.54998779296875</v>
      </c>
      <c r="D34" s="4">
        <v>404.57501220703125</v>
      </c>
      <c r="E34" s="53">
        <v>99.949996948242188</v>
      </c>
      <c r="F34" s="4">
        <v>59.5</v>
      </c>
      <c r="G34" s="84">
        <v>19.75</v>
      </c>
      <c r="H34" s="1"/>
    </row>
    <row r="35" spans="1:8" x14ac:dyDescent="0.2">
      <c r="A35" s="3">
        <v>1994</v>
      </c>
      <c r="B35" s="84">
        <v>857.3</v>
      </c>
      <c r="C35" s="4">
        <v>509.29998779296875</v>
      </c>
      <c r="D35" s="4">
        <v>415.54998779296875</v>
      </c>
      <c r="E35" s="98">
        <v>93.775001525878906</v>
      </c>
      <c r="F35" s="4">
        <v>59.4</v>
      </c>
      <c r="G35" s="84">
        <v>18.400001525878906</v>
      </c>
      <c r="H35" s="1"/>
    </row>
    <row r="36" spans="1:8" x14ac:dyDescent="0.2">
      <c r="A36" s="3">
        <v>1995</v>
      </c>
      <c r="B36" s="84">
        <v>864.8</v>
      </c>
      <c r="C36" s="4">
        <v>521</v>
      </c>
      <c r="D36" s="4">
        <v>431.57501220703125</v>
      </c>
      <c r="E36" s="53">
        <v>89.400001525878906</v>
      </c>
      <c r="F36" s="4">
        <v>60.2</v>
      </c>
      <c r="G36" s="84">
        <v>17.174999237060547</v>
      </c>
      <c r="H36" s="1"/>
    </row>
    <row r="37" spans="1:8" x14ac:dyDescent="0.2">
      <c r="A37" s="3">
        <v>1996</v>
      </c>
      <c r="B37" s="84">
        <v>876.7</v>
      </c>
      <c r="C37" s="4">
        <v>530.375</v>
      </c>
      <c r="D37" s="4">
        <v>444.20001220703125</v>
      </c>
      <c r="E37" s="53">
        <v>86.150001525878906</v>
      </c>
      <c r="F37" s="4">
        <v>60.5</v>
      </c>
      <c r="G37" s="85">
        <v>16.25</v>
      </c>
      <c r="H37" s="1"/>
    </row>
    <row r="38" spans="1:8" x14ac:dyDescent="0.2">
      <c r="A38" s="3">
        <v>1997</v>
      </c>
      <c r="B38" s="84">
        <v>896.7</v>
      </c>
      <c r="C38" s="4">
        <v>541.0250244140625</v>
      </c>
      <c r="D38" s="4">
        <v>459.79998779296875</v>
      </c>
      <c r="E38" s="53">
        <v>81.25</v>
      </c>
      <c r="F38" s="4">
        <v>60.3</v>
      </c>
      <c r="G38" s="84">
        <v>15.024999618530273</v>
      </c>
      <c r="H38" s="1"/>
    </row>
    <row r="39" spans="1:8" x14ac:dyDescent="0.2">
      <c r="A39" s="3">
        <v>1998</v>
      </c>
      <c r="B39" s="84">
        <v>913.4</v>
      </c>
      <c r="C39" s="4">
        <v>558.70001220703125</v>
      </c>
      <c r="D39" s="4">
        <v>479.27499389648437</v>
      </c>
      <c r="E39" s="53">
        <v>79.425003051757813</v>
      </c>
      <c r="F39" s="4">
        <v>61.2</v>
      </c>
      <c r="G39" s="84">
        <v>14.225000381469727</v>
      </c>
      <c r="H39" s="2"/>
    </row>
    <row r="40" spans="1:8" x14ac:dyDescent="0.2">
      <c r="A40" s="3">
        <v>1999</v>
      </c>
      <c r="B40" s="84">
        <v>926.1</v>
      </c>
      <c r="C40" s="4">
        <v>563.42498779296875</v>
      </c>
      <c r="D40" s="4">
        <v>489.35000610351562</v>
      </c>
      <c r="E40" s="98">
        <v>74.050003051757813</v>
      </c>
      <c r="F40" s="4">
        <v>60.8</v>
      </c>
      <c r="G40" s="85">
        <v>13.1</v>
      </c>
      <c r="H40" s="2"/>
    </row>
    <row r="41" spans="1:8" x14ac:dyDescent="0.2">
      <c r="A41" s="3">
        <v>2000</v>
      </c>
      <c r="B41" s="84">
        <v>936.1</v>
      </c>
      <c r="C41" s="4">
        <v>572.9000244140625</v>
      </c>
      <c r="D41" s="4">
        <v>503.33334350585937</v>
      </c>
      <c r="E41" s="53">
        <v>69.566665649414063</v>
      </c>
      <c r="F41" s="4">
        <v>61.2</v>
      </c>
      <c r="G41" s="84">
        <v>12.1</v>
      </c>
      <c r="H41" s="2"/>
    </row>
    <row r="42" spans="1:8" x14ac:dyDescent="0.2">
      <c r="A42" s="3">
        <v>2001</v>
      </c>
      <c r="B42" s="84">
        <v>954.9</v>
      </c>
      <c r="C42" s="34">
        <v>576.45001220703125</v>
      </c>
      <c r="D42" s="34">
        <v>514.07501220703125</v>
      </c>
      <c r="E42" s="53">
        <v>62.400001525878906</v>
      </c>
      <c r="F42" s="4">
        <v>60.4</v>
      </c>
      <c r="G42" s="84">
        <v>10.824999809265137</v>
      </c>
      <c r="H42" s="2"/>
    </row>
    <row r="43" spans="1:8" x14ac:dyDescent="0.2">
      <c r="A43" s="3">
        <v>2002</v>
      </c>
      <c r="B43" s="84">
        <v>961.8</v>
      </c>
      <c r="C43" s="34">
        <v>586.17498779296875</v>
      </c>
      <c r="D43" s="34">
        <v>525.04998779296875</v>
      </c>
      <c r="E43" s="53">
        <v>61.174999237060547</v>
      </c>
      <c r="F43" s="4">
        <v>60.9</v>
      </c>
      <c r="G43" s="84">
        <v>10.40000057220459</v>
      </c>
      <c r="H43" s="2"/>
    </row>
    <row r="44" spans="1:8" x14ac:dyDescent="0.2">
      <c r="A44" s="3">
        <v>2003</v>
      </c>
      <c r="B44" s="84">
        <v>968.3</v>
      </c>
      <c r="C44" s="34">
        <v>596.5</v>
      </c>
      <c r="D44" s="34">
        <v>534.07501220703125</v>
      </c>
      <c r="E44" s="53">
        <v>62.400001525878906</v>
      </c>
      <c r="F44" s="4">
        <v>61.6</v>
      </c>
      <c r="G44" s="84">
        <v>10.475000381469727</v>
      </c>
      <c r="H44" s="2"/>
    </row>
    <row r="45" spans="1:8" x14ac:dyDescent="0.2">
      <c r="A45" s="3">
        <v>2004</v>
      </c>
      <c r="B45" s="84">
        <v>973.6</v>
      </c>
      <c r="C45" s="4">
        <v>613.4749755859375</v>
      </c>
      <c r="D45" s="4">
        <v>562.29998779296875</v>
      </c>
      <c r="E45" s="53">
        <v>51.174999237060547</v>
      </c>
      <c r="F45" s="4">
        <v>63</v>
      </c>
      <c r="G45" s="84">
        <v>8.375</v>
      </c>
      <c r="H45" s="2"/>
    </row>
    <row r="46" spans="1:8" x14ac:dyDescent="0.2">
      <c r="A46" s="3">
        <v>2005</v>
      </c>
      <c r="B46" s="84">
        <v>979</v>
      </c>
      <c r="C46" s="4">
        <v>623.7249755859375</v>
      </c>
      <c r="D46" s="4">
        <v>573.9749755859375</v>
      </c>
      <c r="E46" s="98">
        <v>49.724998474121094</v>
      </c>
      <c r="F46" s="4">
        <v>63.7</v>
      </c>
      <c r="G46" s="84">
        <v>7.9750003814697266</v>
      </c>
      <c r="H46" s="2"/>
    </row>
    <row r="47" spans="1:8" x14ac:dyDescent="0.2">
      <c r="A47" s="3">
        <v>2006</v>
      </c>
      <c r="B47" s="84">
        <v>978.3</v>
      </c>
      <c r="C47" s="4">
        <v>625.2249755859375</v>
      </c>
      <c r="D47" s="4">
        <v>586.17498779296875</v>
      </c>
      <c r="E47" s="98">
        <v>39.049999237060547</v>
      </c>
      <c r="F47" s="4">
        <v>63.9</v>
      </c>
      <c r="G47" s="84">
        <v>6.2249999046325684</v>
      </c>
      <c r="H47" s="2"/>
    </row>
    <row r="48" spans="1:8" x14ac:dyDescent="0.2">
      <c r="A48" s="3">
        <v>2007</v>
      </c>
      <c r="B48" s="84">
        <v>980.9</v>
      </c>
      <c r="C48" s="4">
        <v>622.3499755859375</v>
      </c>
      <c r="D48" s="4">
        <v>587.79998779296875</v>
      </c>
      <c r="E48" s="53">
        <v>34.549999237060547</v>
      </c>
      <c r="F48" s="4">
        <v>63.5</v>
      </c>
      <c r="G48" s="84">
        <v>5.5500001907348633</v>
      </c>
      <c r="H48" s="2"/>
    </row>
    <row r="49" spans="1:8" x14ac:dyDescent="0.2">
      <c r="A49" s="3">
        <v>2008</v>
      </c>
      <c r="B49" s="84">
        <v>987</v>
      </c>
      <c r="C49" s="4">
        <v>626.625</v>
      </c>
      <c r="D49" s="4">
        <v>597.67498779296875</v>
      </c>
      <c r="E49" s="53">
        <v>29</v>
      </c>
      <c r="F49" s="4">
        <v>63.5</v>
      </c>
      <c r="G49" s="84">
        <v>4.625</v>
      </c>
      <c r="H49" s="2"/>
    </row>
    <row r="50" spans="1:8" x14ac:dyDescent="0.2">
      <c r="A50" s="3">
        <v>2009</v>
      </c>
      <c r="B50" s="84">
        <v>991.1</v>
      </c>
      <c r="C50" s="4">
        <v>620.9749755859375</v>
      </c>
      <c r="D50" s="34">
        <v>588.375</v>
      </c>
      <c r="E50" s="53">
        <v>32.625</v>
      </c>
      <c r="F50" s="4">
        <v>62.6</v>
      </c>
      <c r="G50" s="84">
        <v>5.25</v>
      </c>
      <c r="H50" s="2"/>
    </row>
    <row r="51" spans="1:8" x14ac:dyDescent="0.2">
      <c r="A51" s="3">
        <v>2010</v>
      </c>
      <c r="B51" s="84">
        <v>996.9</v>
      </c>
      <c r="C51" s="4">
        <v>618.79999999999995</v>
      </c>
      <c r="D51" s="4">
        <v>582.1</v>
      </c>
      <c r="E51" s="53">
        <v>36.700000000000003</v>
      </c>
      <c r="F51" s="4">
        <v>62.1</v>
      </c>
      <c r="G51" s="84">
        <v>5.9</v>
      </c>
      <c r="H51" s="2"/>
    </row>
    <row r="52" spans="1:8" x14ac:dyDescent="0.2">
      <c r="A52" s="3">
        <v>2011</v>
      </c>
      <c r="B52" s="84">
        <v>1006.5</v>
      </c>
      <c r="C52" s="4">
        <v>611.6</v>
      </c>
      <c r="D52" s="4">
        <v>581.9</v>
      </c>
      <c r="E52" s="53">
        <v>29.7</v>
      </c>
      <c r="F52" s="4">
        <v>60.8</v>
      </c>
      <c r="G52" s="85">
        <v>4.8561151079136691</v>
      </c>
      <c r="H52" s="2"/>
    </row>
    <row r="53" spans="1:8" x14ac:dyDescent="0.2">
      <c r="A53" s="57">
        <v>2012</v>
      </c>
      <c r="B53" s="86">
        <v>1044.0999999999999</v>
      </c>
      <c r="C53" s="9">
        <v>646</v>
      </c>
      <c r="D53" s="72">
        <v>614</v>
      </c>
      <c r="E53" s="99">
        <v>32</v>
      </c>
      <c r="F53" s="9">
        <v>61.9</v>
      </c>
      <c r="G53" s="90">
        <v>4.9522292993630579</v>
      </c>
      <c r="H53" s="2"/>
    </row>
    <row r="54" spans="1:8" x14ac:dyDescent="0.2">
      <c r="A54" s="57">
        <v>2013</v>
      </c>
      <c r="B54" s="86">
        <v>1059.5999999999999</v>
      </c>
      <c r="C54" s="9">
        <v>650.20000000000005</v>
      </c>
      <c r="D54" s="72">
        <v>626.29999999999995</v>
      </c>
      <c r="E54" s="99">
        <v>23.9</v>
      </c>
      <c r="F54" s="9">
        <v>61.4</v>
      </c>
      <c r="G54" s="90">
        <v>3.7</v>
      </c>
      <c r="H54" s="2"/>
    </row>
    <row r="55" spans="1:8" x14ac:dyDescent="0.2">
      <c r="A55" s="57">
        <v>2014</v>
      </c>
      <c r="B55" s="86">
        <v>1063.4000000000001</v>
      </c>
      <c r="C55" s="9">
        <v>658.6</v>
      </c>
      <c r="D55" s="72">
        <v>636.9</v>
      </c>
      <c r="E55" s="99">
        <v>21.75</v>
      </c>
      <c r="F55" s="9">
        <v>61.9</v>
      </c>
      <c r="G55" s="90">
        <v>3.3</v>
      </c>
      <c r="H55" s="2"/>
    </row>
    <row r="56" spans="1:8" x14ac:dyDescent="0.2">
      <c r="A56" s="57">
        <v>2015</v>
      </c>
      <c r="B56" s="86">
        <v>1065.075</v>
      </c>
      <c r="C56" s="9">
        <v>645.27499999999998</v>
      </c>
      <c r="D56" s="72">
        <v>623.29999999999995</v>
      </c>
      <c r="E56" s="99">
        <v>21.975000000000001</v>
      </c>
      <c r="F56" s="9">
        <v>60.6</v>
      </c>
      <c r="G56" s="90">
        <v>3.4250000000000003</v>
      </c>
      <c r="H56" s="2"/>
    </row>
    <row r="57" spans="1:8" x14ac:dyDescent="0.2">
      <c r="A57" s="57">
        <v>2016</v>
      </c>
      <c r="B57" s="86">
        <v>1068.5</v>
      </c>
      <c r="C57" s="9">
        <v>638.29999999999995</v>
      </c>
      <c r="D57" s="72">
        <v>613.1</v>
      </c>
      <c r="E57" s="99">
        <v>25.2</v>
      </c>
      <c r="F57" s="9">
        <v>59.7</v>
      </c>
      <c r="G57" s="90">
        <v>4</v>
      </c>
      <c r="H57" s="2"/>
    </row>
    <row r="58" spans="1:8" x14ac:dyDescent="0.2">
      <c r="A58" s="58">
        <v>2017</v>
      </c>
      <c r="B58" s="87">
        <v>1071.175</v>
      </c>
      <c r="C58" s="8">
        <v>633.70000000000005</v>
      </c>
      <c r="D58" s="88">
        <v>603.125</v>
      </c>
      <c r="E58" s="135">
        <v>30.6</v>
      </c>
      <c r="F58" s="8">
        <v>59.174999999999997</v>
      </c>
      <c r="G58" s="91">
        <v>4.8000000000000007</v>
      </c>
      <c r="H58" s="2"/>
    </row>
    <row r="59" spans="1:8" s="97" customFormat="1" ht="18.75" customHeight="1" x14ac:dyDescent="0.25">
      <c r="A59" s="148" t="s">
        <v>126</v>
      </c>
      <c r="B59" s="149"/>
      <c r="C59" s="96"/>
      <c r="D59" s="96"/>
      <c r="E59" s="96"/>
      <c r="F59" s="96"/>
      <c r="G59" s="96"/>
      <c r="H59" s="96"/>
    </row>
    <row r="60" spans="1:8" x14ac:dyDescent="0.2">
      <c r="A60" s="1"/>
      <c r="B60" s="2"/>
      <c r="C60" s="2"/>
      <c r="D60" s="2"/>
      <c r="E60" s="2"/>
      <c r="F60" s="2"/>
      <c r="G60" s="2"/>
      <c r="H60" s="2"/>
    </row>
    <row r="61" spans="1:8" x14ac:dyDescent="0.2">
      <c r="A61" s="1"/>
      <c r="B61" s="2"/>
      <c r="C61" s="2"/>
      <c r="D61" s="2"/>
      <c r="E61" s="2"/>
      <c r="F61" s="2"/>
      <c r="G61" s="2"/>
      <c r="H61" s="2"/>
    </row>
    <row r="62" spans="1:8" x14ac:dyDescent="0.2">
      <c r="A62" s="1"/>
      <c r="B62" s="2"/>
      <c r="C62" s="2"/>
      <c r="D62" s="2"/>
      <c r="E62" s="2"/>
      <c r="F62" s="2"/>
      <c r="G62" s="2"/>
      <c r="H62" s="2"/>
    </row>
    <row r="63" spans="1:8" x14ac:dyDescent="0.2">
      <c r="A63" s="1"/>
      <c r="B63" s="2"/>
      <c r="C63" s="2"/>
      <c r="D63" s="2"/>
      <c r="E63" s="2"/>
      <c r="F63" s="2"/>
      <c r="G63" s="2"/>
      <c r="H63" s="2"/>
    </row>
    <row r="64" spans="1:8" x14ac:dyDescent="0.2">
      <c r="A64" s="1"/>
      <c r="B64" s="2"/>
      <c r="C64" s="2"/>
      <c r="D64" s="2"/>
      <c r="E64" s="2"/>
      <c r="F64" s="2"/>
      <c r="G64" s="2"/>
      <c r="H64" s="2"/>
    </row>
    <row r="65" spans="1:8" x14ac:dyDescent="0.2">
      <c r="A65" s="1"/>
      <c r="B65" s="2"/>
      <c r="C65" s="2"/>
      <c r="D65" s="2"/>
      <c r="E65" s="2"/>
      <c r="F65" s="2"/>
      <c r="G65" s="2"/>
      <c r="H65" s="2"/>
    </row>
    <row r="66" spans="1:8" x14ac:dyDescent="0.2">
      <c r="A66" s="1"/>
      <c r="B66" s="2"/>
      <c r="C66" s="2"/>
      <c r="D66" s="2"/>
      <c r="E66" s="2"/>
      <c r="F66" s="2"/>
      <c r="G66" s="2"/>
      <c r="H66" s="2"/>
    </row>
    <row r="67" spans="1:8" x14ac:dyDescent="0.2">
      <c r="A67" s="1"/>
      <c r="B67" s="2"/>
      <c r="C67" s="2"/>
      <c r="D67" s="2"/>
      <c r="E67" s="2"/>
      <c r="F67" s="2"/>
      <c r="G67" s="2"/>
      <c r="H67" s="2"/>
    </row>
    <row r="68" spans="1:8" x14ac:dyDescent="0.2">
      <c r="A68" s="1"/>
      <c r="B68" s="2"/>
      <c r="C68" s="2"/>
      <c r="D68" s="2"/>
      <c r="E68" s="2"/>
      <c r="F68" s="2"/>
      <c r="G68" s="2"/>
      <c r="H68" s="2"/>
    </row>
    <row r="69" spans="1:8" x14ac:dyDescent="0.2">
      <c r="A69" s="1"/>
      <c r="B69" s="2"/>
      <c r="C69" s="2"/>
      <c r="D69" s="2"/>
      <c r="E69" s="2"/>
      <c r="F69" s="2"/>
      <c r="G69" s="2"/>
      <c r="H69" s="2"/>
    </row>
    <row r="70" spans="1:8" x14ac:dyDescent="0.2">
      <c r="A70" s="1"/>
      <c r="B70" s="2"/>
      <c r="C70" s="2"/>
      <c r="D70" s="2"/>
      <c r="E70" s="2"/>
      <c r="F70" s="2"/>
      <c r="G70" s="2"/>
      <c r="H70" s="2"/>
    </row>
    <row r="71" spans="1:8" x14ac:dyDescent="0.2">
      <c r="A71" s="1"/>
      <c r="B71" s="2"/>
      <c r="C71" s="2"/>
      <c r="D71" s="2"/>
      <c r="E71" s="2"/>
      <c r="F71" s="2"/>
      <c r="G71" s="2"/>
      <c r="H71" s="2"/>
    </row>
    <row r="72" spans="1:8" x14ac:dyDescent="0.2">
      <c r="A72" s="1"/>
      <c r="B72" s="1"/>
      <c r="C72" s="1"/>
      <c r="D72" s="1"/>
      <c r="E72" s="1"/>
      <c r="F72" s="1"/>
      <c r="G72" s="1"/>
      <c r="H72" s="2"/>
    </row>
    <row r="73" spans="1:8" x14ac:dyDescent="0.2">
      <c r="A73" s="1"/>
      <c r="B73" s="1"/>
      <c r="C73" s="1"/>
      <c r="D73" s="1"/>
      <c r="E73" s="1"/>
      <c r="F73" s="1"/>
      <c r="G73" s="1"/>
      <c r="H73" s="2"/>
    </row>
    <row r="74" spans="1:8" x14ac:dyDescent="0.2">
      <c r="A74" s="1"/>
      <c r="B74" s="1"/>
      <c r="C74" s="1"/>
      <c r="D74" s="1"/>
      <c r="E74" s="1"/>
      <c r="F74" s="1"/>
      <c r="G74" s="1"/>
      <c r="H74" s="2"/>
    </row>
    <row r="75" spans="1:8" x14ac:dyDescent="0.2">
      <c r="A75" s="1"/>
      <c r="B75" s="1"/>
      <c r="C75" s="1"/>
      <c r="D75" s="1"/>
      <c r="E75" s="1"/>
      <c r="F75" s="1"/>
      <c r="G75" s="1"/>
      <c r="H75" s="2"/>
    </row>
    <row r="76" spans="1:8" x14ac:dyDescent="0.2">
      <c r="A76" s="1"/>
      <c r="B76" s="1"/>
      <c r="C76" s="1"/>
      <c r="D76" s="1"/>
      <c r="E76" s="1"/>
      <c r="F76" s="1"/>
      <c r="G76" s="1"/>
      <c r="H76" s="2"/>
    </row>
    <row r="77" spans="1:8" x14ac:dyDescent="0.2">
      <c r="A77" s="1"/>
      <c r="B77" s="1"/>
      <c r="C77" s="1"/>
      <c r="D77" s="1"/>
      <c r="E77" s="1"/>
      <c r="F77" s="1"/>
      <c r="G77" s="1"/>
      <c r="H77" s="2"/>
    </row>
    <row r="78" spans="1:8" x14ac:dyDescent="0.2">
      <c r="H78" s="2"/>
    </row>
    <row r="79" spans="1:8" x14ac:dyDescent="0.2">
      <c r="H79" s="2"/>
    </row>
    <row r="80" spans="1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</sheetData>
  <customSheetViews>
    <customSheetView guid="{8A3DBA68-F4F4-4FB0-8DA6-7D084BD8B07C}">
      <pane xSplit="1" ySplit="5" topLeftCell="B39" activePane="bottomRight" state="frozen"/>
      <selection pane="bottomRight" activeCell="D53" sqref="D53"/>
      <pageMargins left="0.57999999999999996" right="0.51" top="0.75" bottom="0.75" header="0.3" footer="0.3"/>
      <pageSetup paperSize="5" orientation="portrait" r:id="rId1"/>
    </customSheetView>
    <customSheetView guid="{B3A95AE9-DE26-4436-8BA2-31FD4650D94E}" showPageBreaks="1" printArea="1">
      <pane xSplit="1" ySplit="5" topLeftCell="B27" activePane="bottomRight" state="frozen"/>
      <selection pane="bottomRight" activeCell="B60" sqref="B60"/>
      <pageMargins left="0.57999999999999996" right="0.51" top="0.75" bottom="0.75" header="0.3" footer="0.3"/>
      <pageSetup paperSize="5" orientation="portrait" r:id="rId2"/>
    </customSheetView>
    <customSheetView guid="{2B3DA235-A954-4D15-A0E1-C1A804785942}" showPageBreaks="1" printArea="1">
      <selection activeCell="K38" sqref="K38"/>
      <pageMargins left="0.57999999999999996" right="0.51" top="0.75" bottom="0.75" header="0.3" footer="0.3"/>
      <pageSetup paperSize="5" orientation="portrait" r:id="rId3"/>
    </customSheetView>
    <customSheetView guid="{BA0889DC-40E2-470E-95BA-008BC50D9584}" topLeftCell="A26">
      <selection activeCell="I56" sqref="I56"/>
      <pageMargins left="0.57999999999999996" right="0.51" top="0.75" bottom="0.75" header="0.3" footer="0.3"/>
      <pageSetup paperSize="5" orientation="portrait" r:id="rId4"/>
    </customSheetView>
    <customSheetView guid="{6F143068-E7C3-42F8-B381-078BA98A3706}" showPageBreaks="1" printArea="1">
      <pane xSplit="1" ySplit="5" topLeftCell="B39" activePane="bottomRight" state="frozen"/>
      <selection pane="bottomRight" activeCell="D53" sqref="D53"/>
      <pageMargins left="0.57999999999999996" right="0.51" top="0.75" bottom="0.75" header="0.3" footer="0.3"/>
      <pageSetup paperSize="5" orientation="portrait" r:id="rId5"/>
    </customSheetView>
  </customSheetViews>
  <mergeCells count="4">
    <mergeCell ref="A2:G2"/>
    <mergeCell ref="A3:G3"/>
    <mergeCell ref="A1:G1"/>
    <mergeCell ref="A59:B59"/>
  </mergeCells>
  <pageMargins left="0.57999999999999996" right="0.51" top="0.75" bottom="0.75" header="0.3" footer="0.3"/>
  <pageSetup paperSize="5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workbookViewId="0">
      <pane xSplit="1" ySplit="5" topLeftCell="B24" activePane="bottomRight" state="frozen"/>
      <selection activeCell="G43" sqref="G43"/>
      <selection pane="topRight" activeCell="G43" sqref="G43"/>
      <selection pane="bottomLeft" activeCell="G43" sqref="G43"/>
      <selection pane="bottomRight" activeCell="G43" sqref="G43"/>
    </sheetView>
  </sheetViews>
  <sheetFormatPr defaultColWidth="9.140625" defaultRowHeight="12.75" x14ac:dyDescent="0.2"/>
  <cols>
    <col min="1" max="1" width="15.140625" style="94" bestFit="1" customWidth="1"/>
    <col min="2" max="2" width="18.28515625" style="94" customWidth="1"/>
    <col min="3" max="3" width="18.5703125" style="94" customWidth="1"/>
    <col min="4" max="4" width="21.42578125" style="94" customWidth="1"/>
    <col min="5" max="5" width="20.7109375" style="94" customWidth="1"/>
    <col min="6" max="6" width="18.7109375" style="94" customWidth="1"/>
    <col min="7" max="7" width="14.140625" style="94" customWidth="1"/>
    <col min="8" max="8" width="16.140625" style="94" customWidth="1"/>
    <col min="9" max="9" width="16.42578125" style="94" customWidth="1"/>
    <col min="10" max="16384" width="9.140625" style="94"/>
  </cols>
  <sheetData>
    <row r="1" spans="1:9" x14ac:dyDescent="0.2">
      <c r="A1" s="147" t="s">
        <v>35</v>
      </c>
      <c r="B1" s="147"/>
      <c r="C1" s="147"/>
      <c r="D1" s="147"/>
      <c r="E1" s="147"/>
      <c r="F1" s="147"/>
      <c r="G1" s="147"/>
      <c r="H1" s="147"/>
      <c r="I1" s="147"/>
    </row>
    <row r="2" spans="1:9" x14ac:dyDescent="0.2">
      <c r="A2" s="147" t="s">
        <v>31</v>
      </c>
      <c r="B2" s="147"/>
      <c r="C2" s="147"/>
      <c r="D2" s="147"/>
      <c r="E2" s="147"/>
      <c r="F2" s="147"/>
      <c r="G2" s="147"/>
      <c r="H2" s="147"/>
      <c r="I2" s="147"/>
    </row>
    <row r="3" spans="1:9" x14ac:dyDescent="0.2">
      <c r="A3" s="147" t="s">
        <v>0</v>
      </c>
      <c r="B3" s="147"/>
      <c r="C3" s="147"/>
      <c r="D3" s="147"/>
      <c r="E3" s="147"/>
      <c r="F3" s="147"/>
      <c r="G3" s="147"/>
      <c r="H3" s="147"/>
      <c r="I3" s="147"/>
    </row>
    <row r="4" spans="1:9" ht="14.25" customHeight="1" x14ac:dyDescent="0.2">
      <c r="A4" s="70"/>
      <c r="B4" s="70"/>
      <c r="C4" s="70"/>
      <c r="D4" s="70"/>
      <c r="E4" s="70"/>
      <c r="F4" s="70"/>
      <c r="G4" s="70"/>
      <c r="H4" s="70"/>
      <c r="I4" s="70"/>
    </row>
    <row r="5" spans="1:9" ht="42" customHeight="1" x14ac:dyDescent="0.2">
      <c r="A5" s="6" t="s">
        <v>37</v>
      </c>
      <c r="B5" s="6" t="s">
        <v>24</v>
      </c>
      <c r="C5" s="6" t="s">
        <v>25</v>
      </c>
      <c r="D5" s="6" t="s">
        <v>26</v>
      </c>
      <c r="E5" s="6" t="s">
        <v>27</v>
      </c>
      <c r="F5" s="6" t="s">
        <v>42</v>
      </c>
      <c r="G5" s="6" t="s">
        <v>28</v>
      </c>
      <c r="H5" s="6" t="s">
        <v>29</v>
      </c>
      <c r="I5" s="23" t="s">
        <v>30</v>
      </c>
    </row>
    <row r="6" spans="1:9" ht="15.6" customHeight="1" x14ac:dyDescent="0.2">
      <c r="A6" s="116">
        <v>1987</v>
      </c>
      <c r="B6" s="7">
        <v>43.4</v>
      </c>
      <c r="C6" s="7">
        <v>15.5</v>
      </c>
      <c r="D6" s="7">
        <v>35.9</v>
      </c>
      <c r="E6" s="52">
        <v>56.8</v>
      </c>
      <c r="F6" s="7">
        <v>28.8</v>
      </c>
      <c r="G6" s="7">
        <v>191.9</v>
      </c>
      <c r="H6" s="21">
        <v>0.1</v>
      </c>
      <c r="I6" s="7">
        <v>373</v>
      </c>
    </row>
    <row r="7" spans="1:9" ht="15.6" customHeight="1" x14ac:dyDescent="0.2">
      <c r="A7" s="117">
        <v>1988</v>
      </c>
      <c r="B7" s="4">
        <v>48.2</v>
      </c>
      <c r="C7" s="4">
        <v>16.5</v>
      </c>
      <c r="D7" s="4">
        <v>38.5</v>
      </c>
      <c r="E7" s="53">
        <v>48.1</v>
      </c>
      <c r="F7" s="4">
        <v>28.9</v>
      </c>
      <c r="G7" s="4">
        <v>191</v>
      </c>
      <c r="H7" s="22">
        <v>0.4</v>
      </c>
      <c r="I7" s="4">
        <v>371.6</v>
      </c>
    </row>
    <row r="8" spans="1:9" ht="15.6" customHeight="1" x14ac:dyDescent="0.2">
      <c r="A8" s="117">
        <v>1989</v>
      </c>
      <c r="B8" s="4">
        <v>50.6</v>
      </c>
      <c r="C8" s="4">
        <v>16.8</v>
      </c>
      <c r="D8" s="4">
        <v>36.9</v>
      </c>
      <c r="E8" s="53">
        <v>45.3</v>
      </c>
      <c r="F8" s="4">
        <v>27</v>
      </c>
      <c r="G8" s="4">
        <v>188.8</v>
      </c>
      <c r="H8" s="22">
        <v>0.3</v>
      </c>
      <c r="I8" s="4">
        <v>365.7</v>
      </c>
    </row>
    <row r="9" spans="1:9" ht="15.6" customHeight="1" x14ac:dyDescent="0.2">
      <c r="A9" s="117">
        <v>1990</v>
      </c>
      <c r="B9" s="4">
        <v>46.2</v>
      </c>
      <c r="C9" s="4">
        <v>16.5</v>
      </c>
      <c r="D9" s="4">
        <v>37.6</v>
      </c>
      <c r="E9" s="53">
        <v>47.5</v>
      </c>
      <c r="F9" s="4">
        <v>27.3</v>
      </c>
      <c r="G9" s="4">
        <v>198.7</v>
      </c>
      <c r="H9" s="22">
        <v>0.2</v>
      </c>
      <c r="I9" s="4">
        <v>374.1</v>
      </c>
    </row>
    <row r="10" spans="1:9" ht="15.6" customHeight="1" x14ac:dyDescent="0.2">
      <c r="A10" s="117">
        <v>1991</v>
      </c>
      <c r="B10" s="4">
        <v>47.1</v>
      </c>
      <c r="C10" s="4">
        <v>17.8</v>
      </c>
      <c r="D10" s="4">
        <v>43.7</v>
      </c>
      <c r="E10" s="53">
        <v>53.9</v>
      </c>
      <c r="F10" s="4">
        <v>27.3</v>
      </c>
      <c r="G10" s="4">
        <v>210.9</v>
      </c>
      <c r="H10" s="22">
        <v>0.5</v>
      </c>
      <c r="I10" s="4">
        <v>401.11991999999998</v>
      </c>
    </row>
    <row r="11" spans="1:9" ht="15.6" customHeight="1" x14ac:dyDescent="0.2">
      <c r="A11" s="117">
        <v>1992</v>
      </c>
      <c r="B11" s="4">
        <v>46.8</v>
      </c>
      <c r="C11" s="4">
        <v>15.3</v>
      </c>
      <c r="D11" s="4">
        <v>42.5</v>
      </c>
      <c r="E11" s="53">
        <v>51.6</v>
      </c>
      <c r="F11" s="4">
        <v>29.4</v>
      </c>
      <c r="G11" s="4">
        <v>219.9</v>
      </c>
      <c r="H11" s="22">
        <v>0.2</v>
      </c>
      <c r="I11" s="9">
        <v>405.9</v>
      </c>
    </row>
    <row r="12" spans="1:9" ht="15.6" customHeight="1" x14ac:dyDescent="0.2">
      <c r="A12" s="117">
        <v>1993</v>
      </c>
      <c r="B12" s="4">
        <v>45.8</v>
      </c>
      <c r="C12" s="31">
        <v>14.8</v>
      </c>
      <c r="D12" s="4">
        <v>40.700000000000003</v>
      </c>
      <c r="E12" s="53">
        <v>51.4</v>
      </c>
      <c r="F12" s="4">
        <v>30</v>
      </c>
      <c r="G12" s="4">
        <v>221.8</v>
      </c>
      <c r="H12" s="22">
        <v>0.2</v>
      </c>
      <c r="I12" s="4">
        <v>404.6</v>
      </c>
    </row>
    <row r="13" spans="1:9" ht="15.6" customHeight="1" x14ac:dyDescent="0.2">
      <c r="A13" s="117">
        <v>1994</v>
      </c>
      <c r="B13" s="4">
        <v>51.2</v>
      </c>
      <c r="C13" s="31">
        <v>15.3</v>
      </c>
      <c r="D13" s="4">
        <v>41.5</v>
      </c>
      <c r="E13" s="53">
        <v>48.6</v>
      </c>
      <c r="F13" s="4">
        <v>29.8</v>
      </c>
      <c r="G13" s="4">
        <v>228.9</v>
      </c>
      <c r="H13" s="22">
        <v>0.2</v>
      </c>
      <c r="I13" s="4">
        <v>415.6</v>
      </c>
    </row>
    <row r="14" spans="1:9" ht="15.6" customHeight="1" x14ac:dyDescent="0.2">
      <c r="A14" s="117">
        <v>1995</v>
      </c>
      <c r="B14" s="4">
        <v>45.9</v>
      </c>
      <c r="C14" s="31">
        <v>15.8</v>
      </c>
      <c r="D14" s="4">
        <v>45</v>
      </c>
      <c r="E14" s="53">
        <v>49.4</v>
      </c>
      <c r="F14" s="4">
        <v>30.8</v>
      </c>
      <c r="G14" s="4">
        <v>244.6</v>
      </c>
      <c r="H14" s="22">
        <v>0.2</v>
      </c>
      <c r="I14" s="4">
        <v>431.6</v>
      </c>
    </row>
    <row r="15" spans="1:9" ht="15.6" customHeight="1" x14ac:dyDescent="0.2">
      <c r="A15" s="117">
        <v>1996</v>
      </c>
      <c r="B15" s="4">
        <v>42.6</v>
      </c>
      <c r="C15" s="4">
        <v>16.399999999999999</v>
      </c>
      <c r="D15" s="4">
        <v>45.4</v>
      </c>
      <c r="E15" s="53">
        <v>51.6</v>
      </c>
      <c r="F15" s="4">
        <v>30.7</v>
      </c>
      <c r="G15" s="4">
        <v>257.39999999999998</v>
      </c>
      <c r="H15" s="22">
        <v>0.2</v>
      </c>
      <c r="I15" s="4">
        <v>444.2</v>
      </c>
    </row>
    <row r="16" spans="1:9" ht="15.6" customHeight="1" x14ac:dyDescent="0.2">
      <c r="A16" s="117">
        <v>1997</v>
      </c>
      <c r="B16" s="4">
        <v>43.7</v>
      </c>
      <c r="C16" s="4">
        <v>16.7</v>
      </c>
      <c r="D16" s="4">
        <v>47.6</v>
      </c>
      <c r="E16" s="53">
        <v>56.9</v>
      </c>
      <c r="F16" s="4">
        <v>31.8</v>
      </c>
      <c r="G16" s="4">
        <v>262.89999999999998</v>
      </c>
      <c r="H16" s="22">
        <v>0.2</v>
      </c>
      <c r="I16" s="4">
        <v>459.9</v>
      </c>
    </row>
    <row r="17" spans="1:9" ht="15.6" customHeight="1" x14ac:dyDescent="0.2">
      <c r="A17" s="117">
        <v>1998</v>
      </c>
      <c r="B17" s="4">
        <v>38.9</v>
      </c>
      <c r="C17" s="4">
        <v>17.600000000000001</v>
      </c>
      <c r="D17" s="4">
        <v>52.4</v>
      </c>
      <c r="E17" s="53">
        <v>65.099999999999994</v>
      </c>
      <c r="F17" s="4">
        <v>35.5</v>
      </c>
      <c r="G17" s="4">
        <v>269.39999999999998</v>
      </c>
      <c r="H17" s="22">
        <v>0.3</v>
      </c>
      <c r="I17" s="4">
        <v>479.3</v>
      </c>
    </row>
    <row r="18" spans="1:9" ht="15.6" customHeight="1" x14ac:dyDescent="0.2">
      <c r="A18" s="117">
        <v>1999</v>
      </c>
      <c r="B18" s="4">
        <v>39.6</v>
      </c>
      <c r="C18" s="4">
        <v>15.1</v>
      </c>
      <c r="D18" s="4">
        <v>53.6</v>
      </c>
      <c r="E18" s="53">
        <v>67.099999999999994</v>
      </c>
      <c r="F18" s="4">
        <v>35.799999999999997</v>
      </c>
      <c r="G18" s="4">
        <v>277.89999999999998</v>
      </c>
      <c r="H18" s="22">
        <v>0.4</v>
      </c>
      <c r="I18" s="4">
        <v>489.4</v>
      </c>
    </row>
    <row r="19" spans="1:9" ht="15.6" customHeight="1" x14ac:dyDescent="0.2">
      <c r="A19" s="117">
        <v>2000</v>
      </c>
      <c r="B19" s="4">
        <v>36.4</v>
      </c>
      <c r="C19" s="4">
        <v>15.9</v>
      </c>
      <c r="D19" s="4">
        <v>55.6</v>
      </c>
      <c r="E19" s="53">
        <v>69.7</v>
      </c>
      <c r="F19" s="4">
        <v>39.200000000000003</v>
      </c>
      <c r="G19" s="4">
        <v>285.89999999999998</v>
      </c>
      <c r="H19" s="22">
        <v>0.4</v>
      </c>
      <c r="I19" s="4">
        <v>503.3</v>
      </c>
    </row>
    <row r="20" spans="1:9" ht="15.6" customHeight="1" x14ac:dyDescent="0.2">
      <c r="A20" s="117">
        <v>2001</v>
      </c>
      <c r="B20" s="4">
        <v>40.1</v>
      </c>
      <c r="C20" s="4">
        <v>15.5</v>
      </c>
      <c r="D20" s="4">
        <v>53.9</v>
      </c>
      <c r="E20" s="53">
        <v>78.8</v>
      </c>
      <c r="F20" s="4">
        <v>38.9</v>
      </c>
      <c r="G20" s="4">
        <v>285.3</v>
      </c>
      <c r="H20" s="22">
        <v>1.5</v>
      </c>
      <c r="I20" s="4">
        <v>514.1</v>
      </c>
    </row>
    <row r="21" spans="1:9" ht="15.6" customHeight="1" x14ac:dyDescent="0.2">
      <c r="A21" s="117">
        <v>2002</v>
      </c>
      <c r="B21" s="4">
        <v>36.1</v>
      </c>
      <c r="C21" s="4">
        <v>17.2</v>
      </c>
      <c r="D21" s="4">
        <v>56.6</v>
      </c>
      <c r="E21" s="53">
        <v>75.599999999999994</v>
      </c>
      <c r="F21" s="4">
        <v>41.8</v>
      </c>
      <c r="G21" s="4">
        <v>296.39999999999998</v>
      </c>
      <c r="H21" s="22">
        <v>1.2</v>
      </c>
      <c r="I21" s="4">
        <v>525.1</v>
      </c>
    </row>
    <row r="22" spans="1:9" ht="15.6" customHeight="1" x14ac:dyDescent="0.2">
      <c r="A22" s="117">
        <v>2003</v>
      </c>
      <c r="B22" s="4">
        <v>31.4</v>
      </c>
      <c r="C22" s="4">
        <v>16.100000000000001</v>
      </c>
      <c r="D22" s="4">
        <v>55.8</v>
      </c>
      <c r="E22" s="53">
        <v>80</v>
      </c>
      <c r="F22" s="4">
        <v>41.6</v>
      </c>
      <c r="G22" s="4">
        <v>307.3</v>
      </c>
      <c r="H22" s="22">
        <v>2</v>
      </c>
      <c r="I22" s="4">
        <v>534.20000000000005</v>
      </c>
    </row>
    <row r="23" spans="1:9" ht="15.6" customHeight="1" x14ac:dyDescent="0.2">
      <c r="A23" s="117">
        <v>2004</v>
      </c>
      <c r="B23" s="4">
        <v>26</v>
      </c>
      <c r="C23" s="4">
        <v>18.600000000000001</v>
      </c>
      <c r="D23" s="4">
        <v>60.3</v>
      </c>
      <c r="E23" s="53">
        <v>91.2</v>
      </c>
      <c r="F23" s="4">
        <v>41.6</v>
      </c>
      <c r="G23" s="4">
        <v>322.89999999999998</v>
      </c>
      <c r="H23" s="22">
        <v>1.9</v>
      </c>
      <c r="I23" s="4">
        <v>562.4</v>
      </c>
    </row>
    <row r="24" spans="1:9" ht="15.6" customHeight="1" x14ac:dyDescent="0.2">
      <c r="A24" s="117">
        <v>2005</v>
      </c>
      <c r="B24" s="4">
        <v>25</v>
      </c>
      <c r="C24" s="4">
        <v>19.3</v>
      </c>
      <c r="D24" s="4">
        <v>56.6</v>
      </c>
      <c r="E24" s="53">
        <v>101.80000000000001</v>
      </c>
      <c r="F24" s="4">
        <v>41.8</v>
      </c>
      <c r="G24" s="4">
        <v>327.10000000000002</v>
      </c>
      <c r="H24" s="22">
        <v>2.5</v>
      </c>
      <c r="I24" s="4">
        <v>574</v>
      </c>
    </row>
    <row r="25" spans="1:9" ht="15.6" customHeight="1" x14ac:dyDescent="0.2">
      <c r="A25" s="117">
        <v>2006</v>
      </c>
      <c r="B25" s="4">
        <v>25.7</v>
      </c>
      <c r="C25" s="4">
        <v>19.7</v>
      </c>
      <c r="D25" s="4">
        <v>56.2</v>
      </c>
      <c r="E25" s="53">
        <v>104.6</v>
      </c>
      <c r="F25" s="4">
        <v>42.7</v>
      </c>
      <c r="G25" s="4">
        <v>335.6</v>
      </c>
      <c r="H25" s="22">
        <v>1.6</v>
      </c>
      <c r="I25" s="4">
        <v>586.20000000000005</v>
      </c>
    </row>
    <row r="26" spans="1:9" ht="15.6" customHeight="1" x14ac:dyDescent="0.2">
      <c r="A26" s="117">
        <v>2007</v>
      </c>
      <c r="B26" s="4">
        <v>22.4</v>
      </c>
      <c r="C26" s="4">
        <v>21.5</v>
      </c>
      <c r="D26" s="4">
        <v>55.4</v>
      </c>
      <c r="E26" s="53">
        <v>110.1</v>
      </c>
      <c r="F26" s="4">
        <v>41.5</v>
      </c>
      <c r="G26" s="4">
        <v>336.5</v>
      </c>
      <c r="H26" s="22">
        <v>0.4</v>
      </c>
      <c r="I26" s="4">
        <v>587.9</v>
      </c>
    </row>
    <row r="27" spans="1:9" ht="15.6" customHeight="1" x14ac:dyDescent="0.2">
      <c r="A27" s="117">
        <v>2008</v>
      </c>
      <c r="B27" s="4">
        <v>23</v>
      </c>
      <c r="C27" s="4">
        <v>20.2</v>
      </c>
      <c r="D27" s="4">
        <v>56</v>
      </c>
      <c r="E27" s="53">
        <v>116.4</v>
      </c>
      <c r="F27" s="4">
        <v>41.1</v>
      </c>
      <c r="G27" s="4">
        <v>340.3</v>
      </c>
      <c r="H27" s="22">
        <v>0.7</v>
      </c>
      <c r="I27" s="4">
        <v>597.70000000000005</v>
      </c>
    </row>
    <row r="28" spans="1:9" ht="15.6" customHeight="1" x14ac:dyDescent="0.2">
      <c r="A28" s="117">
        <v>2009</v>
      </c>
      <c r="B28" s="4">
        <v>22.9</v>
      </c>
      <c r="C28" s="4">
        <v>19.3</v>
      </c>
      <c r="D28" s="4">
        <v>53.1</v>
      </c>
      <c r="E28" s="53">
        <v>113.4</v>
      </c>
      <c r="F28" s="4">
        <v>39.6</v>
      </c>
      <c r="G28" s="4">
        <v>338.7</v>
      </c>
      <c r="H28" s="22">
        <v>1.3</v>
      </c>
      <c r="I28" s="4">
        <v>588.29999999999995</v>
      </c>
    </row>
    <row r="29" spans="1:9" ht="15.6" customHeight="1" x14ac:dyDescent="0.2">
      <c r="A29" s="117">
        <v>2010</v>
      </c>
      <c r="B29" s="4">
        <v>21.5</v>
      </c>
      <c r="C29" s="4">
        <v>18.600000000000001</v>
      </c>
      <c r="D29" s="4">
        <v>52.1</v>
      </c>
      <c r="E29" s="53">
        <v>100.6</v>
      </c>
      <c r="F29" s="4">
        <v>37.9</v>
      </c>
      <c r="G29" s="4">
        <v>350</v>
      </c>
      <c r="H29" s="22">
        <v>1.4</v>
      </c>
      <c r="I29" s="4">
        <v>582.20000000000005</v>
      </c>
    </row>
    <row r="30" spans="1:9" ht="15.6" customHeight="1" x14ac:dyDescent="0.2">
      <c r="A30" s="117" t="s">
        <v>111</v>
      </c>
      <c r="B30" s="4">
        <v>21.7</v>
      </c>
      <c r="C30" s="4">
        <v>18.8</v>
      </c>
      <c r="D30" s="4">
        <v>50.2</v>
      </c>
      <c r="E30" s="53">
        <v>97.7</v>
      </c>
      <c r="F30" s="4">
        <v>40.799999999999997</v>
      </c>
      <c r="G30" s="4">
        <v>354.1</v>
      </c>
      <c r="H30" s="22">
        <v>2</v>
      </c>
      <c r="I30" s="9">
        <v>585.29999999999995</v>
      </c>
    </row>
    <row r="31" spans="1:9" ht="15.6" customHeight="1" x14ac:dyDescent="0.2">
      <c r="A31" s="117">
        <v>2012</v>
      </c>
      <c r="B31" s="4">
        <v>22.9</v>
      </c>
      <c r="C31" s="4">
        <v>20.100000000000001</v>
      </c>
      <c r="D31" s="4">
        <v>51</v>
      </c>
      <c r="E31" s="53">
        <v>103.6</v>
      </c>
      <c r="F31" s="4">
        <v>43</v>
      </c>
      <c r="G31" s="4">
        <v>371.8</v>
      </c>
      <c r="H31" s="22">
        <v>1.6</v>
      </c>
      <c r="I31" s="9">
        <v>614</v>
      </c>
    </row>
    <row r="32" spans="1:9" ht="15.6" customHeight="1" x14ac:dyDescent="0.2">
      <c r="A32" s="117">
        <v>2013</v>
      </c>
      <c r="B32" s="4">
        <v>22</v>
      </c>
      <c r="C32" s="4">
        <v>20.7</v>
      </c>
      <c r="D32" s="4">
        <v>51.1</v>
      </c>
      <c r="E32" s="53">
        <v>107.3</v>
      </c>
      <c r="F32" s="4">
        <v>46.1</v>
      </c>
      <c r="G32" s="4">
        <v>375.8</v>
      </c>
      <c r="H32" s="22">
        <v>3.4</v>
      </c>
      <c r="I32" s="4">
        <v>626.29999999999995</v>
      </c>
    </row>
    <row r="33" spans="1:9" ht="15.6" customHeight="1" x14ac:dyDescent="0.2">
      <c r="A33" s="123">
        <v>2014</v>
      </c>
      <c r="B33" s="4">
        <v>22.9</v>
      </c>
      <c r="C33" s="4">
        <v>21.3</v>
      </c>
      <c r="D33" s="4">
        <v>50.5</v>
      </c>
      <c r="E33" s="53">
        <v>106.2</v>
      </c>
      <c r="F33" s="4">
        <v>43.9</v>
      </c>
      <c r="G33" s="4">
        <v>388.1</v>
      </c>
      <c r="H33" s="4">
        <v>4</v>
      </c>
      <c r="I33" s="4">
        <v>636.9</v>
      </c>
    </row>
    <row r="34" spans="1:9" ht="15.6" customHeight="1" x14ac:dyDescent="0.2">
      <c r="A34" s="123">
        <v>2015</v>
      </c>
      <c r="B34" s="4">
        <v>21.300000190734863</v>
      </c>
      <c r="C34" s="4">
        <v>20.449999809265137</v>
      </c>
      <c r="D34" s="4">
        <v>51.22499942779541</v>
      </c>
      <c r="E34" s="53">
        <v>101.79999923706055</v>
      </c>
      <c r="F34" s="4">
        <v>44.299999237060547</v>
      </c>
      <c r="G34" s="4">
        <v>381.92500400543213</v>
      </c>
      <c r="H34" s="4">
        <v>2.25</v>
      </c>
      <c r="I34" s="4">
        <v>623.29998779296875</v>
      </c>
    </row>
    <row r="35" spans="1:9" ht="15.6" customHeight="1" x14ac:dyDescent="0.25">
      <c r="A35" s="123">
        <v>2016</v>
      </c>
      <c r="B35" s="4">
        <v>19.8</v>
      </c>
      <c r="C35" s="4">
        <v>18.425000000000001</v>
      </c>
      <c r="D35" s="4">
        <v>48.3</v>
      </c>
      <c r="E35" s="53">
        <v>100.65</v>
      </c>
      <c r="F35" s="4">
        <v>44.5</v>
      </c>
      <c r="G35" s="4">
        <v>379.875</v>
      </c>
      <c r="H35" s="4">
        <v>1.625</v>
      </c>
      <c r="I35" s="4">
        <v>613.04999999999995</v>
      </c>
    </row>
    <row r="36" spans="1:9" ht="15.6" customHeight="1" x14ac:dyDescent="0.2">
      <c r="A36" s="118">
        <v>2017</v>
      </c>
      <c r="B36" s="5">
        <v>22.324999999999999</v>
      </c>
      <c r="C36" s="5">
        <v>14.5</v>
      </c>
      <c r="D36" s="5">
        <v>48.924999999999997</v>
      </c>
      <c r="E36" s="54">
        <v>88.625</v>
      </c>
      <c r="F36" s="5">
        <v>42.625</v>
      </c>
      <c r="G36" s="5">
        <v>384.09999999999997</v>
      </c>
      <c r="H36" s="5">
        <v>2</v>
      </c>
      <c r="I36" s="5">
        <v>603.1</v>
      </c>
    </row>
    <row r="37" spans="1:9" s="97" customFormat="1" ht="23.25" customHeight="1" x14ac:dyDescent="0.25">
      <c r="A37" s="119" t="s">
        <v>126</v>
      </c>
      <c r="B37" s="96"/>
      <c r="C37" s="96"/>
      <c r="D37" s="96"/>
      <c r="E37" s="96"/>
      <c r="F37" s="96"/>
      <c r="G37" s="96"/>
      <c r="H37" s="96"/>
      <c r="I37" s="96"/>
    </row>
    <row r="38" spans="1:9" s="101" customFormat="1" ht="19.5" customHeight="1" x14ac:dyDescent="0.25">
      <c r="A38" s="122" t="s">
        <v>117</v>
      </c>
      <c r="B38" s="100"/>
      <c r="C38" s="100"/>
      <c r="D38" s="100"/>
      <c r="E38" s="100"/>
      <c r="F38" s="100"/>
      <c r="G38" s="100"/>
      <c r="H38" s="100"/>
      <c r="I38" s="100"/>
    </row>
    <row r="39" spans="1:9" ht="13.15" x14ac:dyDescent="0.25">
      <c r="A39" s="70"/>
      <c r="B39" s="2"/>
      <c r="C39" s="2"/>
      <c r="D39" s="2"/>
      <c r="E39" s="2"/>
      <c r="F39" s="2"/>
      <c r="G39" s="2"/>
      <c r="H39" s="2"/>
      <c r="I39" s="2"/>
    </row>
    <row r="40" spans="1:9" ht="13.15" x14ac:dyDescent="0.25">
      <c r="A40" s="70"/>
      <c r="B40" s="2"/>
      <c r="C40" s="2"/>
      <c r="D40" s="2"/>
      <c r="E40" s="2"/>
      <c r="F40" s="2"/>
      <c r="G40" s="2"/>
      <c r="H40" s="2"/>
      <c r="I40" s="2"/>
    </row>
    <row r="41" spans="1:9" ht="13.15" x14ac:dyDescent="0.25">
      <c r="A41" s="70"/>
      <c r="B41" s="2"/>
      <c r="C41" s="2"/>
      <c r="D41" s="2"/>
      <c r="E41" s="2"/>
      <c r="F41" s="2"/>
      <c r="G41" s="2"/>
      <c r="H41" s="2"/>
      <c r="I41" s="2"/>
    </row>
    <row r="42" spans="1:9" ht="13.15" x14ac:dyDescent="0.25">
      <c r="A42" s="70"/>
      <c r="B42" s="2"/>
      <c r="C42" s="2"/>
      <c r="D42" s="2"/>
      <c r="E42" s="2"/>
      <c r="F42" s="2"/>
      <c r="G42" s="2"/>
      <c r="H42" s="2"/>
      <c r="I42" s="2"/>
    </row>
    <row r="43" spans="1:9" ht="13.15" x14ac:dyDescent="0.25">
      <c r="A43" s="70"/>
      <c r="B43" s="2"/>
      <c r="C43" s="2"/>
      <c r="D43" s="2"/>
      <c r="E43" s="2"/>
      <c r="F43" s="2"/>
      <c r="G43" s="2"/>
      <c r="H43" s="2"/>
      <c r="I43" s="2"/>
    </row>
    <row r="44" spans="1:9" ht="13.15" x14ac:dyDescent="0.25">
      <c r="A44" s="70"/>
      <c r="B44" s="2"/>
      <c r="C44" s="2"/>
      <c r="D44" s="2"/>
      <c r="E44" s="2"/>
      <c r="F44" s="2"/>
      <c r="G44" s="2"/>
      <c r="H44" s="2"/>
      <c r="I44" s="2"/>
    </row>
    <row r="45" spans="1:9" ht="13.15" x14ac:dyDescent="0.25">
      <c r="A45" s="70"/>
      <c r="B45" s="2"/>
      <c r="C45" s="2"/>
      <c r="D45" s="2"/>
      <c r="E45" s="2"/>
      <c r="F45" s="2"/>
      <c r="G45" s="2"/>
      <c r="H45" s="2"/>
      <c r="I45" s="2"/>
    </row>
    <row r="46" spans="1:9" ht="13.15" x14ac:dyDescent="0.25">
      <c r="A46" s="70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70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70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1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1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1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1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1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1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1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1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1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1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">
      <c r="A214" s="1"/>
      <c r="B214" s="1"/>
      <c r="C214" s="1"/>
      <c r="D214" s="1"/>
      <c r="E214" s="1"/>
      <c r="F214" s="1"/>
      <c r="G214" s="1"/>
      <c r="H214" s="1"/>
      <c r="I214" s="1"/>
    </row>
  </sheetData>
  <customSheetViews>
    <customSheetView guid="{8A3DBA68-F4F4-4FB0-8DA6-7D084BD8B07C}">
      <selection activeCell="D37" sqref="D37"/>
      <pageMargins left="0.74" right="0.7" top="0.75" bottom="0.75" header="0.3" footer="0.3"/>
      <pageSetup paperSize="5" orientation="landscape" r:id="rId1"/>
    </customSheetView>
    <customSheetView guid="{B3A95AE9-DE26-4436-8BA2-31FD4650D94E}" showPageBreaks="1" printArea="1">
      <selection activeCell="C34" sqref="C34"/>
      <pageMargins left="0.74" right="0.7" top="0.75" bottom="0.75" header="0.3" footer="0.3"/>
      <pageSetup paperSize="5" orientation="landscape" r:id="rId2"/>
    </customSheetView>
    <customSheetView guid="{2B3DA235-A954-4D15-A0E1-C1A804785942}" showPageBreaks="1" printArea="1" topLeftCell="D1">
      <selection activeCell="J8" sqref="J8"/>
      <pageMargins left="0.74" right="0.7" top="0.75" bottom="0.75" header="0.3" footer="0.3"/>
      <pageSetup paperSize="5" orientation="landscape" r:id="rId3"/>
    </customSheetView>
    <customSheetView guid="{BA0889DC-40E2-470E-95BA-008BC50D9584}" topLeftCell="A16">
      <selection activeCell="A35" sqref="A35"/>
      <pageMargins left="0.74" right="0.7" top="0.75" bottom="0.75" header="0.3" footer="0.3"/>
      <pageSetup paperSize="5" orientation="landscape" r:id="rId4"/>
    </customSheetView>
    <customSheetView guid="{6F143068-E7C3-42F8-B381-078BA98A3706}" showPageBreaks="1" printArea="1">
      <selection activeCell="D37" sqref="D37"/>
      <pageMargins left="0.74" right="0.7" top="0.75" bottom="0.75" header="0.3" footer="0.3"/>
      <pageSetup paperSize="5" orientation="landscape" r:id="rId5"/>
    </customSheetView>
  </customSheetViews>
  <mergeCells count="3">
    <mergeCell ref="A2:I2"/>
    <mergeCell ref="A3:I3"/>
    <mergeCell ref="A1:I1"/>
  </mergeCells>
  <pageMargins left="0.74" right="0.7" top="0.75" bottom="0.75" header="0.3" footer="0.3"/>
  <pageSetup paperSize="5" orientation="landscape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pane xSplit="1" ySplit="5" topLeftCell="B21" activePane="bottomRight" state="frozen"/>
      <selection activeCell="G43" sqref="G43"/>
      <selection pane="topRight" activeCell="G43" sqref="G43"/>
      <selection pane="bottomLeft" activeCell="G43" sqref="G43"/>
      <selection pane="bottomRight" activeCell="E43" sqref="E43"/>
    </sheetView>
  </sheetViews>
  <sheetFormatPr defaultColWidth="9.140625" defaultRowHeight="12.75" x14ac:dyDescent="0.2"/>
  <cols>
    <col min="1" max="1" width="12.85546875" style="94" customWidth="1"/>
    <col min="2" max="8" width="14.85546875" style="94" customWidth="1"/>
    <col min="9" max="9" width="15.85546875" style="94" customWidth="1"/>
    <col min="10" max="14" width="14.85546875" style="94" customWidth="1"/>
    <col min="15" max="15" width="15.28515625" style="94" customWidth="1"/>
    <col min="16" max="16" width="14.85546875" style="94" customWidth="1"/>
    <col min="17" max="17" width="15.140625" style="94" customWidth="1"/>
    <col min="18" max="18" width="14.85546875" style="94" customWidth="1"/>
    <col min="19" max="19" width="16" style="94" customWidth="1"/>
    <col min="20" max="16384" width="9.140625" style="94"/>
  </cols>
  <sheetData>
    <row r="1" spans="1:20" ht="18.75" customHeight="1" x14ac:dyDescent="0.2">
      <c r="A1" s="147" t="s">
        <v>109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36"/>
    </row>
    <row r="2" spans="1:20" ht="15.75" x14ac:dyDescent="0.2">
      <c r="A2" s="147" t="s">
        <v>112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37"/>
    </row>
    <row r="3" spans="1:20" ht="15.75" customHeight="1" x14ac:dyDescent="0.2"/>
    <row r="4" spans="1:20" s="97" customFormat="1" ht="34.5" customHeight="1" x14ac:dyDescent="0.25">
      <c r="A4" s="150" t="s">
        <v>116</v>
      </c>
      <c r="B4" s="152" t="s">
        <v>118</v>
      </c>
      <c r="C4" s="153"/>
      <c r="D4" s="154"/>
      <c r="E4" s="152" t="s">
        <v>119</v>
      </c>
      <c r="F4" s="153"/>
      <c r="G4" s="154"/>
      <c r="H4" s="152" t="s">
        <v>120</v>
      </c>
      <c r="I4" s="153"/>
      <c r="J4" s="154"/>
      <c r="K4" s="152" t="s">
        <v>121</v>
      </c>
      <c r="L4" s="153"/>
      <c r="M4" s="154"/>
      <c r="N4" s="152" t="s">
        <v>122</v>
      </c>
      <c r="O4" s="153"/>
      <c r="P4" s="154"/>
      <c r="Q4" s="152" t="s">
        <v>123</v>
      </c>
      <c r="R4" s="153"/>
      <c r="S4" s="154"/>
    </row>
    <row r="5" spans="1:20" s="97" customFormat="1" ht="25.5" customHeight="1" x14ac:dyDescent="0.25">
      <c r="A5" s="151"/>
      <c r="B5" s="104" t="s">
        <v>106</v>
      </c>
      <c r="C5" s="104" t="s">
        <v>107</v>
      </c>
      <c r="D5" s="104" t="s">
        <v>108</v>
      </c>
      <c r="E5" s="104" t="s">
        <v>106</v>
      </c>
      <c r="F5" s="104" t="s">
        <v>107</v>
      </c>
      <c r="G5" s="104" t="s">
        <v>108</v>
      </c>
      <c r="H5" s="104" t="s">
        <v>106</v>
      </c>
      <c r="I5" s="104" t="s">
        <v>107</v>
      </c>
      <c r="J5" s="104" t="s">
        <v>108</v>
      </c>
      <c r="K5" s="104" t="s">
        <v>106</v>
      </c>
      <c r="L5" s="104" t="s">
        <v>107</v>
      </c>
      <c r="M5" s="104" t="s">
        <v>108</v>
      </c>
      <c r="N5" s="104" t="s">
        <v>106</v>
      </c>
      <c r="O5" s="104" t="s">
        <v>107</v>
      </c>
      <c r="P5" s="104" t="s">
        <v>108</v>
      </c>
      <c r="Q5" s="104" t="s">
        <v>106</v>
      </c>
      <c r="R5" s="104" t="s">
        <v>107</v>
      </c>
      <c r="S5" s="104" t="s">
        <v>108</v>
      </c>
    </row>
    <row r="6" spans="1:20" ht="15.95" customHeight="1" x14ac:dyDescent="0.2">
      <c r="A6" s="114">
        <v>1991</v>
      </c>
      <c r="B6" s="60">
        <v>400600</v>
      </c>
      <c r="C6" s="60">
        <v>91200</v>
      </c>
      <c r="D6" s="60">
        <v>491600</v>
      </c>
      <c r="E6" s="59">
        <v>4600</v>
      </c>
      <c r="F6" s="107">
        <v>300</v>
      </c>
      <c r="G6" s="59">
        <v>5000</v>
      </c>
      <c r="H6" s="59">
        <v>186300</v>
      </c>
      <c r="I6" s="107">
        <v>41500</v>
      </c>
      <c r="J6" s="59">
        <v>227700</v>
      </c>
      <c r="K6" s="59">
        <v>185900</v>
      </c>
      <c r="L6" s="59">
        <v>48500</v>
      </c>
      <c r="M6" s="59">
        <v>234200</v>
      </c>
      <c r="N6" s="105">
        <v>23200</v>
      </c>
      <c r="O6" s="107">
        <v>900</v>
      </c>
      <c r="P6" s="105">
        <v>24100</v>
      </c>
      <c r="Q6" s="107">
        <v>600</v>
      </c>
      <c r="R6" s="59" t="s">
        <v>36</v>
      </c>
      <c r="S6" s="107">
        <v>600</v>
      </c>
      <c r="T6" s="95"/>
    </row>
    <row r="7" spans="1:20" ht="15.95" customHeight="1" x14ac:dyDescent="0.2">
      <c r="A7" s="115">
        <v>1992</v>
      </c>
      <c r="B7" s="59">
        <v>405400</v>
      </c>
      <c r="C7" s="59">
        <v>99200</v>
      </c>
      <c r="D7" s="59">
        <v>504600</v>
      </c>
      <c r="E7" s="59">
        <v>3900</v>
      </c>
      <c r="F7" s="107">
        <v>400</v>
      </c>
      <c r="G7" s="59">
        <v>4300</v>
      </c>
      <c r="H7" s="59">
        <v>182000</v>
      </c>
      <c r="I7" s="107">
        <v>43900</v>
      </c>
      <c r="J7" s="59">
        <v>225900</v>
      </c>
      <c r="K7" s="59">
        <v>190400</v>
      </c>
      <c r="L7" s="59">
        <v>54300</v>
      </c>
      <c r="M7" s="59">
        <v>244800</v>
      </c>
      <c r="N7" s="105">
        <v>28800</v>
      </c>
      <c r="O7" s="107">
        <v>600</v>
      </c>
      <c r="P7" s="105">
        <v>29300</v>
      </c>
      <c r="Q7" s="107">
        <v>300</v>
      </c>
      <c r="R7" s="59" t="s">
        <v>36</v>
      </c>
      <c r="S7" s="107">
        <v>300</v>
      </c>
      <c r="T7" s="95"/>
    </row>
    <row r="8" spans="1:20" ht="15.95" customHeight="1" x14ac:dyDescent="0.2">
      <c r="A8" s="115">
        <v>1993</v>
      </c>
      <c r="B8" s="59">
        <v>404400</v>
      </c>
      <c r="C8" s="59">
        <v>99800</v>
      </c>
      <c r="D8" s="59">
        <v>504200</v>
      </c>
      <c r="E8" s="59">
        <v>3300</v>
      </c>
      <c r="F8" s="107">
        <v>500</v>
      </c>
      <c r="G8" s="59">
        <v>3800</v>
      </c>
      <c r="H8" s="59">
        <v>178800</v>
      </c>
      <c r="I8" s="107">
        <v>43700</v>
      </c>
      <c r="J8" s="59">
        <v>222500</v>
      </c>
      <c r="K8" s="59">
        <v>193300</v>
      </c>
      <c r="L8" s="59">
        <v>54600</v>
      </c>
      <c r="M8" s="59">
        <v>247800</v>
      </c>
      <c r="N8" s="105">
        <v>28800</v>
      </c>
      <c r="O8" s="107">
        <v>1000</v>
      </c>
      <c r="P8" s="105">
        <v>29900</v>
      </c>
      <c r="Q8" s="107">
        <v>200</v>
      </c>
      <c r="R8" s="59" t="s">
        <v>36</v>
      </c>
      <c r="S8" s="107">
        <v>200</v>
      </c>
      <c r="T8" s="95"/>
    </row>
    <row r="9" spans="1:20" ht="15.95" customHeight="1" x14ac:dyDescent="0.2">
      <c r="A9" s="115">
        <v>1994</v>
      </c>
      <c r="B9" s="59">
        <v>415700</v>
      </c>
      <c r="C9" s="59">
        <v>93900</v>
      </c>
      <c r="D9" s="59">
        <v>509500</v>
      </c>
      <c r="E9" s="59">
        <v>3400</v>
      </c>
      <c r="F9" s="107">
        <v>500</v>
      </c>
      <c r="G9" s="59">
        <v>3900</v>
      </c>
      <c r="H9" s="59">
        <v>173700</v>
      </c>
      <c r="I9" s="107">
        <v>40000</v>
      </c>
      <c r="J9" s="59">
        <v>213700</v>
      </c>
      <c r="K9" s="59">
        <v>211100</v>
      </c>
      <c r="L9" s="59">
        <v>52400</v>
      </c>
      <c r="M9" s="59">
        <v>263300</v>
      </c>
      <c r="N9" s="105">
        <v>27200</v>
      </c>
      <c r="O9" s="107">
        <v>1000</v>
      </c>
      <c r="P9" s="105">
        <v>28300</v>
      </c>
      <c r="Q9" s="107">
        <v>300</v>
      </c>
      <c r="R9" s="59" t="s">
        <v>36</v>
      </c>
      <c r="S9" s="107">
        <v>300</v>
      </c>
      <c r="T9" s="95"/>
    </row>
    <row r="10" spans="1:20" ht="15.95" customHeight="1" x14ac:dyDescent="0.2">
      <c r="A10" s="115">
        <v>1995</v>
      </c>
      <c r="B10" s="59">
        <v>431400</v>
      </c>
      <c r="C10" s="59">
        <v>89500</v>
      </c>
      <c r="D10" s="59">
        <v>521000</v>
      </c>
      <c r="E10" s="59">
        <v>3100</v>
      </c>
      <c r="F10" s="107">
        <v>700</v>
      </c>
      <c r="G10" s="59">
        <v>3900</v>
      </c>
      <c r="H10" s="59">
        <v>173900</v>
      </c>
      <c r="I10" s="107">
        <v>37900</v>
      </c>
      <c r="J10" s="59">
        <v>211800</v>
      </c>
      <c r="K10" s="59">
        <v>222700</v>
      </c>
      <c r="L10" s="59">
        <v>50000</v>
      </c>
      <c r="M10" s="59">
        <v>272500</v>
      </c>
      <c r="N10" s="105">
        <v>31200</v>
      </c>
      <c r="O10" s="107">
        <v>900</v>
      </c>
      <c r="P10" s="105">
        <v>32200</v>
      </c>
      <c r="Q10" s="107">
        <v>500</v>
      </c>
      <c r="R10" s="59" t="s">
        <v>36</v>
      </c>
      <c r="S10" s="107">
        <v>600</v>
      </c>
      <c r="T10" s="95"/>
    </row>
    <row r="11" spans="1:20" ht="15.95" customHeight="1" x14ac:dyDescent="0.2">
      <c r="A11" s="115">
        <v>1996</v>
      </c>
      <c r="B11" s="59">
        <v>444200</v>
      </c>
      <c r="C11" s="59">
        <v>86000</v>
      </c>
      <c r="D11" s="59">
        <v>530200</v>
      </c>
      <c r="E11" s="59">
        <v>2600</v>
      </c>
      <c r="F11" s="107">
        <v>500</v>
      </c>
      <c r="G11" s="59">
        <v>3100</v>
      </c>
      <c r="H11" s="59">
        <v>171800</v>
      </c>
      <c r="I11" s="107">
        <v>34900</v>
      </c>
      <c r="J11" s="59">
        <v>206600</v>
      </c>
      <c r="K11" s="59">
        <v>237100</v>
      </c>
      <c r="L11" s="59">
        <v>49500</v>
      </c>
      <c r="M11" s="59">
        <v>286500</v>
      </c>
      <c r="N11" s="105">
        <v>32100</v>
      </c>
      <c r="O11" s="107">
        <v>1100</v>
      </c>
      <c r="P11" s="105">
        <v>33400</v>
      </c>
      <c r="Q11" s="107">
        <v>600</v>
      </c>
      <c r="R11" s="59" t="s">
        <v>36</v>
      </c>
      <c r="S11" s="107">
        <v>600</v>
      </c>
      <c r="T11" s="95"/>
    </row>
    <row r="12" spans="1:20" ht="15.95" customHeight="1" x14ac:dyDescent="0.2">
      <c r="A12" s="115">
        <v>1997</v>
      </c>
      <c r="B12" s="59">
        <v>459800</v>
      </c>
      <c r="C12" s="59">
        <v>80900</v>
      </c>
      <c r="D12" s="59">
        <v>541200</v>
      </c>
      <c r="E12" s="59">
        <v>2900</v>
      </c>
      <c r="F12" s="107">
        <v>400</v>
      </c>
      <c r="G12" s="59">
        <v>3300</v>
      </c>
      <c r="H12" s="59">
        <v>179100</v>
      </c>
      <c r="I12" s="107">
        <v>32100</v>
      </c>
      <c r="J12" s="59">
        <v>211300</v>
      </c>
      <c r="K12" s="59">
        <v>241700</v>
      </c>
      <c r="L12" s="59">
        <v>47800</v>
      </c>
      <c r="M12" s="59">
        <v>289800</v>
      </c>
      <c r="N12" s="105">
        <v>34800</v>
      </c>
      <c r="O12" s="107">
        <v>600</v>
      </c>
      <c r="P12" s="105">
        <v>35500</v>
      </c>
      <c r="Q12" s="107">
        <v>1300</v>
      </c>
      <c r="R12" s="59" t="s">
        <v>36</v>
      </c>
      <c r="S12" s="107">
        <v>1300</v>
      </c>
      <c r="T12" s="95"/>
    </row>
    <row r="13" spans="1:20" ht="15.95" customHeight="1" x14ac:dyDescent="0.2">
      <c r="A13" s="115">
        <v>1998</v>
      </c>
      <c r="B13" s="59">
        <v>479400</v>
      </c>
      <c r="C13" s="59">
        <v>79200</v>
      </c>
      <c r="D13" s="59">
        <v>558700</v>
      </c>
      <c r="E13" s="59">
        <v>2100</v>
      </c>
      <c r="F13" s="107">
        <v>400</v>
      </c>
      <c r="G13" s="59">
        <v>2600</v>
      </c>
      <c r="H13" s="59">
        <v>178300</v>
      </c>
      <c r="I13" s="107">
        <v>31500</v>
      </c>
      <c r="J13" s="59">
        <v>209700</v>
      </c>
      <c r="K13" s="59">
        <v>262500</v>
      </c>
      <c r="L13" s="59">
        <v>46700</v>
      </c>
      <c r="M13" s="59">
        <v>309300</v>
      </c>
      <c r="N13" s="105">
        <v>35900</v>
      </c>
      <c r="O13" s="107">
        <v>500</v>
      </c>
      <c r="P13" s="105">
        <v>36400</v>
      </c>
      <c r="Q13" s="107">
        <v>600</v>
      </c>
      <c r="R13" s="59">
        <v>100</v>
      </c>
      <c r="S13" s="107">
        <v>700</v>
      </c>
      <c r="T13" s="95"/>
    </row>
    <row r="14" spans="1:20" ht="15.95" customHeight="1" x14ac:dyDescent="0.2">
      <c r="A14" s="115">
        <v>1999</v>
      </c>
      <c r="B14" s="59">
        <v>489400</v>
      </c>
      <c r="C14" s="59">
        <v>74000</v>
      </c>
      <c r="D14" s="59">
        <v>563500</v>
      </c>
      <c r="E14" s="59">
        <v>2200</v>
      </c>
      <c r="F14" s="107">
        <v>200</v>
      </c>
      <c r="G14" s="59">
        <v>2400</v>
      </c>
      <c r="H14" s="59">
        <v>181000</v>
      </c>
      <c r="I14" s="107">
        <v>28300</v>
      </c>
      <c r="J14" s="59">
        <v>209100</v>
      </c>
      <c r="K14" s="59">
        <v>268200</v>
      </c>
      <c r="L14" s="59">
        <v>44900</v>
      </c>
      <c r="M14" s="59">
        <v>313200</v>
      </c>
      <c r="N14" s="105">
        <v>37600</v>
      </c>
      <c r="O14" s="107">
        <v>600</v>
      </c>
      <c r="P14" s="105">
        <v>38300</v>
      </c>
      <c r="Q14" s="107">
        <v>400</v>
      </c>
      <c r="R14" s="59" t="s">
        <v>36</v>
      </c>
      <c r="S14" s="107">
        <v>500</v>
      </c>
      <c r="T14" s="95"/>
    </row>
    <row r="15" spans="1:20" ht="15.95" customHeight="1" x14ac:dyDescent="0.2">
      <c r="A15" s="115">
        <v>2000</v>
      </c>
      <c r="B15" s="59">
        <v>503500</v>
      </c>
      <c r="C15" s="59">
        <v>69600</v>
      </c>
      <c r="D15" s="59">
        <v>572800</v>
      </c>
      <c r="E15" s="59">
        <v>1900</v>
      </c>
      <c r="F15" s="107">
        <v>300</v>
      </c>
      <c r="G15" s="59">
        <v>2200</v>
      </c>
      <c r="H15" s="59">
        <v>180000</v>
      </c>
      <c r="I15" s="107">
        <v>24900</v>
      </c>
      <c r="J15" s="59">
        <v>204900</v>
      </c>
      <c r="K15" s="59">
        <v>283400</v>
      </c>
      <c r="L15" s="59">
        <v>43600</v>
      </c>
      <c r="M15" s="59">
        <v>326500</v>
      </c>
      <c r="N15" s="105">
        <v>37200</v>
      </c>
      <c r="O15" s="107">
        <v>800</v>
      </c>
      <c r="P15" s="105">
        <v>38100</v>
      </c>
      <c r="Q15" s="107">
        <v>1000</v>
      </c>
      <c r="R15" s="59" t="s">
        <v>36</v>
      </c>
      <c r="S15" s="107">
        <v>1100</v>
      </c>
      <c r="T15" s="95"/>
    </row>
    <row r="16" spans="1:20" ht="15.95" customHeight="1" x14ac:dyDescent="0.2">
      <c r="A16" s="115">
        <v>2001</v>
      </c>
      <c r="B16" s="59">
        <v>514200</v>
      </c>
      <c r="C16" s="59">
        <v>62500</v>
      </c>
      <c r="D16" s="59">
        <v>576200</v>
      </c>
      <c r="E16" s="59">
        <v>1700</v>
      </c>
      <c r="F16" s="107">
        <v>200</v>
      </c>
      <c r="G16" s="59">
        <v>1900</v>
      </c>
      <c r="H16" s="59">
        <v>173400</v>
      </c>
      <c r="I16" s="107">
        <v>20800</v>
      </c>
      <c r="J16" s="59">
        <v>194100</v>
      </c>
      <c r="K16" s="59">
        <v>297800</v>
      </c>
      <c r="L16" s="59">
        <v>40600</v>
      </c>
      <c r="M16" s="59">
        <v>337900</v>
      </c>
      <c r="N16" s="105">
        <v>39400</v>
      </c>
      <c r="O16" s="107">
        <v>800</v>
      </c>
      <c r="P16" s="105">
        <v>40200</v>
      </c>
      <c r="Q16" s="107">
        <v>1900</v>
      </c>
      <c r="R16" s="59">
        <v>100</v>
      </c>
      <c r="S16" s="107">
        <v>2100</v>
      </c>
      <c r="T16" s="95"/>
    </row>
    <row r="17" spans="1:20" ht="15.95" customHeight="1" x14ac:dyDescent="0.2">
      <c r="A17" s="115">
        <v>2002</v>
      </c>
      <c r="B17" s="59">
        <v>525100</v>
      </c>
      <c r="C17" s="59">
        <v>61300</v>
      </c>
      <c r="D17" s="59">
        <v>586500</v>
      </c>
      <c r="E17" s="59">
        <v>1200</v>
      </c>
      <c r="F17" s="107">
        <v>100</v>
      </c>
      <c r="G17" s="59">
        <v>1300</v>
      </c>
      <c r="H17" s="59">
        <v>168600</v>
      </c>
      <c r="I17" s="107">
        <v>20900</v>
      </c>
      <c r="J17" s="59">
        <v>189600</v>
      </c>
      <c r="K17" s="59">
        <v>307400</v>
      </c>
      <c r="L17" s="59">
        <v>39100</v>
      </c>
      <c r="M17" s="59">
        <v>346400</v>
      </c>
      <c r="N17" s="105">
        <v>46000</v>
      </c>
      <c r="O17" s="107">
        <v>1100</v>
      </c>
      <c r="P17" s="105">
        <v>47200</v>
      </c>
      <c r="Q17" s="107">
        <v>1900</v>
      </c>
      <c r="R17" s="59">
        <v>100</v>
      </c>
      <c r="S17" s="107">
        <v>2000</v>
      </c>
      <c r="T17" s="95"/>
    </row>
    <row r="18" spans="1:20" ht="15.95" customHeight="1" x14ac:dyDescent="0.2">
      <c r="A18" s="115">
        <v>2003</v>
      </c>
      <c r="B18" s="59">
        <v>534000</v>
      </c>
      <c r="C18" s="59">
        <v>62500</v>
      </c>
      <c r="D18" s="59">
        <v>596400</v>
      </c>
      <c r="E18" s="59">
        <v>1700</v>
      </c>
      <c r="F18" s="107" t="s">
        <v>36</v>
      </c>
      <c r="G18" s="59">
        <v>1700</v>
      </c>
      <c r="H18" s="59">
        <v>167700</v>
      </c>
      <c r="I18" s="107">
        <v>22400</v>
      </c>
      <c r="J18" s="59">
        <v>190000</v>
      </c>
      <c r="K18" s="59">
        <v>317200</v>
      </c>
      <c r="L18" s="59">
        <v>38800</v>
      </c>
      <c r="M18" s="59">
        <v>355800</v>
      </c>
      <c r="N18" s="105">
        <v>44900</v>
      </c>
      <c r="O18" s="107">
        <v>1000</v>
      </c>
      <c r="P18" s="105">
        <v>45900</v>
      </c>
      <c r="Q18" s="107">
        <v>2500</v>
      </c>
      <c r="R18" s="59">
        <v>300</v>
      </c>
      <c r="S18" s="107">
        <v>3000</v>
      </c>
      <c r="T18" s="95"/>
    </row>
    <row r="19" spans="1:20" ht="15.95" customHeight="1" x14ac:dyDescent="0.2">
      <c r="A19" s="115">
        <v>2004</v>
      </c>
      <c r="B19" s="59">
        <v>562200</v>
      </c>
      <c r="C19" s="59">
        <v>51200</v>
      </c>
      <c r="D19" s="59">
        <v>613600</v>
      </c>
      <c r="E19" s="59">
        <v>1700</v>
      </c>
      <c r="F19" s="107">
        <v>200</v>
      </c>
      <c r="G19" s="59">
        <v>1900</v>
      </c>
      <c r="H19" s="59">
        <v>164400</v>
      </c>
      <c r="I19" s="107">
        <v>15100</v>
      </c>
      <c r="J19" s="59">
        <v>179600</v>
      </c>
      <c r="K19" s="59">
        <v>346100</v>
      </c>
      <c r="L19" s="59">
        <v>34700</v>
      </c>
      <c r="M19" s="59">
        <v>380800</v>
      </c>
      <c r="N19" s="105">
        <v>46600</v>
      </c>
      <c r="O19" s="107">
        <v>1100</v>
      </c>
      <c r="P19" s="105">
        <v>47800</v>
      </c>
      <c r="Q19" s="107">
        <v>3400</v>
      </c>
      <c r="R19" s="59">
        <v>100</v>
      </c>
      <c r="S19" s="107">
        <v>3500</v>
      </c>
      <c r="T19" s="95"/>
    </row>
    <row r="20" spans="1:20" ht="15.95" customHeight="1" x14ac:dyDescent="0.2">
      <c r="A20" s="115">
        <v>2005</v>
      </c>
      <c r="B20" s="59">
        <v>573800</v>
      </c>
      <c r="C20" s="59">
        <v>49800</v>
      </c>
      <c r="D20" s="59">
        <v>623600</v>
      </c>
      <c r="E20" s="59">
        <v>1700</v>
      </c>
      <c r="F20" s="107">
        <v>200</v>
      </c>
      <c r="G20" s="59">
        <v>1900</v>
      </c>
      <c r="H20" s="59">
        <v>163000</v>
      </c>
      <c r="I20" s="107">
        <v>15300</v>
      </c>
      <c r="J20" s="59">
        <v>178400</v>
      </c>
      <c r="K20" s="59">
        <v>356500</v>
      </c>
      <c r="L20" s="59">
        <v>33200</v>
      </c>
      <c r="M20" s="59">
        <v>389400</v>
      </c>
      <c r="N20" s="105">
        <v>50000</v>
      </c>
      <c r="O20" s="107">
        <v>1000</v>
      </c>
      <c r="P20" s="105">
        <v>51200</v>
      </c>
      <c r="Q20" s="107">
        <v>2600</v>
      </c>
      <c r="R20" s="59">
        <v>100</v>
      </c>
      <c r="S20" s="107">
        <v>2700</v>
      </c>
      <c r="T20" s="95"/>
    </row>
    <row r="21" spans="1:20" ht="15.95" customHeight="1" x14ac:dyDescent="0.2">
      <c r="A21" s="115">
        <v>2006</v>
      </c>
      <c r="B21" s="59">
        <v>586300</v>
      </c>
      <c r="C21" s="59">
        <v>39000</v>
      </c>
      <c r="D21" s="59">
        <v>625100</v>
      </c>
      <c r="E21" s="59">
        <v>1200</v>
      </c>
      <c r="F21" s="107">
        <v>100</v>
      </c>
      <c r="G21" s="59">
        <v>1300</v>
      </c>
      <c r="H21" s="59">
        <v>159300</v>
      </c>
      <c r="I21" s="107">
        <v>11200</v>
      </c>
      <c r="J21" s="59">
        <v>170600</v>
      </c>
      <c r="K21" s="59">
        <v>365100</v>
      </c>
      <c r="L21" s="59">
        <v>26400</v>
      </c>
      <c r="M21" s="59">
        <v>391400</v>
      </c>
      <c r="N21" s="105">
        <v>58100</v>
      </c>
      <c r="O21" s="107">
        <v>1200</v>
      </c>
      <c r="P21" s="105">
        <v>59100</v>
      </c>
      <c r="Q21" s="107">
        <v>2600</v>
      </c>
      <c r="R21" s="59">
        <v>100</v>
      </c>
      <c r="S21" s="107">
        <v>2700</v>
      </c>
      <c r="T21" s="95"/>
    </row>
    <row r="22" spans="1:20" ht="15.95" customHeight="1" x14ac:dyDescent="0.2">
      <c r="A22" s="115">
        <v>2007</v>
      </c>
      <c r="B22" s="59">
        <v>587700</v>
      </c>
      <c r="C22" s="59">
        <v>34500</v>
      </c>
      <c r="D22" s="59">
        <v>622100</v>
      </c>
      <c r="E22" s="59">
        <v>1500</v>
      </c>
      <c r="F22" s="107" t="s">
        <v>36</v>
      </c>
      <c r="G22" s="59">
        <v>1600</v>
      </c>
      <c r="H22" s="59">
        <v>156300</v>
      </c>
      <c r="I22" s="107">
        <v>9700</v>
      </c>
      <c r="J22" s="59">
        <v>165900</v>
      </c>
      <c r="K22" s="59">
        <v>366100</v>
      </c>
      <c r="L22" s="59">
        <v>23400</v>
      </c>
      <c r="M22" s="59">
        <v>389400</v>
      </c>
      <c r="N22" s="105">
        <v>61900</v>
      </c>
      <c r="O22" s="107">
        <v>1400</v>
      </c>
      <c r="P22" s="105">
        <v>63300</v>
      </c>
      <c r="Q22" s="107">
        <v>1900</v>
      </c>
      <c r="R22" s="59" t="s">
        <v>36</v>
      </c>
      <c r="S22" s="107">
        <v>1900</v>
      </c>
      <c r="T22" s="95"/>
    </row>
    <row r="23" spans="1:20" ht="15.95" customHeight="1" x14ac:dyDescent="0.2">
      <c r="A23" s="115">
        <v>2008</v>
      </c>
      <c r="B23" s="59">
        <v>597600</v>
      </c>
      <c r="C23" s="59">
        <v>29000</v>
      </c>
      <c r="D23" s="59">
        <v>626300</v>
      </c>
      <c r="E23" s="59">
        <v>1700</v>
      </c>
      <c r="F23" s="107">
        <v>200</v>
      </c>
      <c r="G23" s="59">
        <v>1900</v>
      </c>
      <c r="H23" s="59">
        <v>150400</v>
      </c>
      <c r="I23" s="107">
        <v>8100</v>
      </c>
      <c r="J23" s="59">
        <v>158400</v>
      </c>
      <c r="K23" s="59">
        <v>375600</v>
      </c>
      <c r="L23" s="59">
        <v>19100</v>
      </c>
      <c r="M23" s="59">
        <v>394600</v>
      </c>
      <c r="N23" s="105">
        <v>68400</v>
      </c>
      <c r="O23" s="107">
        <v>1500</v>
      </c>
      <c r="P23" s="105">
        <v>69800</v>
      </c>
      <c r="Q23" s="107">
        <v>1500</v>
      </c>
      <c r="R23" s="59">
        <v>100</v>
      </c>
      <c r="S23" s="107">
        <v>1600</v>
      </c>
      <c r="T23" s="95"/>
    </row>
    <row r="24" spans="1:20" ht="15.95" customHeight="1" x14ac:dyDescent="0.2">
      <c r="A24" s="115">
        <v>2009</v>
      </c>
      <c r="B24" s="59">
        <v>588500</v>
      </c>
      <c r="C24" s="59">
        <v>32400</v>
      </c>
      <c r="D24" s="59">
        <v>621100</v>
      </c>
      <c r="E24" s="59">
        <v>1400</v>
      </c>
      <c r="F24" s="107" t="s">
        <v>36</v>
      </c>
      <c r="G24" s="59">
        <v>1400</v>
      </c>
      <c r="H24" s="59">
        <v>149100</v>
      </c>
      <c r="I24" s="107">
        <v>8100</v>
      </c>
      <c r="J24" s="59">
        <v>157200</v>
      </c>
      <c r="K24" s="59">
        <v>369400</v>
      </c>
      <c r="L24" s="59">
        <v>23100</v>
      </c>
      <c r="M24" s="59">
        <v>392600</v>
      </c>
      <c r="N24" s="105">
        <v>65800</v>
      </c>
      <c r="O24" s="107">
        <v>1200</v>
      </c>
      <c r="P24" s="105">
        <v>67100</v>
      </c>
      <c r="Q24" s="107">
        <v>2800</v>
      </c>
      <c r="R24" s="59" t="s">
        <v>36</v>
      </c>
      <c r="S24" s="107">
        <v>2800</v>
      </c>
      <c r="T24" s="95"/>
    </row>
    <row r="25" spans="1:20" ht="15.95" customHeight="1" x14ac:dyDescent="0.2">
      <c r="A25" s="115">
        <v>2010</v>
      </c>
      <c r="B25" s="59">
        <v>582275</v>
      </c>
      <c r="C25" s="59">
        <v>36925</v>
      </c>
      <c r="D25" s="59">
        <v>619100</v>
      </c>
      <c r="E25" s="59">
        <v>1375</v>
      </c>
      <c r="F25" s="107">
        <v>125</v>
      </c>
      <c r="G25" s="59">
        <v>1500</v>
      </c>
      <c r="H25" s="59">
        <v>143200</v>
      </c>
      <c r="I25" s="107">
        <v>9300</v>
      </c>
      <c r="J25" s="59">
        <v>152400</v>
      </c>
      <c r="K25" s="59">
        <v>364100</v>
      </c>
      <c r="L25" s="59">
        <v>25600</v>
      </c>
      <c r="M25" s="59">
        <v>389700</v>
      </c>
      <c r="N25" s="105">
        <v>71400</v>
      </c>
      <c r="O25" s="107">
        <v>1900</v>
      </c>
      <c r="P25" s="105">
        <v>73300</v>
      </c>
      <c r="Q25" s="107">
        <v>2200</v>
      </c>
      <c r="R25" s="59">
        <v>0</v>
      </c>
      <c r="S25" s="107">
        <v>2200</v>
      </c>
      <c r="T25" s="95"/>
    </row>
    <row r="26" spans="1:20" s="95" customFormat="1" ht="15.95" customHeight="1" x14ac:dyDescent="0.2">
      <c r="A26" s="121" t="s">
        <v>111</v>
      </c>
      <c r="B26" s="59">
        <v>585466.66666666663</v>
      </c>
      <c r="C26" s="59">
        <v>31166.666666666668</v>
      </c>
      <c r="D26" s="59">
        <v>616366.66666666663</v>
      </c>
      <c r="E26" s="59">
        <v>1633.3333333333333</v>
      </c>
      <c r="F26" s="107">
        <v>100</v>
      </c>
      <c r="G26" s="59">
        <v>1700</v>
      </c>
      <c r="H26" s="59">
        <v>132800</v>
      </c>
      <c r="I26" s="107">
        <v>6400</v>
      </c>
      <c r="J26" s="59">
        <v>139166.66666666666</v>
      </c>
      <c r="K26" s="59">
        <v>366233.33333333326</v>
      </c>
      <c r="L26" s="59">
        <v>22200</v>
      </c>
      <c r="M26" s="59">
        <v>388400</v>
      </c>
      <c r="N26" s="105">
        <v>80900.000000000015</v>
      </c>
      <c r="O26" s="107">
        <v>2300</v>
      </c>
      <c r="P26" s="105">
        <v>83066.666666666672</v>
      </c>
      <c r="Q26" s="107">
        <v>3900</v>
      </c>
      <c r="R26" s="59">
        <v>166.66666666666669</v>
      </c>
      <c r="S26" s="107">
        <v>4033.3333333333335</v>
      </c>
    </row>
    <row r="27" spans="1:20" s="95" customFormat="1" ht="15.95" customHeight="1" x14ac:dyDescent="0.2">
      <c r="A27" s="121">
        <v>2012</v>
      </c>
      <c r="B27" s="59">
        <v>613900</v>
      </c>
      <c r="C27" s="59">
        <v>31900</v>
      </c>
      <c r="D27" s="59">
        <v>646125</v>
      </c>
      <c r="E27" s="59">
        <v>2250</v>
      </c>
      <c r="F27" s="107">
        <v>0</v>
      </c>
      <c r="G27" s="59">
        <v>2250</v>
      </c>
      <c r="H27" s="59">
        <v>133525</v>
      </c>
      <c r="I27" s="107">
        <v>7275</v>
      </c>
      <c r="J27" s="59">
        <v>140850</v>
      </c>
      <c r="K27" s="59">
        <v>383475</v>
      </c>
      <c r="L27" s="59">
        <v>22225</v>
      </c>
      <c r="M27" s="59">
        <v>405900</v>
      </c>
      <c r="N27" s="105">
        <v>93125</v>
      </c>
      <c r="O27" s="107">
        <v>2350</v>
      </c>
      <c r="P27" s="105">
        <v>95550</v>
      </c>
      <c r="Q27" s="107">
        <v>1525</v>
      </c>
      <c r="R27" s="59">
        <v>50</v>
      </c>
      <c r="S27" s="107">
        <v>1575</v>
      </c>
    </row>
    <row r="28" spans="1:20" s="95" customFormat="1" ht="15.95" customHeight="1" x14ac:dyDescent="0.2">
      <c r="A28" s="121">
        <v>2013</v>
      </c>
      <c r="B28" s="59">
        <v>626350</v>
      </c>
      <c r="C28" s="59">
        <v>23800</v>
      </c>
      <c r="D28" s="59">
        <v>650150</v>
      </c>
      <c r="E28" s="59">
        <v>1775</v>
      </c>
      <c r="F28" s="107">
        <v>100</v>
      </c>
      <c r="G28" s="59">
        <v>1850</v>
      </c>
      <c r="H28" s="59">
        <v>132225</v>
      </c>
      <c r="I28" s="107">
        <v>3825</v>
      </c>
      <c r="J28" s="59">
        <v>136150</v>
      </c>
      <c r="K28" s="59">
        <v>384475</v>
      </c>
      <c r="L28" s="59">
        <v>16650</v>
      </c>
      <c r="M28" s="59">
        <v>401025</v>
      </c>
      <c r="N28" s="105">
        <v>104250</v>
      </c>
      <c r="O28" s="107">
        <v>3175</v>
      </c>
      <c r="P28" s="105">
        <v>107450</v>
      </c>
      <c r="Q28" s="107">
        <v>3625</v>
      </c>
      <c r="R28" s="59">
        <v>50</v>
      </c>
      <c r="S28" s="107">
        <v>3675</v>
      </c>
    </row>
    <row r="29" spans="1:20" ht="15.95" customHeight="1" x14ac:dyDescent="0.2">
      <c r="A29" s="115">
        <v>2014</v>
      </c>
      <c r="B29" s="59">
        <v>636825</v>
      </c>
      <c r="C29" s="59">
        <v>21950</v>
      </c>
      <c r="D29" s="59">
        <v>658650</v>
      </c>
      <c r="E29" s="59">
        <v>1500</v>
      </c>
      <c r="F29" s="107">
        <v>50</v>
      </c>
      <c r="G29" s="59">
        <v>1525</v>
      </c>
      <c r="H29" s="59">
        <v>125650</v>
      </c>
      <c r="I29" s="59">
        <v>4025</v>
      </c>
      <c r="J29" s="59">
        <v>129525</v>
      </c>
      <c r="K29" s="59">
        <v>392000</v>
      </c>
      <c r="L29" s="59">
        <v>15525</v>
      </c>
      <c r="M29" s="59">
        <v>407525</v>
      </c>
      <c r="N29" s="105">
        <v>114875</v>
      </c>
      <c r="O29" s="107">
        <v>2350</v>
      </c>
      <c r="P29" s="105">
        <v>117275</v>
      </c>
      <c r="Q29" s="59">
        <v>2800</v>
      </c>
      <c r="R29" s="59" t="s">
        <v>36</v>
      </c>
      <c r="S29" s="107">
        <v>2800</v>
      </c>
    </row>
    <row r="30" spans="1:20" ht="15.95" customHeight="1" x14ac:dyDescent="0.2">
      <c r="A30" s="121">
        <v>2015</v>
      </c>
      <c r="B30" s="59">
        <v>623300</v>
      </c>
      <c r="C30" s="59">
        <v>21975</v>
      </c>
      <c r="D30" s="59">
        <v>645275</v>
      </c>
      <c r="E30" s="59">
        <v>2025</v>
      </c>
      <c r="F30" s="107">
        <v>100</v>
      </c>
      <c r="G30" s="59">
        <v>2100</v>
      </c>
      <c r="H30" s="59">
        <v>120575</v>
      </c>
      <c r="I30" s="59">
        <v>3700</v>
      </c>
      <c r="J30" s="59">
        <v>124275</v>
      </c>
      <c r="K30" s="59">
        <v>359100</v>
      </c>
      <c r="L30" s="59">
        <v>14575</v>
      </c>
      <c r="M30" s="59">
        <v>373550</v>
      </c>
      <c r="N30" s="105">
        <v>138375</v>
      </c>
      <c r="O30" s="107">
        <v>3575</v>
      </c>
      <c r="P30" s="105">
        <v>141975</v>
      </c>
      <c r="Q30" s="59">
        <v>3325</v>
      </c>
      <c r="R30" s="59">
        <v>50</v>
      </c>
      <c r="S30" s="107">
        <v>3375</v>
      </c>
    </row>
    <row r="31" spans="1:20" ht="15.95" customHeight="1" x14ac:dyDescent="0.25">
      <c r="A31" s="121">
        <v>2016</v>
      </c>
      <c r="B31" s="59">
        <v>613050</v>
      </c>
      <c r="C31" s="59">
        <v>25250</v>
      </c>
      <c r="D31" s="59">
        <v>638325</v>
      </c>
      <c r="E31" s="59">
        <v>1150</v>
      </c>
      <c r="F31" s="107">
        <v>0</v>
      </c>
      <c r="G31" s="59">
        <v>1150</v>
      </c>
      <c r="H31" s="59">
        <v>107950</v>
      </c>
      <c r="I31" s="59">
        <v>3350</v>
      </c>
      <c r="J31" s="59">
        <v>111150</v>
      </c>
      <c r="K31" s="59">
        <v>367075</v>
      </c>
      <c r="L31" s="59">
        <v>17950</v>
      </c>
      <c r="M31" s="59">
        <v>385000</v>
      </c>
      <c r="N31" s="105">
        <v>135150</v>
      </c>
      <c r="O31" s="107">
        <v>4100</v>
      </c>
      <c r="P31" s="105">
        <v>139125</v>
      </c>
      <c r="Q31" s="59">
        <v>1825</v>
      </c>
      <c r="R31" s="59">
        <v>75</v>
      </c>
      <c r="S31" s="107">
        <v>1900</v>
      </c>
    </row>
    <row r="32" spans="1:20" ht="15.95" customHeight="1" x14ac:dyDescent="0.2">
      <c r="A32" s="127">
        <v>2017</v>
      </c>
      <c r="B32" s="66">
        <v>603125</v>
      </c>
      <c r="C32" s="66">
        <v>30600</v>
      </c>
      <c r="D32" s="66">
        <v>633700</v>
      </c>
      <c r="E32" s="66">
        <v>850</v>
      </c>
      <c r="F32" s="108" t="s">
        <v>36</v>
      </c>
      <c r="G32" s="66">
        <v>850</v>
      </c>
      <c r="H32" s="66">
        <v>106125</v>
      </c>
      <c r="I32" s="66">
        <v>5375</v>
      </c>
      <c r="J32" s="66">
        <v>111550</v>
      </c>
      <c r="K32" s="66">
        <v>358500</v>
      </c>
      <c r="L32" s="66">
        <v>19325</v>
      </c>
      <c r="M32" s="66">
        <v>377825</v>
      </c>
      <c r="N32" s="106">
        <v>136225</v>
      </c>
      <c r="O32" s="108">
        <v>5775</v>
      </c>
      <c r="P32" s="106">
        <v>142050</v>
      </c>
      <c r="Q32" s="66">
        <v>1425</v>
      </c>
      <c r="R32" s="66">
        <v>150</v>
      </c>
      <c r="S32" s="108">
        <v>1475</v>
      </c>
    </row>
    <row r="33" spans="1:15" s="97" customFormat="1" ht="20.25" customHeight="1" x14ac:dyDescent="0.25">
      <c r="A33" s="124" t="s">
        <v>126</v>
      </c>
      <c r="B33" s="125"/>
      <c r="C33" s="125"/>
      <c r="D33" s="125"/>
      <c r="E33" s="125"/>
    </row>
    <row r="34" spans="1:15" ht="17.25" customHeight="1" x14ac:dyDescent="0.2">
      <c r="A34" s="120" t="s">
        <v>124</v>
      </c>
      <c r="B34" s="67"/>
      <c r="C34" s="67"/>
      <c r="D34" s="67"/>
      <c r="E34" s="67"/>
      <c r="O34" s="128"/>
    </row>
    <row r="35" spans="1:15" ht="13.5" customHeight="1" x14ac:dyDescent="0.2">
      <c r="A35" s="120" t="s">
        <v>125</v>
      </c>
      <c r="B35" s="2"/>
      <c r="C35" s="2"/>
      <c r="O35" s="128"/>
    </row>
    <row r="36" spans="1:15" x14ac:dyDescent="0.2">
      <c r="B36" s="102"/>
      <c r="C36" s="102"/>
      <c r="D36" s="102"/>
      <c r="E36" s="102"/>
    </row>
    <row r="37" spans="1:15" x14ac:dyDescent="0.2">
      <c r="B37" s="103"/>
      <c r="C37" s="103"/>
      <c r="D37" s="102"/>
      <c r="E37" s="102"/>
    </row>
    <row r="38" spans="1:15" x14ac:dyDescent="0.2">
      <c r="B38" s="103"/>
      <c r="C38" s="103"/>
      <c r="D38" s="102"/>
      <c r="E38" s="102"/>
    </row>
    <row r="39" spans="1:15" x14ac:dyDescent="0.2">
      <c r="C39" s="128"/>
      <c r="D39" s="128"/>
      <c r="E39" s="128"/>
    </row>
    <row r="40" spans="1:15" x14ac:dyDescent="0.2">
      <c r="D40" s="102"/>
      <c r="E40" s="102"/>
    </row>
    <row r="41" spans="1:15" x14ac:dyDescent="0.2">
      <c r="D41" s="102"/>
      <c r="E41" s="102"/>
    </row>
    <row r="42" spans="1:15" x14ac:dyDescent="0.2">
      <c r="D42" s="102"/>
      <c r="E42" s="102"/>
    </row>
    <row r="43" spans="1:15" x14ac:dyDescent="0.2">
      <c r="D43" s="102"/>
      <c r="E43" s="102"/>
    </row>
    <row r="44" spans="1:15" x14ac:dyDescent="0.2">
      <c r="D44" s="102"/>
      <c r="E44" s="102"/>
    </row>
  </sheetData>
  <customSheetViews>
    <customSheetView guid="{8A3DBA68-F4F4-4FB0-8DA6-7D084BD8B07C}">
      <pane xSplit="1" ySplit="4" topLeftCell="B5" activePane="bottomRight" state="frozen"/>
      <selection pane="bottomRight" activeCell="F31" sqref="F31"/>
      <pageMargins left="0.7" right="0.7" top="0.75" bottom="0.75" header="0.3" footer="0.3"/>
      <pageSetup orientation="portrait" r:id="rId1"/>
    </customSheetView>
    <customSheetView guid="{B3A95AE9-DE26-4436-8BA2-31FD4650D94E}">
      <selection activeCell="J34" sqref="J34"/>
      <pageMargins left="0.7" right="0.7" top="0.75" bottom="0.75" header="0.3" footer="0.3"/>
      <pageSetup orientation="portrait" r:id="rId2"/>
    </customSheetView>
    <customSheetView guid="{6F143068-E7C3-42F8-B381-078BA98A3706}">
      <pane xSplit="1" ySplit="4" topLeftCell="B5" activePane="bottomRight" state="frozen"/>
      <selection pane="bottomRight" activeCell="F31" sqref="F31"/>
      <pageMargins left="0.7" right="0.7" top="0.75" bottom="0.75" header="0.3" footer="0.3"/>
      <pageSetup orientation="portrait" r:id="rId3"/>
    </customSheetView>
  </customSheetViews>
  <mergeCells count="9">
    <mergeCell ref="A1:S1"/>
    <mergeCell ref="A4:A5"/>
    <mergeCell ref="N4:P4"/>
    <mergeCell ref="Q4:S4"/>
    <mergeCell ref="B4:D4"/>
    <mergeCell ref="E4:G4"/>
    <mergeCell ref="H4:J4"/>
    <mergeCell ref="K4:M4"/>
    <mergeCell ref="A2:S2"/>
  </mergeCell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19" workbookViewId="0">
      <selection activeCell="Q43" sqref="Q43:R43"/>
    </sheetView>
  </sheetViews>
  <sheetFormatPr defaultRowHeight="15" x14ac:dyDescent="0.25"/>
  <cols>
    <col min="5" max="5" width="9.140625" style="27"/>
  </cols>
  <sheetData>
    <row r="1" spans="1:18" x14ac:dyDescent="0.25">
      <c r="A1" t="s">
        <v>43</v>
      </c>
    </row>
    <row r="2" spans="1:18" x14ac:dyDescent="0.25">
      <c r="A2" t="s">
        <v>44</v>
      </c>
    </row>
    <row r="4" spans="1:18" x14ac:dyDescent="0.25">
      <c r="A4" t="s">
        <v>45</v>
      </c>
      <c r="E4" s="27" t="s">
        <v>38</v>
      </c>
      <c r="F4" t="s">
        <v>9</v>
      </c>
      <c r="G4" t="s">
        <v>10</v>
      </c>
      <c r="N4" t="s">
        <v>38</v>
      </c>
      <c r="O4" t="s">
        <v>9</v>
      </c>
      <c r="P4" t="s">
        <v>10</v>
      </c>
    </row>
    <row r="6" spans="1:18" x14ac:dyDescent="0.25">
      <c r="E6" s="27" t="s">
        <v>46</v>
      </c>
      <c r="F6" t="s">
        <v>47</v>
      </c>
      <c r="G6" t="s">
        <v>48</v>
      </c>
    </row>
    <row r="7" spans="1:18" x14ac:dyDescent="0.25">
      <c r="A7">
        <v>0</v>
      </c>
      <c r="B7" t="s">
        <v>36</v>
      </c>
      <c r="C7">
        <v>4</v>
      </c>
      <c r="E7" s="27" t="s">
        <v>49</v>
      </c>
      <c r="F7" t="s">
        <v>50</v>
      </c>
      <c r="G7" t="s">
        <v>51</v>
      </c>
      <c r="I7">
        <f>43595/86026</f>
        <v>0.50676539650803243</v>
      </c>
      <c r="J7">
        <f>42431/86026</f>
        <v>0.49323460349196757</v>
      </c>
      <c r="L7">
        <f>SUM(I7:J7)</f>
        <v>1</v>
      </c>
    </row>
    <row r="10" spans="1:18" x14ac:dyDescent="0.25">
      <c r="A10">
        <v>5</v>
      </c>
      <c r="B10" t="s">
        <v>36</v>
      </c>
      <c r="C10">
        <v>9</v>
      </c>
      <c r="E10" s="27" t="s">
        <v>52</v>
      </c>
      <c r="F10" t="s">
        <v>53</v>
      </c>
      <c r="G10" t="s">
        <v>54</v>
      </c>
      <c r="I10">
        <f>52913/104507</f>
        <v>0.50631058206627311</v>
      </c>
      <c r="J10">
        <f>51594/104507</f>
        <v>0.49368941793372695</v>
      </c>
      <c r="L10">
        <f>SUM(I10:J10)</f>
        <v>1</v>
      </c>
    </row>
    <row r="13" spans="1:18" x14ac:dyDescent="0.25">
      <c r="A13">
        <v>10</v>
      </c>
      <c r="B13" t="s">
        <v>36</v>
      </c>
      <c r="C13">
        <v>14</v>
      </c>
      <c r="E13" s="27" t="s">
        <v>55</v>
      </c>
      <c r="F13" t="s">
        <v>56</v>
      </c>
      <c r="G13" t="s">
        <v>57</v>
      </c>
      <c r="I13">
        <f>65367/129404</f>
        <v>0.50513894470031839</v>
      </c>
      <c r="J13">
        <f>64037/129404</f>
        <v>0.49486105529968161</v>
      </c>
      <c r="L13">
        <f>SUM(I13:J13)</f>
        <v>1</v>
      </c>
    </row>
    <row r="16" spans="1:18" x14ac:dyDescent="0.25">
      <c r="A16">
        <v>15</v>
      </c>
      <c r="B16" t="s">
        <v>36</v>
      </c>
      <c r="C16">
        <v>19</v>
      </c>
      <c r="E16" s="27" t="s">
        <v>58</v>
      </c>
      <c r="F16" t="s">
        <v>59</v>
      </c>
      <c r="G16" t="s">
        <v>60</v>
      </c>
      <c r="I16">
        <f>69774/138477</f>
        <v>0.50386706817738691</v>
      </c>
      <c r="J16">
        <f>68703/138477</f>
        <v>0.49613293182261314</v>
      </c>
      <c r="L16">
        <f>SUM(I16:J16)</f>
        <v>1</v>
      </c>
      <c r="N16">
        <f>SUM(86026,104507,129404,138477)</f>
        <v>458414</v>
      </c>
      <c r="O16">
        <f>SUM(43595,52913,65367,69774)</f>
        <v>231649</v>
      </c>
      <c r="P16">
        <f>SUM(42431,51594,64037,68703)</f>
        <v>226765</v>
      </c>
      <c r="Q16">
        <f>O16/N16</f>
        <v>0.50532706243701109</v>
      </c>
      <c r="R16">
        <f>P16/N16</f>
        <v>0.49467293756298891</v>
      </c>
    </row>
    <row r="19" spans="1:18" x14ac:dyDescent="0.25">
      <c r="A19">
        <v>20</v>
      </c>
      <c r="B19" t="s">
        <v>36</v>
      </c>
      <c r="C19">
        <v>24</v>
      </c>
      <c r="E19" s="27" t="s">
        <v>61</v>
      </c>
      <c r="F19" t="s">
        <v>62</v>
      </c>
      <c r="G19" t="s">
        <v>63</v>
      </c>
      <c r="I19">
        <f>56881/111980</f>
        <v>0.50795677799607075</v>
      </c>
      <c r="J19">
        <f>55099/111980</f>
        <v>0.49204322200392925</v>
      </c>
      <c r="L19">
        <f>SUM(I19:J19)</f>
        <v>1</v>
      </c>
    </row>
    <row r="22" spans="1:18" s="27" customFormat="1" x14ac:dyDescent="0.25">
      <c r="A22" s="27">
        <v>25</v>
      </c>
      <c r="B22" s="27" t="s">
        <v>36</v>
      </c>
      <c r="C22" s="27">
        <v>29</v>
      </c>
      <c r="E22" s="27" t="s">
        <v>64</v>
      </c>
      <c r="F22" s="27" t="s">
        <v>65</v>
      </c>
      <c r="G22" s="27" t="s">
        <v>66</v>
      </c>
      <c r="I22" s="27">
        <f>48957/96605</f>
        <v>0.50677501164535999</v>
      </c>
      <c r="J22" s="27">
        <f>47648/96605</f>
        <v>0.49322498835464001</v>
      </c>
      <c r="L22" s="27">
        <f>SUM(I22:J22)</f>
        <v>1</v>
      </c>
      <c r="N22" s="27">
        <f>SUM(96605,92193,102573,90371,74822,62433,46498)</f>
        <v>565495</v>
      </c>
      <c r="O22" s="27">
        <f>SUM(48957,46067,51303,45482,38037,31900,23230)</f>
        <v>284976</v>
      </c>
      <c r="P22" s="27">
        <f>SUM(47648,46126,51270,44889,36785,30533,23268)</f>
        <v>280519</v>
      </c>
      <c r="Q22" s="27">
        <f>O22/N22</f>
        <v>0.50394079523249546</v>
      </c>
      <c r="R22" s="27">
        <f>P22/N22</f>
        <v>0.49605920476750459</v>
      </c>
    </row>
    <row r="25" spans="1:18" x14ac:dyDescent="0.25">
      <c r="A25">
        <v>30</v>
      </c>
      <c r="B25" t="s">
        <v>36</v>
      </c>
      <c r="C25">
        <v>34</v>
      </c>
      <c r="E25" s="27" t="s">
        <v>67</v>
      </c>
      <c r="F25" t="s">
        <v>68</v>
      </c>
      <c r="G25" t="s">
        <v>69</v>
      </c>
      <c r="I25">
        <f>46067/92193</f>
        <v>0.49968001909038645</v>
      </c>
      <c r="J25">
        <f>46126/92193</f>
        <v>0.50031998090961349</v>
      </c>
      <c r="L25">
        <f>SUM(I25:J25)</f>
        <v>1</v>
      </c>
    </row>
    <row r="28" spans="1:18" x14ac:dyDescent="0.25">
      <c r="A28">
        <v>35</v>
      </c>
      <c r="B28" t="s">
        <v>36</v>
      </c>
      <c r="C28">
        <v>39</v>
      </c>
      <c r="E28" s="27" t="s">
        <v>70</v>
      </c>
      <c r="F28" t="s">
        <v>71</v>
      </c>
      <c r="G28" t="s">
        <v>72</v>
      </c>
      <c r="I28">
        <f>51303/102573</f>
        <v>0.50016086104530433</v>
      </c>
      <c r="J28">
        <f>51270/102573</f>
        <v>0.49983913895469567</v>
      </c>
      <c r="L28">
        <f>SUM(I28:J28)</f>
        <v>1</v>
      </c>
    </row>
    <row r="31" spans="1:18" x14ac:dyDescent="0.25">
      <c r="A31">
        <v>40</v>
      </c>
      <c r="B31" t="s">
        <v>36</v>
      </c>
      <c r="C31">
        <v>44</v>
      </c>
      <c r="E31" s="27" t="s">
        <v>73</v>
      </c>
      <c r="F31" t="s">
        <v>74</v>
      </c>
      <c r="G31" t="s">
        <v>75</v>
      </c>
      <c r="I31">
        <f>45482/90371</f>
        <v>0.50328091976408362</v>
      </c>
      <c r="J31">
        <f>44889/90371</f>
        <v>0.49671908023591638</v>
      </c>
      <c r="L31">
        <f>SUM(I31:J31)</f>
        <v>1</v>
      </c>
    </row>
    <row r="34" spans="1:18" x14ac:dyDescent="0.25">
      <c r="A34">
        <v>45</v>
      </c>
      <c r="B34" t="s">
        <v>36</v>
      </c>
      <c r="C34">
        <v>49</v>
      </c>
      <c r="E34" s="27" t="s">
        <v>76</v>
      </c>
      <c r="F34" t="s">
        <v>77</v>
      </c>
      <c r="G34" t="s">
        <v>78</v>
      </c>
      <c r="I34">
        <f>38037/74822</f>
        <v>0.50836652321509712</v>
      </c>
      <c r="J34">
        <f>36785/74822</f>
        <v>0.49163347678490282</v>
      </c>
      <c r="L34">
        <f>SUM(I34:J34)</f>
        <v>1</v>
      </c>
    </row>
    <row r="37" spans="1:18" ht="14.45" x14ac:dyDescent="0.3">
      <c r="A37">
        <v>50</v>
      </c>
      <c r="B37" t="s">
        <v>36</v>
      </c>
      <c r="C37">
        <v>54</v>
      </c>
      <c r="E37" s="27" t="s">
        <v>79</v>
      </c>
      <c r="F37" t="s">
        <v>80</v>
      </c>
      <c r="G37" t="s">
        <v>81</v>
      </c>
      <c r="I37">
        <f>31900/62433</f>
        <v>0.51094773597296306</v>
      </c>
      <c r="J37">
        <f>30533/62433</f>
        <v>0.489052264027037</v>
      </c>
      <c r="L37">
        <f>SUM(I37:J37)</f>
        <v>1</v>
      </c>
    </row>
    <row r="40" spans="1:18" ht="14.45" x14ac:dyDescent="0.3">
      <c r="A40">
        <v>55</v>
      </c>
      <c r="B40" t="s">
        <v>36</v>
      </c>
      <c r="C40">
        <v>59</v>
      </c>
      <c r="E40" s="27" t="s">
        <v>82</v>
      </c>
      <c r="F40" t="s">
        <v>83</v>
      </c>
      <c r="G40" t="s">
        <v>84</v>
      </c>
      <c r="I40">
        <f>23230/46498</f>
        <v>0.4995913802744204</v>
      </c>
      <c r="J40">
        <f>23268/46498</f>
        <v>0.5004086197255796</v>
      </c>
      <c r="L40">
        <f>SUM(I40:J40)</f>
        <v>1</v>
      </c>
    </row>
    <row r="43" spans="1:18" s="26" customFormat="1" ht="14.45" x14ac:dyDescent="0.3">
      <c r="A43" s="26">
        <v>60</v>
      </c>
      <c r="B43" s="26" t="s">
        <v>36</v>
      </c>
      <c r="C43" s="26">
        <v>64</v>
      </c>
      <c r="E43" s="26" t="s">
        <v>85</v>
      </c>
      <c r="F43" s="26" t="s">
        <v>86</v>
      </c>
      <c r="G43" s="26" t="s">
        <v>87</v>
      </c>
      <c r="I43" s="26">
        <f>18207/37109</f>
        <v>0.49063569484491631</v>
      </c>
      <c r="J43" s="26">
        <f>18902/37109</f>
        <v>0.50936430515508369</v>
      </c>
      <c r="L43" s="26">
        <f>SUM(I43:J43)</f>
        <v>1</v>
      </c>
      <c r="N43" s="26">
        <f>SUM(37109,30421,23399,17000,18548)</f>
        <v>126477</v>
      </c>
      <c r="O43" s="26">
        <f>SUM(18207,14553,11110,7938,7737)</f>
        <v>59545</v>
      </c>
      <c r="P43" s="26">
        <f>SUM(18902,15868,12289,9062,10811)</f>
        <v>66932</v>
      </c>
      <c r="Q43" s="26">
        <f>O43/N43</f>
        <v>0.47079706191639586</v>
      </c>
      <c r="R43" s="26">
        <f>P43/N43</f>
        <v>0.52920293808360408</v>
      </c>
    </row>
    <row r="46" spans="1:18" x14ac:dyDescent="0.25">
      <c r="A46">
        <v>65</v>
      </c>
      <c r="B46" t="s">
        <v>36</v>
      </c>
      <c r="C46">
        <v>69</v>
      </c>
      <c r="E46" s="27" t="s">
        <v>88</v>
      </c>
      <c r="F46" t="s">
        <v>89</v>
      </c>
      <c r="G46" t="s">
        <v>90</v>
      </c>
      <c r="I46">
        <f>14553/30421</f>
        <v>0.47838664080733706</v>
      </c>
      <c r="J46">
        <f>15868/30421</f>
        <v>0.52161335919266294</v>
      </c>
      <c r="L46">
        <f>SUM(I46:J46)</f>
        <v>1</v>
      </c>
    </row>
    <row r="49" spans="1:12" x14ac:dyDescent="0.25">
      <c r="A49">
        <v>70</v>
      </c>
      <c r="B49" t="s">
        <v>36</v>
      </c>
      <c r="C49">
        <v>74</v>
      </c>
      <c r="E49" s="27" t="s">
        <v>91</v>
      </c>
      <c r="F49" t="s">
        <v>92</v>
      </c>
      <c r="G49" t="s">
        <v>93</v>
      </c>
      <c r="I49">
        <f>11110/23399</f>
        <v>0.47480661566733623</v>
      </c>
      <c r="J49">
        <f>12289/23399</f>
        <v>0.52519338433266383</v>
      </c>
      <c r="L49">
        <f>SUM(I49:J49)</f>
        <v>1</v>
      </c>
    </row>
    <row r="52" spans="1:12" x14ac:dyDescent="0.25">
      <c r="A52">
        <v>75</v>
      </c>
      <c r="B52" t="s">
        <v>36</v>
      </c>
      <c r="C52">
        <v>79</v>
      </c>
      <c r="E52" s="27" t="s">
        <v>94</v>
      </c>
      <c r="F52" t="s">
        <v>95</v>
      </c>
      <c r="G52" t="s">
        <v>96</v>
      </c>
      <c r="I52">
        <f>7938/17000</f>
        <v>0.46694117647058825</v>
      </c>
      <c r="J52">
        <f>9062/17000</f>
        <v>0.53305882352941181</v>
      </c>
      <c r="L52">
        <f>SUM(I52:J52)</f>
        <v>1</v>
      </c>
    </row>
    <row r="55" spans="1:12" x14ac:dyDescent="0.25">
      <c r="A55" t="s">
        <v>97</v>
      </c>
      <c r="E55" s="27" t="s">
        <v>98</v>
      </c>
      <c r="F55" t="s">
        <v>99</v>
      </c>
      <c r="G55" t="s">
        <v>100</v>
      </c>
      <c r="I55">
        <f>7737/18548</f>
        <v>0.41713392279491052</v>
      </c>
      <c r="J55">
        <f>10811/18548</f>
        <v>0.58286607720508954</v>
      </c>
      <c r="L55">
        <f>SUM(I55:J55)</f>
        <v>1</v>
      </c>
    </row>
    <row r="58" spans="1:12" x14ac:dyDescent="0.25">
      <c r="B58" t="s">
        <v>101</v>
      </c>
      <c r="E58" s="27" t="s">
        <v>102</v>
      </c>
      <c r="F58" t="s">
        <v>103</v>
      </c>
      <c r="G58" t="s">
        <v>104</v>
      </c>
    </row>
  </sheetData>
  <customSheetViews>
    <customSheetView guid="{8A3DBA68-F4F4-4FB0-8DA6-7D084BD8B07C}" state="hidden" topLeftCell="A19">
      <selection activeCell="Q43" sqref="Q43:R43"/>
      <pageMargins left="0.7" right="0.7" top="0.75" bottom="0.75" header="0.3" footer="0.3"/>
    </customSheetView>
    <customSheetView guid="{B3A95AE9-DE26-4436-8BA2-31FD4650D94E}" state="hidden" topLeftCell="A19">
      <selection activeCell="Q43" sqref="Q43:R43"/>
      <pageMargins left="0.7" right="0.7" top="0.75" bottom="0.75" header="0.3" footer="0.3"/>
    </customSheetView>
    <customSheetView guid="{2B3DA235-A954-4D15-A0E1-C1A804785942}" topLeftCell="A7">
      <selection activeCell="J11" sqref="J11"/>
      <pageMargins left="0.7" right="0.7" top="0.75" bottom="0.75" header="0.3" footer="0.3"/>
    </customSheetView>
    <customSheetView guid="{BA0889DC-40E2-470E-95BA-008BC50D9584}" state="hidden" topLeftCell="A19">
      <selection activeCell="Q43" sqref="Q43:R43"/>
      <pageMargins left="0.7" right="0.7" top="0.75" bottom="0.75" header="0.3" footer="0.3"/>
    </customSheetView>
    <customSheetView guid="{6F143068-E7C3-42F8-B381-078BA98A3706}" state="hidden" topLeftCell="A19">
      <selection activeCell="Q43" sqref="Q43:R4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2" sqref="F2"/>
    </sheetView>
  </sheetViews>
  <sheetFormatPr defaultRowHeight="15" x14ac:dyDescent="0.25"/>
  <sheetData>
    <row r="1" spans="1:9" x14ac:dyDescent="0.25">
      <c r="B1" t="s">
        <v>105</v>
      </c>
      <c r="C1" t="s">
        <v>9</v>
      </c>
      <c r="D1" t="s">
        <v>10</v>
      </c>
      <c r="E1" t="s">
        <v>9</v>
      </c>
      <c r="F1" t="s">
        <v>10</v>
      </c>
    </row>
    <row r="2" spans="1:9" x14ac:dyDescent="0.25">
      <c r="A2" s="24">
        <v>2000</v>
      </c>
      <c r="B2">
        <v>126477</v>
      </c>
      <c r="C2">
        <f t="shared" ref="C2:C15" si="0">B2*$G$2</f>
        <v>59545</v>
      </c>
      <c r="D2">
        <f t="shared" ref="D2:D15" si="1">B2*$H$2</f>
        <v>66932</v>
      </c>
      <c r="E2">
        <f t="shared" ref="E2:E15" si="2">C2/1000</f>
        <v>59.545000000000002</v>
      </c>
      <c r="F2">
        <f t="shared" ref="F2:F15" si="3">D2/1000</f>
        <v>66.932000000000002</v>
      </c>
      <c r="G2">
        <v>0.47079706191639586</v>
      </c>
      <c r="H2">
        <v>0.52920293808360408</v>
      </c>
      <c r="I2">
        <f t="shared" ref="I2:I15" si="4">B2/1000</f>
        <v>126.477</v>
      </c>
    </row>
    <row r="3" spans="1:9" x14ac:dyDescent="0.25">
      <c r="A3" s="24">
        <v>2001</v>
      </c>
      <c r="B3">
        <v>126921</v>
      </c>
      <c r="C3">
        <f t="shared" si="0"/>
        <v>59754.03389549088</v>
      </c>
      <c r="D3">
        <f t="shared" si="1"/>
        <v>67166.96610450912</v>
      </c>
      <c r="E3">
        <f t="shared" si="2"/>
        <v>59.754033895490878</v>
      </c>
      <c r="F3">
        <f t="shared" si="3"/>
        <v>67.166966104509115</v>
      </c>
      <c r="I3">
        <f t="shared" si="4"/>
        <v>126.92100000000001</v>
      </c>
    </row>
    <row r="4" spans="1:9" x14ac:dyDescent="0.25">
      <c r="A4" s="24">
        <v>2002</v>
      </c>
      <c r="B4">
        <v>120144.780875982</v>
      </c>
      <c r="C4">
        <f t="shared" si="0"/>
        <v>56563.809841001515</v>
      </c>
      <c r="D4">
        <f t="shared" si="1"/>
        <v>63580.971034980481</v>
      </c>
      <c r="E4">
        <f t="shared" si="2"/>
        <v>56.563809841001515</v>
      </c>
      <c r="F4">
        <f t="shared" si="3"/>
        <v>63.580971034980479</v>
      </c>
      <c r="I4">
        <f t="shared" si="4"/>
        <v>120.14478087598201</v>
      </c>
    </row>
    <row r="5" spans="1:9" x14ac:dyDescent="0.25">
      <c r="A5" s="24">
        <v>2003</v>
      </c>
      <c r="B5">
        <v>121011</v>
      </c>
      <c r="C5">
        <f t="shared" si="0"/>
        <v>56971.623259564978</v>
      </c>
      <c r="D5">
        <f t="shared" si="1"/>
        <v>64039.376740435015</v>
      </c>
      <c r="E5">
        <f t="shared" si="2"/>
        <v>56.971623259564979</v>
      </c>
      <c r="F5">
        <f t="shared" si="3"/>
        <v>64.039376740435017</v>
      </c>
      <c r="I5">
        <f t="shared" si="4"/>
        <v>121.011</v>
      </c>
    </row>
    <row r="6" spans="1:9" x14ac:dyDescent="0.25">
      <c r="A6" s="24">
        <v>2004</v>
      </c>
      <c r="B6">
        <v>129310</v>
      </c>
      <c r="C6">
        <f t="shared" si="0"/>
        <v>60878.768076409149</v>
      </c>
      <c r="D6">
        <f t="shared" si="1"/>
        <v>68431.231923590851</v>
      </c>
      <c r="E6">
        <f t="shared" si="2"/>
        <v>60.878768076409152</v>
      </c>
      <c r="F6">
        <f t="shared" si="3"/>
        <v>68.431231923590857</v>
      </c>
      <c r="I6">
        <f t="shared" si="4"/>
        <v>129.31</v>
      </c>
    </row>
    <row r="7" spans="1:9" x14ac:dyDescent="0.25">
      <c r="A7" s="24">
        <v>2005</v>
      </c>
      <c r="B7">
        <v>129695.91832954943</v>
      </c>
      <c r="C7">
        <f t="shared" si="0"/>
        <v>61060.457292100706</v>
      </c>
      <c r="D7">
        <f t="shared" si="1"/>
        <v>68635.461037448724</v>
      </c>
      <c r="E7">
        <f t="shared" si="2"/>
        <v>61.060457292100708</v>
      </c>
      <c r="F7">
        <f t="shared" si="3"/>
        <v>68.635461037448721</v>
      </c>
      <c r="I7">
        <f t="shared" si="4"/>
        <v>129.69591832954944</v>
      </c>
    </row>
    <row r="8" spans="1:9" x14ac:dyDescent="0.25">
      <c r="A8" s="24">
        <v>2006</v>
      </c>
      <c r="B8">
        <v>130041.57533393643</v>
      </c>
      <c r="C8">
        <f t="shared" si="0"/>
        <v>61223.191594196927</v>
      </c>
      <c r="D8">
        <f t="shared" si="1"/>
        <v>68818.383739739496</v>
      </c>
      <c r="E8">
        <f t="shared" si="2"/>
        <v>61.223191594196926</v>
      </c>
      <c r="F8">
        <f t="shared" si="3"/>
        <v>68.818383739739502</v>
      </c>
      <c r="I8">
        <f t="shared" si="4"/>
        <v>130.04157533393644</v>
      </c>
    </row>
    <row r="9" spans="1:9" x14ac:dyDescent="0.25">
      <c r="A9" s="24">
        <v>2007</v>
      </c>
      <c r="B9">
        <v>130566.97398060466</v>
      </c>
      <c r="C9">
        <f t="shared" si="0"/>
        <v>61470.54773338318</v>
      </c>
      <c r="D9">
        <f t="shared" si="1"/>
        <v>69096.426247221476</v>
      </c>
      <c r="E9">
        <f t="shared" si="2"/>
        <v>61.470547733383178</v>
      </c>
      <c r="F9">
        <f t="shared" si="3"/>
        <v>69.096426247221473</v>
      </c>
      <c r="I9">
        <f t="shared" si="4"/>
        <v>130.56697398060464</v>
      </c>
    </row>
    <row r="10" spans="1:9" x14ac:dyDescent="0.25">
      <c r="A10" s="24">
        <v>2008</v>
      </c>
      <c r="B10">
        <v>131107.90214486132</v>
      </c>
      <c r="C10">
        <f t="shared" si="0"/>
        <v>61725.215123823044</v>
      </c>
      <c r="D10">
        <f t="shared" si="1"/>
        <v>69382.687021038262</v>
      </c>
      <c r="E10">
        <f t="shared" si="2"/>
        <v>61.725215123823041</v>
      </c>
      <c r="F10">
        <f t="shared" si="3"/>
        <v>69.382687021038265</v>
      </c>
      <c r="I10">
        <f t="shared" si="4"/>
        <v>131.10790214486133</v>
      </c>
    </row>
    <row r="11" spans="1:9" ht="15.75" thickBot="1" x14ac:dyDescent="0.3">
      <c r="A11" s="24">
        <v>2009</v>
      </c>
      <c r="B11">
        <v>131260</v>
      </c>
      <c r="C11">
        <f t="shared" si="0"/>
        <v>61796.822347146124</v>
      </c>
      <c r="D11">
        <f t="shared" si="1"/>
        <v>69463.177652853876</v>
      </c>
      <c r="E11">
        <f t="shared" si="2"/>
        <v>61.796822347146126</v>
      </c>
      <c r="F11">
        <f t="shared" si="3"/>
        <v>69.463177652853872</v>
      </c>
      <c r="I11">
        <f t="shared" si="4"/>
        <v>131.26</v>
      </c>
    </row>
    <row r="12" spans="1:9" ht="15.75" thickBot="1" x14ac:dyDescent="0.3">
      <c r="A12" s="25">
        <v>2010</v>
      </c>
      <c r="B12">
        <v>132022</v>
      </c>
      <c r="C12">
        <f t="shared" si="0"/>
        <v>62155.569708326417</v>
      </c>
      <c r="D12">
        <f t="shared" si="1"/>
        <v>69866.430291673576</v>
      </c>
      <c r="E12">
        <f t="shared" si="2"/>
        <v>62.155569708326418</v>
      </c>
      <c r="F12">
        <f t="shared" si="3"/>
        <v>69.866430291673581</v>
      </c>
      <c r="I12">
        <f t="shared" si="4"/>
        <v>132.02199999999999</v>
      </c>
    </row>
    <row r="13" spans="1:9" ht="15.75" thickBot="1" x14ac:dyDescent="0.3">
      <c r="A13" s="25">
        <v>2011</v>
      </c>
      <c r="B13">
        <v>177672</v>
      </c>
      <c r="C13">
        <f t="shared" si="0"/>
        <v>83647.455584809883</v>
      </c>
      <c r="D13">
        <f t="shared" si="1"/>
        <v>94024.544415190103</v>
      </c>
      <c r="E13">
        <f t="shared" si="2"/>
        <v>83.647455584809876</v>
      </c>
      <c r="F13">
        <f t="shared" si="3"/>
        <v>94.024544415190107</v>
      </c>
      <c r="I13">
        <f t="shared" si="4"/>
        <v>177.672</v>
      </c>
    </row>
    <row r="14" spans="1:9" ht="15.75" thickBot="1" x14ac:dyDescent="0.3">
      <c r="A14" s="25">
        <v>2012</v>
      </c>
      <c r="B14">
        <v>178632</v>
      </c>
      <c r="C14">
        <f t="shared" si="0"/>
        <v>84099.420764249633</v>
      </c>
      <c r="D14">
        <f t="shared" si="1"/>
        <v>94532.579235750367</v>
      </c>
      <c r="E14">
        <f t="shared" si="2"/>
        <v>84.099420764249629</v>
      </c>
      <c r="F14">
        <f t="shared" si="3"/>
        <v>94.532579235750362</v>
      </c>
      <c r="I14">
        <f t="shared" si="4"/>
        <v>178.63200000000001</v>
      </c>
    </row>
    <row r="15" spans="1:9" x14ac:dyDescent="0.25">
      <c r="A15" s="25">
        <v>2013</v>
      </c>
      <c r="B15">
        <v>179350</v>
      </c>
      <c r="C15">
        <f t="shared" si="0"/>
        <v>84437.453054705606</v>
      </c>
      <c r="D15">
        <f t="shared" si="1"/>
        <v>94912.546945294394</v>
      </c>
      <c r="E15">
        <f t="shared" si="2"/>
        <v>84.4374530547056</v>
      </c>
      <c r="F15">
        <f t="shared" si="3"/>
        <v>94.912546945294395</v>
      </c>
      <c r="I15">
        <f t="shared" si="4"/>
        <v>179.35</v>
      </c>
    </row>
  </sheetData>
  <customSheetViews>
    <customSheetView guid="{8A3DBA68-F4F4-4FB0-8DA6-7D084BD8B07C}" state="hidden">
      <selection activeCell="F2" sqref="F2"/>
      <pageMargins left="0.7" right="0.7" top="0.75" bottom="0.75" header="0.3" footer="0.3"/>
    </customSheetView>
    <customSheetView guid="{B3A95AE9-DE26-4436-8BA2-31FD4650D94E}" state="hidden">
      <selection activeCell="F2" sqref="F2"/>
      <pageMargins left="0.7" right="0.7" top="0.75" bottom="0.75" header="0.3" footer="0.3"/>
    </customSheetView>
    <customSheetView guid="{2B3DA235-A954-4D15-A0E1-C1A804785942}">
      <selection activeCell="H37" sqref="H37"/>
      <pageMargins left="0.7" right="0.7" top="0.75" bottom="0.75" header="0.3" footer="0.3"/>
    </customSheetView>
    <customSheetView guid="{BA0889DC-40E2-470E-95BA-008BC50D9584}" state="hidden">
      <selection activeCell="F2" sqref="F2"/>
      <pageMargins left="0.7" right="0.7" top="0.75" bottom="0.75" header="0.3" footer="0.3"/>
    </customSheetView>
    <customSheetView guid="{6F143068-E7C3-42F8-B381-078BA98A3706}" state="hidden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Table H.1 </vt:lpstr>
      <vt:lpstr>Table H.2 </vt:lpstr>
      <vt:lpstr>Table H.3</vt:lpstr>
      <vt:lpstr>Table H.4</vt:lpstr>
      <vt:lpstr>Table H.5</vt:lpstr>
      <vt:lpstr>Table H.6</vt:lpstr>
      <vt:lpstr>Sheet1</vt:lpstr>
      <vt:lpstr>Sheet2</vt:lpstr>
      <vt:lpstr>'Table H.1 '!page_111</vt:lpstr>
      <vt:lpstr>'Table H.2 '!Page_112</vt:lpstr>
      <vt:lpstr>'Table H.4'!page_114</vt:lpstr>
      <vt:lpstr>'Table H.5'!page_115</vt:lpstr>
      <vt:lpstr>'Table H.1 '!Print_Area</vt:lpstr>
      <vt:lpstr>'Table H.4'!Print_Area</vt:lpstr>
      <vt:lpstr>'Table H.5'!Print_Area</vt:lpstr>
    </vt:vector>
  </TitlesOfParts>
  <Company>Central Bank of Trinidad and Tobago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nbrown</dc:creator>
  <cp:lastModifiedBy>Shanta Dhoray-Baig</cp:lastModifiedBy>
  <cp:lastPrinted>2014-07-25T15:17:15Z</cp:lastPrinted>
  <dcterms:created xsi:type="dcterms:W3CDTF">2013-07-18T15:36:33Z</dcterms:created>
  <dcterms:modified xsi:type="dcterms:W3CDTF">2020-06-10T21:44:18Z</dcterms:modified>
</cp:coreProperties>
</file>