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TRO" sheetId="1" r:id="rId3"/>
    <sheet state="visible" name="OVERVIEW" sheetId="2" r:id="rId4"/>
    <sheet state="visible" name="CADASTRO PROD" sheetId="3" r:id="rId5"/>
    <sheet state="visible" name="CADASTRO COLAB" sheetId="4" r:id="rId6"/>
    <sheet state="visible" name="CADASTRO FORN" sheetId="5" r:id="rId7"/>
    <sheet state="visible" name="LANÇAMENTOS ENT" sheetId="6" r:id="rId8"/>
    <sheet state="visible" name="LANÇAMENTOS SAÍ" sheetId="7" r:id="rId9"/>
    <sheet state="visible" name="INVENTÁRIO" sheetId="8" r:id="rId10"/>
    <sheet state="visible" name="RESULTADOS GERAIS" sheetId="9" r:id="rId11"/>
    <sheet state="visible" name="RESULTADOS ESPECÍFICOS" sheetId="10" r:id="rId12"/>
    <sheet state="visible" name="GRÁFICOS" sheetId="11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7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7">
      <text>
        <t xml:space="preserve">Insira o código do produto usado na sua empresa. 
Estas células DEVEM ser PREENCHIDAS.
Valores DUPLICADOS não serão aceitos.</t>
      </text>
    </comment>
    <comment authorId="0" ref="E7">
      <text>
        <t xml:space="preserve">Entre com a descrição do produto, ela será usada posteriormente ao longo da planilha.
DUPLICADOS não serão aceitos.</t>
      </text>
    </comment>
    <comment authorId="0" ref="H7">
      <text>
        <t xml:space="preserve">Entre com o valor de estoque MÍNIMO que sua empresa pode ter do produto.</t>
      </text>
    </comment>
    <comment authorId="0" ref="I7">
      <text>
        <t xml:space="preserve">Entre com o valor do estoque contado no momento do cadastro. Não deve ser alterado posteriormente.</t>
      </text>
    </comment>
    <comment authorId="0" ref="K7">
      <text>
        <t xml:space="preserve">Entre com a data do cadastro, este dado servirá para outras análises posteriormente, portanto, não pule esta etapa!
Apenas datas são aceitas nas células.</t>
      </text>
    </comment>
    <comment authorId="0" ref="L7">
      <text>
        <t xml:space="preserve">Entre com o custo unitário do primeiro preenchimento.
Não pule esta etapa.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7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7">
      <text>
        <t xml:space="preserve">Entre com o nome do(a) colaborador(a)</t>
      </text>
    </comment>
    <comment authorId="0" ref="G7">
      <text>
        <t xml:space="preserve">Entre com o ramal ou telefone pessoal.</t>
      </text>
    </comment>
    <comment authorId="0" ref="I7">
      <text>
        <t xml:space="preserve">E-mail para contato.</t>
      </text>
    </comment>
    <comment authorId="0" ref="L7">
      <text>
        <t xml:space="preserve">Função desempenhada.</t>
      </text>
    </comment>
    <comment authorId="0" ref="N7">
      <text>
        <t xml:space="preserve">Quaisquer observações e detalhes que sejam conveninentes.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7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7">
      <text>
        <t xml:space="preserve">Entre com o nome do(a) fornecedor(a)</t>
      </text>
    </comment>
    <comment authorId="0" ref="I7">
      <text>
        <t xml:space="preserve">Entre com o ramal ou telefone pessoal.</t>
      </text>
    </comment>
    <comment authorId="0" ref="K7">
      <text>
        <t xml:space="preserve">E-mail para contato.</t>
      </text>
    </comment>
    <comment authorId="0" ref="Q7">
      <text>
        <t xml:space="preserve">Quaisquer observações e detalhes que sejam conveninentes.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7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7">
      <text>
        <t xml:space="preserve">Você DEVE entrar com a data do cadastro. Apenas datas são aceitas nas células.</t>
      </text>
    </comment>
    <comment authorId="0" ref="E7">
      <text>
        <t xml:space="preserve">O código do produto, previamente digitado, aparecerá automaticamente, não precisa ser digitado.</t>
      </text>
    </comment>
    <comment authorId="0" ref="I7">
      <text>
        <t xml:space="preserve">Entre com dados da nota fiscal caso seja necessário.</t>
      </text>
    </comment>
    <comment authorId="0" ref="O7">
      <text>
        <t xml:space="preserve">A unidade é mostrada automaticamente com base no cadastro.</t>
      </text>
    </comment>
    <comment authorId="0" ref="P7">
      <text>
        <t xml:space="preserve">Entre com a data prevista para a entrega.</t>
      </text>
    </comment>
    <comment authorId="0" ref="S7">
      <text>
        <t xml:space="preserve">Aqui aparecerá automaticamente o número de dias corridos entre a data do cadastro do pedido e a data de entrega.</t>
      </text>
    </comment>
    <comment authorId="0" ref="T7">
      <text>
        <t xml:space="preserve">Custo do pedido automaticamente calculado com base no valor unitario e quantidade.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7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7">
      <text>
        <t xml:space="preserve">Entre com a data do cadastro. Apenas datas são aceitas nas células.</t>
      </text>
    </comment>
    <comment authorId="0" ref="E7">
      <text>
        <t xml:space="preserve">O código do produto, previamente digitado, aparecerá automaticamente, não precisa ser digitado.</t>
      </text>
    </comment>
    <comment authorId="0" ref="L7">
      <text>
        <t xml:space="preserve">A unidade é mostrada automaticamente com base no cadastro.</t>
      </text>
    </comment>
    <comment authorId="0" ref="M7">
      <text>
        <t xml:space="preserve">O custo estimado é calculado como uma média ponderada entre os produtos.
Isto acontece quando o preço dos produtos varia de compra a compra. 
Exemplo: se no seu estoque há 10 produtos que custaram 1 real e 10 que custaram 2 reais, o preço estimado de cada produto será R$1,50.
Se houvesse 10 produtos custando 1 real e 30 custando 2 reais, o preço estimado seria R$1,75. 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C10">
      <text>
        <t xml:space="preserve">Esta coluna se refere ao número de peças digitadas, não é preciso digitar nada, ela se preenche automaticamente.
Caso uma linha de preenchimento for pulada, aparecerá a mensagem de "ERRO!" na célula. Para corrigir isto, basta preencher a linha pulada.</t>
      </text>
    </comment>
    <comment authorId="0" ref="D10">
      <text>
        <t xml:space="preserve">O código do produto, previamente digitado, aparecerá automaticamente, não precisa ser digitado.</t>
      </text>
    </comment>
    <comment authorId="0" ref="H10">
      <text>
        <t xml:space="preserve">Aqui é mostrado o estoque estimado até as últimas atualizações, calculado com base no estoque inicial, entradas e saídas.</t>
      </text>
    </comment>
    <comment authorId="0" ref="I10">
      <text>
        <t xml:space="preserve">É possível que haja divergência entre seu estoque estimado e o real, por isso, deixamos esta coluna para que seja preenchido o valor do estoque real.
É extremamente necessário que o estoque real seja preenchido, caso não saiba ou não deseje contar o estoque toda vez, digite o mesmo número do ESTOQUE PREVISTO.</t>
      </text>
    </comment>
    <comment authorId="0" ref="J10">
      <text>
        <t xml:space="preserve">A unidade é mostrada automaticamente com base no cadastro.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D8">
      <text>
        <t xml:space="preserve">O código do produto, previamente digitado, aparecerá automaticamente, não precisa ser digitado.
</t>
      </text>
    </comment>
    <comment authorId="0" ref="J8">
      <text>
        <t xml:space="preserve">O STATUS DO ESTOQUE sugere a situação entre o estoque REAL e o MÍNIMO.
Será tido como CONFORTÁVEL, o estoque 2 vezes maior do que o mínimo.</t>
      </text>
    </comment>
    <comment authorId="0" ref="O8">
      <text>
        <t xml:space="preserve">Esta coluna mostra a relação entre a quantidade do produto e a quantidade total do inventário.</t>
      </text>
    </comment>
    <comment authorId="0" ref="P8">
      <text>
        <t xml:space="preserve">Já a relevância por valor mostra a relação entre o valor financeiro do produto e o valor financeiro de todo o inventário.</t>
      </text>
    </comment>
    <comment authorId="0" ref="Q8">
      <text>
        <t xml:space="preserve">O GIRO DO ESTOQUE é um indicador que demonstra o desempenho do estoque.
Ele mostra quantas vezes o estoque foi renovado num determinado período. 
Por exemplo: se seu giro de estoque em 1 mês foi 3, isto significa que o estoque foi renovado 3 vezes durante os 30 dias.
Uma maior atenção deve ser dada aos produtos com maior giro.</t>
      </text>
    </comment>
    <comment authorId="0" ref="R8">
      <text>
        <t xml:space="preserve">O TEMPO MÉDIO mostra de quanto em quanto tempo seu estoque foi renovado no período analisado.
Por exemplo: se o tempo médio do estoque são 15 e o período analisado foi em um ano, isto significa que o estoque foi renovado a cada 15 dias durante este ano.</t>
      </text>
    </comment>
    <comment authorId="0" ref="T8">
      <text>
        <t xml:space="preserve">O PERÍODO ANALISADO é o período usado para o cálculo do GIRO e TEMPO MÉDIO.
Para esta planilha, o período vale da data mais antiga digitada (nos lançamentos de entrada ou saída) e da data mais recente (ou nos lançamentos de entrada ou saída). O tempo é em dias.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  <comment authorId="0" ref="T14">
      <text>
        <t xml:space="preserve">A REPRESENTATIVIDADE define, neste caso, a porcentagem do valor financeiro do produto em relação ao valor financeiro do estoque total.</t>
      </text>
    </comment>
    <comment authorId="0" ref="U14">
      <text>
        <t xml:space="preserve">A PORCENTAGEM ACUMULADA soma os valores de representatividade.</t>
      </text>
    </comment>
    <comment authorId="0" ref="V14">
      <text>
        <t xml:space="preserve">Curva ABC:
Produtos A: representam até 70% do valor financeiro do estoque.
Produtos B: representam até 20% do valor financeiro do estoque.
Produtos C: representam até 10% do valor financeiro do estoque.
</t>
      </text>
    </comment>
    <comment authorId="0" ref="AA14">
      <text>
        <t xml:space="preserve">A REPRESENTATIVIDADE define, neste caso, a porcentagem do volume do produto em relação ao volume do estoque total.</t>
      </text>
    </comment>
    <comment authorId="0" ref="AB14">
      <text>
        <t xml:space="preserve">A PORCENTAGEM ACUMULADA soma os valores de representatividade.</t>
      </text>
    </comment>
    <comment authorId="0" ref="AC14">
      <text>
        <t xml:space="preserve">Curva ABC:
Produtos A: representam até 70% do volume do estoque.
Produtos B: representam até 20% do volume do estoque.
Produtos C: representam até 10% do volume do estoque.
</t>
      </text>
    </comment>
    <comment authorId="0" ref="C32">
      <text>
        <t xml:space="preserve">O GIRO DO ESTOQUE é um indicador que demonstra o desempenho do estoque.
Ele mostra quantas vezes o estoque foi renovado num determinado período. 
Por exemplo: se seu giro de estoque em 1 mês foi 3, isto significa que o estoque foi renovado 3 vezes durante os 30 dias.
Uma maior atenção deve ser dada aos produtos com maior giro.</t>
      </text>
    </comment>
    <comment authorId="0" ref="I32">
      <text>
        <t xml:space="preserve">O TEMPO MÉDIO mostra de quanto em quanto tempo seu estoque foi renovado no período analisado.
Por exemplo: se o tempo médio do estoque são 15 e o período analisado foi em um ano, isto significa que o estoque foi renovado a cada 15 dias durante este ano.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Seja bem vindo à Planilha de Controle de Estoque da Mais Planilhas!
Para navegar entre as abas da planilha, clique nos botões ao lado, cada um te direcionará para a aba desejada!</t>
      </text>
    </comment>
  </commentList>
</comments>
</file>

<file path=xl/sharedStrings.xml><?xml version="1.0" encoding="utf-8"?>
<sst xmlns="http://schemas.openxmlformats.org/spreadsheetml/2006/main" count="848" uniqueCount="243">
  <si>
    <t>CONTROLE DE ESTOQUE</t>
  </si>
  <si>
    <r>
      <rPr/>
      <t xml:space="preserve">Olá, nós da </t>
    </r>
    <r>
      <rPr>
        <rFont val="Calibri (Body)"/>
        <b/>
        <color rgb="FF2E75B5"/>
        <sz val="16.0"/>
      </rPr>
      <t>Mais Planilhas</t>
    </r>
    <r>
      <rPr>
        <rFont val="Calibri"/>
        <color rgb="FF000000"/>
        <sz val="16.0"/>
      </rPr>
      <t xml:space="preserve"> apresentamos a nossa mais nova </t>
    </r>
    <r>
      <rPr>
        <rFont val="Calibri (Body)"/>
        <b/>
        <color rgb="FF2E75B5"/>
        <sz val="16.0"/>
      </rPr>
      <t>Planilha</t>
    </r>
    <r>
      <rPr>
        <rFont val="Calibri"/>
        <color rgb="FF000000"/>
        <sz val="16.0"/>
      </rPr>
      <t xml:space="preserve"> de </t>
    </r>
    <r>
      <rPr>
        <rFont val="Calibri"/>
        <b/>
        <color rgb="FF000000"/>
        <sz val="16.0"/>
      </rPr>
      <t>Controle de Estoque</t>
    </r>
    <r>
      <rPr>
        <rFont val="Calibri"/>
        <color rgb="FF000000"/>
        <sz val="16.0"/>
      </rPr>
      <t xml:space="preserve"> para que você e sua empresa possam manter um melhor controle dos seus produtos e matérias-primas.
Gostou do nosso trabalho? Siga a gente, dê sugestões e faça pedidos em nossa página do Facebook:</t>
    </r>
  </si>
  <si>
    <t>INTRODUÇÃO</t>
  </si>
  <si>
    <t>OVERVIEW</t>
  </si>
  <si>
    <t>CADASTRO DE PRODUTOS</t>
  </si>
  <si>
    <t>CADASTRO DE COLABORADORES</t>
  </si>
  <si>
    <t>PASSO A PASSO</t>
  </si>
  <si>
    <t>CADASTRO DE FORNECEDORES</t>
  </si>
  <si>
    <t>1. OVERVIEW</t>
  </si>
  <si>
    <t>LANÇAR ENTRADAS</t>
  </si>
  <si>
    <r>
      <rPr/>
      <t xml:space="preserve">Navegando por nosso menu à esquerda, a próxima aba é a do </t>
    </r>
    <r>
      <rPr>
        <rFont val="Calibri"/>
        <b/>
        <color rgb="FF000000"/>
        <sz val="16.0"/>
      </rPr>
      <t>OVERVIEW,</t>
    </r>
    <r>
      <rPr>
        <rFont val="Calibri"/>
        <color rgb="FF000000"/>
        <sz val="16.0"/>
      </rPr>
      <t xml:space="preserve"> aqui o usuário poderá acompanhar como estão os status dos estoques dos 30 primeiros produtos cadastrados em ordem de relação entre estoque mínimo e real.</t>
    </r>
  </si>
  <si>
    <t>LANÇAR SAÍDAS</t>
  </si>
  <si>
    <t>INVENTÁRIO</t>
  </si>
  <si>
    <t>RESULTADOS GERAIS</t>
  </si>
  <si>
    <t>2. CADASTROS</t>
  </si>
  <si>
    <t>RESULTADOS ESPECÍFICOS</t>
  </si>
  <si>
    <r>
      <t xml:space="preserve">Nesta </t>
    </r>
    <r>
      <rPr>
        <rFont val="Arial"/>
        <b/>
        <color rgb="FF2E75B5"/>
        <sz val="16.0"/>
      </rPr>
      <t>Planilha</t>
    </r>
    <r>
      <rPr>
        <b/>
        <sz val="16.0"/>
      </rPr>
      <t>,</t>
    </r>
    <r>
      <rPr>
        <sz val="16.0"/>
      </rPr>
      <t xml:space="preserve"> há </t>
    </r>
    <r>
      <rPr>
        <b/>
        <sz val="16.0"/>
      </rPr>
      <t>3</t>
    </r>
    <r>
      <rPr>
        <sz val="16.0"/>
      </rPr>
      <t xml:space="preserve"> abas de </t>
    </r>
    <r>
      <rPr>
        <b/>
        <sz val="16.0"/>
      </rPr>
      <t>CADASTROS</t>
    </r>
    <r>
      <rPr>
        <sz val="16.0"/>
      </rPr>
      <t>: produtos; colaboradores e fornecedores. É recomendável que se preencha as 3 para que esta ferramenta possa te dar o máximo de informações a respeito do controle do seu estoque.</t>
    </r>
  </si>
  <si>
    <t>GRÁFICOS</t>
  </si>
  <si>
    <t>3. LANÇAMENTOS</t>
  </si>
  <si>
    <r>
      <rPr/>
      <t xml:space="preserve">O próximo passo é fazer os </t>
    </r>
    <r>
      <rPr>
        <rFont val="Calibri"/>
        <b/>
        <color rgb="FF000000"/>
        <sz val="16.0"/>
      </rPr>
      <t>LANÇAMENTOS</t>
    </r>
    <r>
      <rPr>
        <rFont val="Calibri"/>
        <color rgb="FF000000"/>
        <sz val="16.0"/>
      </rPr>
      <t xml:space="preserve"> das </t>
    </r>
    <r>
      <rPr>
        <rFont val="Calibri (Body)"/>
        <b/>
        <color rgb="FF00B050"/>
        <sz val="16.0"/>
      </rPr>
      <t>ENTRADAS</t>
    </r>
    <r>
      <rPr>
        <rFont val="Calibri"/>
        <color rgb="FF000000"/>
        <sz val="16.0"/>
      </rPr>
      <t xml:space="preserve"> e das </t>
    </r>
    <r>
      <rPr>
        <rFont val="Calibri (Body)"/>
        <b/>
        <color rgb="FFD84942"/>
        <sz val="16.0"/>
      </rPr>
      <t>SAÍDAS</t>
    </r>
    <r>
      <rPr>
        <rFont val="Calibri"/>
        <color rgb="FF000000"/>
        <sz val="16.0"/>
      </rPr>
      <t>. Nestas abas, algumas células devem ser preenchidas, outras não e algumas são preenchidas automaticamente. Há comentários no início de cada tabela que trazem estas informações.</t>
    </r>
  </si>
  <si>
    <t>4. INVENTÁRIO E RESULTADOS</t>
  </si>
  <si>
    <r>
      <rPr/>
      <t xml:space="preserve">Esta </t>
    </r>
    <r>
      <rPr>
        <rFont val="Calibri (Body)"/>
        <b/>
        <color rgb="FF2E75B5"/>
        <sz val="16.0"/>
      </rPr>
      <t>Planilha</t>
    </r>
    <r>
      <rPr>
        <rFont val="Calibri"/>
        <color rgb="FF000000"/>
        <sz val="16.0"/>
      </rPr>
      <t xml:space="preserve"> traz três formas de visualizar seu estoque por meio de tabelas nas abas de </t>
    </r>
    <r>
      <rPr>
        <rFont val="Calibri"/>
        <b/>
        <color rgb="FF000000"/>
        <sz val="16.0"/>
      </rPr>
      <t xml:space="preserve">INVENTÁRIO </t>
    </r>
    <r>
      <rPr>
        <rFont val="Calibri"/>
        <color rgb="FF000000"/>
        <sz val="16.0"/>
      </rPr>
      <t xml:space="preserve">e </t>
    </r>
    <r>
      <rPr>
        <rFont val="Calibri"/>
        <b/>
        <color rgb="FF000000"/>
        <sz val="16.0"/>
      </rPr>
      <t xml:space="preserve">RESULTADOS </t>
    </r>
    <r>
      <rPr>
        <rFont val="Calibri"/>
        <color rgb="FF000000"/>
        <sz val="16.0"/>
      </rPr>
      <t>(</t>
    </r>
    <r>
      <rPr>
        <rFont val="Calibri"/>
        <b/>
        <color rgb="FF000000"/>
        <sz val="16.0"/>
      </rPr>
      <t xml:space="preserve">GERAIS </t>
    </r>
    <r>
      <rPr>
        <rFont val="Calibri"/>
        <color rgb="FF000000"/>
        <sz val="16.0"/>
      </rPr>
      <t xml:space="preserve">e </t>
    </r>
    <r>
      <rPr>
        <rFont val="Calibri"/>
        <b/>
        <color rgb="FF000000"/>
        <sz val="16.0"/>
      </rPr>
      <t>ESPECÍFICOS</t>
    </r>
    <r>
      <rPr>
        <rFont val="Calibri"/>
        <color rgb="FF000000"/>
        <sz val="16.0"/>
      </rPr>
      <t xml:space="preserve">). O nível de </t>
    </r>
    <r>
      <rPr>
        <rFont val="Calibri"/>
        <b/>
        <color rgb="FF000000"/>
        <sz val="16.0"/>
      </rPr>
      <t>informação</t>
    </r>
    <r>
      <rPr>
        <rFont val="Calibri"/>
        <color rgb="FF000000"/>
        <sz val="16.0"/>
      </rPr>
      <t xml:space="preserve"> e </t>
    </r>
    <r>
      <rPr>
        <rFont val="Calibri"/>
        <b/>
        <color rgb="FF000000"/>
        <sz val="16.0"/>
      </rPr>
      <t>detalhamento</t>
    </r>
    <r>
      <rPr>
        <rFont val="Calibri"/>
        <color rgb="FF000000"/>
        <sz val="16.0"/>
      </rPr>
      <t xml:space="preserve"> aumenta no sentido mencionado.</t>
    </r>
  </si>
  <si>
    <t>5. GRÁFICOS</t>
  </si>
  <si>
    <r>
      <rPr/>
      <t xml:space="preserve">Na última aba estão os gráficos desta </t>
    </r>
    <r>
      <rPr>
        <rFont val="Calibri (Body)"/>
        <b/>
        <color rgb="FF2E75B5"/>
        <sz val="16.0"/>
      </rPr>
      <t>Planilha</t>
    </r>
    <r>
      <rPr>
        <rFont val="Calibri (Body)"/>
        <color rgb="FF000000"/>
        <sz val="16.0"/>
      </rPr>
      <t xml:space="preserve">, lá você pode acompanhar as </t>
    </r>
    <r>
      <rPr>
        <rFont val="Calibri (Body)"/>
        <b/>
        <color rgb="FF00B050"/>
        <sz val="16.0"/>
      </rPr>
      <t>ENTRADAS</t>
    </r>
    <r>
      <rPr>
        <rFont val="Calibri (Body)"/>
        <color rgb="FF000000"/>
        <sz val="16.0"/>
      </rPr>
      <t xml:space="preserve"> e as </t>
    </r>
    <r>
      <rPr>
        <rFont val="Calibri (Body)"/>
        <b/>
        <color rgb="FFF75E60"/>
        <sz val="16.0"/>
      </rPr>
      <t>SAÍDAS</t>
    </r>
    <r>
      <rPr>
        <rFont val="Calibri (Body)"/>
        <b/>
        <color rgb="FF000000"/>
        <sz val="16.0"/>
      </rPr>
      <t>,</t>
    </r>
    <r>
      <rPr>
        <rFont val="Calibri (Body)"/>
        <color rgb="FF000000"/>
        <sz val="16.0"/>
      </rPr>
      <t xml:space="preserve"> evolução do estoque (em valores financeiros e volume), status dos seus produtos e avaliar todas estas informações sobre um produto específico.</t>
    </r>
  </si>
  <si>
    <t>DIVIRTA-SE!</t>
  </si>
  <si>
    <r>
      <rPr/>
      <t xml:space="preserve">DÚVIDAS? SUGESTÕES? RECLAMAÇÕES? ENTRE EM CONTATO </t>
    </r>
    <r>
      <rPr>
        <rFont val="Calibri (Body)"/>
        <b/>
        <color rgb="FF2E75B5"/>
        <sz val="14.0"/>
      </rPr>
      <t>CONOSCO!</t>
    </r>
  </si>
  <si>
    <t>VISUALIZE DE FORMA RÁPIDA O STATUS DO SEU ESTOQUE</t>
  </si>
  <si>
    <t>TABELA COM O STATUS DO ESTOQUE</t>
  </si>
  <si>
    <t>#</t>
  </si>
  <si>
    <t>PRODUTO</t>
  </si>
  <si>
    <t>EST MÍNIMO</t>
  </si>
  <si>
    <t>EST REAL</t>
  </si>
  <si>
    <t>STATUS</t>
  </si>
  <si>
    <t>REAL/MÍNIMO</t>
  </si>
  <si>
    <t>CONTADOR</t>
  </si>
  <si>
    <t>ORDERED</t>
  </si>
  <si>
    <t>ENTRE COM O CADASTRO DOS PRODUTOS</t>
  </si>
  <si>
    <t>TOTAL</t>
  </si>
  <si>
    <t>$</t>
  </si>
  <si>
    <t>UNIT</t>
  </si>
  <si>
    <t>CÓDIGO</t>
  </si>
  <si>
    <t>ESTOQUE MÍNIMO</t>
  </si>
  <si>
    <t>ESTOQUE INICIAL</t>
  </si>
  <si>
    <t>UNIDADE</t>
  </si>
  <si>
    <t>DATA DO CADASTRO</t>
  </si>
  <si>
    <t>CUSTO UNITÁRIO</t>
  </si>
  <si>
    <t>VALOR ESTOQ INICIAL</t>
  </si>
  <si>
    <t>CUSTO UNIT</t>
  </si>
  <si>
    <t>CAD INICIAL</t>
  </si>
  <si>
    <t>$(CAD INICIAL)</t>
  </si>
  <si>
    <t>ENTRADAS</t>
  </si>
  <si>
    <t>$(ENTRADAS)</t>
  </si>
  <si>
    <t>Unidade</t>
  </si>
  <si>
    <t>CAD</t>
  </si>
  <si>
    <t>00001</t>
  </si>
  <si>
    <t>Maçã</t>
  </si>
  <si>
    <t>kg</t>
  </si>
  <si>
    <t>Litros</t>
  </si>
  <si>
    <t>ENT</t>
  </si>
  <si>
    <t>JANEIRO</t>
  </si>
  <si>
    <t>00002</t>
  </si>
  <si>
    <t>Morango</t>
  </si>
  <si>
    <t>FEVEREIRO</t>
  </si>
  <si>
    <t>00003</t>
  </si>
  <si>
    <t>Leite</t>
  </si>
  <si>
    <t>Unidades</t>
  </si>
  <si>
    <t>MARÇO</t>
  </si>
  <si>
    <t>00004</t>
  </si>
  <si>
    <t>Papel para embalagem</t>
  </si>
  <si>
    <t>Caixas</t>
  </si>
  <si>
    <t>ABRIL</t>
  </si>
  <si>
    <t>00005</t>
  </si>
  <si>
    <t>Palitos de madeira</t>
  </si>
  <si>
    <t>Sacos</t>
  </si>
  <si>
    <t>MAIO</t>
  </si>
  <si>
    <t>000ACBD</t>
  </si>
  <si>
    <t>Graxa para máquina</t>
  </si>
  <si>
    <t>JUNHO</t>
  </si>
  <si>
    <t>1020302</t>
  </si>
  <si>
    <t>Cola para papel</t>
  </si>
  <si>
    <t>JULHO</t>
  </si>
  <si>
    <t>AGOSTO</t>
  </si>
  <si>
    <t>SETEMBRO</t>
  </si>
  <si>
    <t>OUTUBRO</t>
  </si>
  <si>
    <t>NOVEMBRO</t>
  </si>
  <si>
    <t>DEZEMBRO</t>
  </si>
  <si>
    <t>ENTRE COM O CADASTRO DOS COLABORADORES</t>
  </si>
  <si>
    <t>CADASTRO DE COLABORADORES DA EMPRESA</t>
  </si>
  <si>
    <t>COLABORADOR(A)</t>
  </si>
  <si>
    <t>RAMAL</t>
  </si>
  <si>
    <t>E-MAIL</t>
  </si>
  <si>
    <t>FUNÇÃO</t>
  </si>
  <si>
    <t>OBSERVAÇÕES</t>
  </si>
  <si>
    <t>José Antonio</t>
  </si>
  <si>
    <t>016 98116 2030</t>
  </si>
  <si>
    <t>Analista da Logística</t>
  </si>
  <si>
    <t>Não trabalha aos sábados</t>
  </si>
  <si>
    <t>Maria Luiza</t>
  </si>
  <si>
    <t>017 99774 3044</t>
  </si>
  <si>
    <t>Coordenadora da Logística</t>
  </si>
  <si>
    <t>Pode vir no 3o turno se necessário</t>
  </si>
  <si>
    <t>João Gonçalves</t>
  </si>
  <si>
    <t>014 99320 1205</t>
  </si>
  <si>
    <t>Analista da Manutenção</t>
  </si>
  <si>
    <t>Com 30h no banco de horas</t>
  </si>
  <si>
    <t>-</t>
  </si>
  <si>
    <t>ENTRE COM O CADASTRO DOS FORNECEDORES</t>
  </si>
  <si>
    <t>FORNECEDOR(A)</t>
  </si>
  <si>
    <t>EMPRESA</t>
  </si>
  <si>
    <t>TELEFONE</t>
  </si>
  <si>
    <t>PRODUTO(S) FORNECIDO(S)</t>
  </si>
  <si>
    <t>Lucas Gasques</t>
  </si>
  <si>
    <t>Mais Frutas</t>
  </si>
  <si>
    <t>016 93829 3023</t>
  </si>
  <si>
    <t>Morango, Maçã e Leite</t>
  </si>
  <si>
    <t>Atende o telefone</t>
  </si>
  <si>
    <t>Matheus Luciano</t>
  </si>
  <si>
    <t>Mais Papel e Palitos</t>
  </si>
  <si>
    <t>016 98327 2932</t>
  </si>
  <si>
    <t>Papel para embalagem e Palitos de Madeira</t>
  </si>
  <si>
    <t>Só responde e-mails</t>
  </si>
  <si>
    <t>Anna Clara</t>
  </si>
  <si>
    <t>Mais Frutas Concorrente</t>
  </si>
  <si>
    <t>016 98273 4849</t>
  </si>
  <si>
    <t>Não responde e-mails</t>
  </si>
  <si>
    <t>Edson Cabrera</t>
  </si>
  <si>
    <t>Mais Cola</t>
  </si>
  <si>
    <t>013 3203 3920</t>
  </si>
  <si>
    <t>Cola</t>
  </si>
  <si>
    <t>Pontual</t>
  </si>
  <si>
    <t>ENTRE COM O LANÇAMENTO DAS ENTRADAS NO ESTOQUE</t>
  </si>
  <si>
    <t>LANÇAMENTO DAS ENTRADAS</t>
  </si>
  <si>
    <t>DETERMINAR RANKING DOS FORNECEDORES DE UM DETERMINADO PRODUTO</t>
  </si>
  <si>
    <t>DATA ENTRADA</t>
  </si>
  <si>
    <t>NOTA FISCAL (OPCIONAL)</t>
  </si>
  <si>
    <t>PREENCHIDO POR</t>
  </si>
  <si>
    <t>QUANTIDADE</t>
  </si>
  <si>
    <t>FORNECEDOR</t>
  </si>
  <si>
    <t>DATA ENTREGA</t>
  </si>
  <si>
    <t>ENTREGA (DIAS)</t>
  </si>
  <si>
    <t>CUSTO</t>
  </si>
  <si>
    <t>ENTREGA</t>
  </si>
  <si>
    <t>VALOR</t>
  </si>
  <si>
    <t>VOLUME</t>
  </si>
  <si>
    <t>contador</t>
  </si>
  <si>
    <t>FORNECEDORES</t>
  </si>
  <si>
    <t>PARTI</t>
  </si>
  <si>
    <t>FORN_ORDERED</t>
  </si>
  <si>
    <t>ENTREGA_ORD</t>
  </si>
  <si>
    <t>CONT</t>
  </si>
  <si>
    <t>FORN_ORD</t>
  </si>
  <si>
    <t>UNIT_ORD</t>
  </si>
  <si>
    <t>ENTRE COM O LANÇAMENTO DAS SAÍDAS DO ESTOQUE</t>
  </si>
  <si>
    <t>LANÇAMENTO DAS SAÍDAS</t>
  </si>
  <si>
    <t>DATA SAÍDA</t>
  </si>
  <si>
    <t>CUSTO ESTIMADO</t>
  </si>
  <si>
    <t>AVALIE SEU INVENTÁRIO</t>
  </si>
  <si>
    <t>ENTENDA A CONFIABILIDADE</t>
  </si>
  <si>
    <r>
      <rPr/>
      <t xml:space="preserve">A </t>
    </r>
    <r>
      <rPr>
        <rFont val="Calibri"/>
        <b/>
        <color rgb="FF000000"/>
        <sz val="14.0"/>
      </rPr>
      <t>Confiabilidade</t>
    </r>
    <r>
      <rPr>
        <rFont val="Calibri"/>
        <color rgb="FF000000"/>
        <sz val="14.0"/>
      </rPr>
      <t xml:space="preserve"> mede a relação entre o estoque real e o estimado pela planilha. O ideal é que os estoques se igualem.
Caso o estoque real seja </t>
    </r>
    <r>
      <rPr>
        <rFont val="Calibri"/>
        <b/>
        <color rgb="FF000000"/>
        <sz val="14.0"/>
      </rPr>
      <t>MAIOR</t>
    </r>
    <r>
      <rPr>
        <rFont val="Calibri"/>
        <color rgb="FF000000"/>
        <sz val="14.0"/>
      </rPr>
      <t xml:space="preserve"> do que o estimado, a célula referente ao índice de confiabilidade terá sua cor alterada para </t>
    </r>
    <r>
      <rPr>
        <rFont val="Calibri (Body)"/>
        <b/>
        <color rgb="FFFFC000"/>
        <sz val="14.0"/>
      </rPr>
      <t xml:space="preserve">AMARELO. </t>
    </r>
    <r>
      <rPr>
        <rFont val="Calibri (Body)"/>
        <b/>
        <color rgb="FFFFE879"/>
        <sz val="14.0"/>
      </rPr>
      <t xml:space="preserve">
</t>
    </r>
    <r>
      <rPr>
        <rFont val="Calibri"/>
        <color rgb="FF000000"/>
        <sz val="14.0"/>
      </rPr>
      <t xml:space="preserve">Caso o estoque real seja </t>
    </r>
    <r>
      <rPr>
        <rFont val="Calibri"/>
        <b/>
        <color rgb="FF000000"/>
        <sz val="14.0"/>
      </rPr>
      <t>MENOR</t>
    </r>
    <r>
      <rPr>
        <rFont val="Calibri"/>
        <color rgb="FF000000"/>
        <sz val="14.0"/>
      </rPr>
      <t xml:space="preserve"> do que o estimado, a célula terá cor </t>
    </r>
    <r>
      <rPr>
        <rFont val="Calibri (Body)"/>
        <b/>
        <color rgb="FFD84942"/>
        <sz val="14.0"/>
      </rPr>
      <t>VERMELHA,</t>
    </r>
    <r>
      <rPr>
        <rFont val="Calibri"/>
        <color rgb="FF000000"/>
        <sz val="14.0"/>
      </rPr>
      <t xml:space="preserve"> alertando para um possível planejamento errôneo.
Caso os estoques sejam </t>
    </r>
    <r>
      <rPr>
        <rFont val="Calibri"/>
        <b/>
        <color rgb="FF000000"/>
        <sz val="14.0"/>
      </rPr>
      <t>IGUAIS,</t>
    </r>
    <r>
      <rPr>
        <rFont val="Calibri"/>
        <color rgb="FF000000"/>
        <sz val="14.0"/>
      </rPr>
      <t xml:space="preserve"> a célula terá sua cor </t>
    </r>
    <r>
      <rPr>
        <rFont val="Calibri (Body)"/>
        <b/>
        <color rgb="FF00B050"/>
        <sz val="14.0"/>
      </rPr>
      <t>VERDE.</t>
    </r>
  </si>
  <si>
    <t>INVENTÁRIO ATUAL</t>
  </si>
  <si>
    <t>CURVA ABC POR PREÇO</t>
  </si>
  <si>
    <t>ESTOQUE ESTIMADO</t>
  </si>
  <si>
    <t>ESTOQUE REAL</t>
  </si>
  <si>
    <t>VALOR ESTIMADO</t>
  </si>
  <si>
    <t>VALOR REAL</t>
  </si>
  <si>
    <t>CONFIABILIDADE</t>
  </si>
  <si>
    <t>PREÇO</t>
  </si>
  <si>
    <t>ITEM</t>
  </si>
  <si>
    <t>%</t>
  </si>
  <si>
    <t>%acu</t>
  </si>
  <si>
    <t>ABC</t>
  </si>
  <si>
    <t>CONSULTE SEUS RESULTADOS DE FORMA GERAL</t>
  </si>
  <si>
    <t>STATUS ESTOQUE</t>
  </si>
  <si>
    <t>VALOR DAS ENTRADAS</t>
  </si>
  <si>
    <t>VALOR DAS SAÍDAS</t>
  </si>
  <si>
    <t>ENTRADAS TOTAIS</t>
  </si>
  <si>
    <t>SAÍDAS TOTAIS</t>
  </si>
  <si>
    <t>RELEVÂNCIA PREÇO</t>
  </si>
  <si>
    <t>RELEVÂNCIA VOLUME</t>
  </si>
  <si>
    <t>GIRO DE ESTOQUE</t>
  </si>
  <si>
    <t>TEMPO MÉDIO</t>
  </si>
  <si>
    <t>PERÍODO ANALISADO (DIAS)</t>
  </si>
  <si>
    <t>ABC POR VOLUME DE ESTOQUE</t>
  </si>
  <si>
    <t>GIRO</t>
  </si>
  <si>
    <t>PROD</t>
  </si>
  <si>
    <t>TEMPO</t>
  </si>
  <si>
    <t>ESTOQ INICIAL</t>
  </si>
  <si>
    <t>MÉDIA ESTOQUES</t>
  </si>
  <si>
    <t>1o DIA</t>
  </si>
  <si>
    <t>ÚLTIMO DIA</t>
  </si>
  <si>
    <t>Estoque muito baixo!</t>
  </si>
  <si>
    <t>ENTRADA</t>
  </si>
  <si>
    <t>&gt;=2</t>
  </si>
  <si>
    <t>Estoque confortável</t>
  </si>
  <si>
    <t>Estoque baixo!</t>
  </si>
  <si>
    <t>SAÍDA</t>
  </si>
  <si>
    <t>1,1&lt;= &gt;2</t>
  </si>
  <si>
    <t>Estoque moderado!</t>
  </si>
  <si>
    <t>0,80 &gt;= &lt;1,1</t>
  </si>
  <si>
    <t>POSSIBILIDADES</t>
  </si>
  <si>
    <t>&lt; 0,80</t>
  </si>
  <si>
    <t>CONSULTE SEUS RESULTADOS ESPECIFICAMENTE</t>
  </si>
  <si>
    <t>ENTENDA A CURVA ABC</t>
  </si>
  <si>
    <t>VARIEDADE DE ITENS EM ESTOQUE</t>
  </si>
  <si>
    <t>VALOR DO ESTOQUE</t>
  </si>
  <si>
    <t>VOLUME DO ESTOQUE (ITENS)</t>
  </si>
  <si>
    <r>
      <rPr/>
      <t>A</t>
    </r>
    <r>
      <rPr>
        <rFont val="Calibri"/>
        <b/>
        <color rgb="FF000000"/>
        <sz val="14.0"/>
      </rPr>
      <t xml:space="preserve"> CURVA ABC</t>
    </r>
    <r>
      <rPr>
        <rFont val="Calibri"/>
        <color rgb="FF000000"/>
        <sz val="14.0"/>
      </rPr>
      <t xml:space="preserve"> ou </t>
    </r>
    <r>
      <rPr>
        <rFont val="Calibri"/>
        <b/>
        <color rgb="FF000000"/>
        <sz val="14.0"/>
      </rPr>
      <t>ANÁLISE DE PARETO</t>
    </r>
    <r>
      <rPr>
        <rFont val="Calibri"/>
        <color rgb="FF000000"/>
        <sz val="14.0"/>
      </rPr>
      <t xml:space="preserve"> é uma ferramenta que tenta identificar quais itens de maior importância e relevância tanto em valor financeiro quanto em volume.
Para esta planilha, os itens que recebem classificação </t>
    </r>
    <r>
      <rPr>
        <rFont val="Calibri"/>
        <b/>
        <color rgb="FF000000"/>
        <sz val="14.0"/>
      </rPr>
      <t>A</t>
    </r>
    <r>
      <rPr>
        <rFont val="Calibri"/>
        <color rgb="FF000000"/>
        <sz val="14.0"/>
      </rPr>
      <t xml:space="preserve"> representam, em seu conjunto, até </t>
    </r>
    <r>
      <rPr>
        <rFont val="Calibri"/>
        <b/>
        <color rgb="FF000000"/>
        <sz val="14.0"/>
      </rPr>
      <t>70%</t>
    </r>
    <r>
      <rPr>
        <rFont val="Calibri"/>
        <color rgb="FF000000"/>
        <sz val="14.0"/>
      </rPr>
      <t xml:space="preserve"> ou do valor financeiro do estoque ou do seu volume (estes itens devem receber uma atenção especial por representarem até </t>
    </r>
    <r>
      <rPr>
        <rFont val="Calibri"/>
        <b/>
        <color rgb="FF000000"/>
        <sz val="14.0"/>
      </rPr>
      <t>70%</t>
    </r>
    <r>
      <rPr>
        <rFont val="Calibri"/>
        <color rgb="FF000000"/>
        <sz val="14.0"/>
      </rPr>
      <t xml:space="preserve"> do estoque).
Os itens com classificação </t>
    </r>
    <r>
      <rPr>
        <rFont val="Calibri"/>
        <b/>
        <color rgb="FF000000"/>
        <sz val="14.0"/>
      </rPr>
      <t>B</t>
    </r>
    <r>
      <rPr>
        <rFont val="Calibri"/>
        <color rgb="FF000000"/>
        <sz val="14.0"/>
      </rPr>
      <t xml:space="preserve"> representam até </t>
    </r>
    <r>
      <rPr>
        <rFont val="Calibri"/>
        <b/>
        <color rgb="FF000000"/>
        <sz val="14.0"/>
      </rPr>
      <t xml:space="preserve">20% </t>
    </r>
    <r>
      <rPr>
        <rFont val="Calibri"/>
        <color rgb="FF000000"/>
        <sz val="14.0"/>
      </rPr>
      <t xml:space="preserve">do valor financeiro ou volume do estoque.
Por sua vez, os itens </t>
    </r>
    <r>
      <rPr>
        <rFont val="Calibri"/>
        <b/>
        <color rgb="FF000000"/>
        <sz val="14.0"/>
      </rPr>
      <t>C</t>
    </r>
    <r>
      <rPr>
        <rFont val="Calibri"/>
        <color rgb="FF000000"/>
        <sz val="14.0"/>
      </rPr>
      <t xml:space="preserve"> representam apenas </t>
    </r>
    <r>
      <rPr>
        <rFont val="Calibri"/>
        <b/>
        <color rgb="FF000000"/>
        <sz val="14.0"/>
      </rPr>
      <t>10%</t>
    </r>
    <r>
      <rPr>
        <rFont val="Calibri"/>
        <color rgb="FF000000"/>
        <sz val="14.0"/>
      </rPr>
      <t xml:space="preserve"> do volume ou valor financeiro do estoque. </t>
    </r>
  </si>
  <si>
    <t>ANÁLISE MENSAL</t>
  </si>
  <si>
    <t>TOP 20 ITENS CURVA ABC POR VALOR FINANCEIRO</t>
  </si>
  <si>
    <t>TOP 20 ITENS CURVA ABC POR VOLUME DE ESTOQUE</t>
  </si>
  <si>
    <t>MÊS</t>
  </si>
  <si>
    <t>VOLUME NO CADASTRO</t>
  </si>
  <si>
    <t>VALOR NO CADASTRO</t>
  </si>
  <si>
    <t>VOLUME ENTRADA</t>
  </si>
  <si>
    <t>VALOR ENTRADA</t>
  </si>
  <si>
    <t>VOLUME SAÍDA</t>
  </si>
  <si>
    <t>VALOR SAÍDA</t>
  </si>
  <si>
    <t>BALANÇO DO VOLUME</t>
  </si>
  <si>
    <t>BALANÇO FINANCEIRO</t>
  </si>
  <si>
    <t>ESTOQUE TOTAL ACUMULADO</t>
  </si>
  <si>
    <t>VALOR FINANCEIRO ACUMULADO</t>
  </si>
  <si>
    <t>REPRESENTATIVIDADE</t>
  </si>
  <si>
    <t>% ACUMULADA</t>
  </si>
  <si>
    <t>TOP 10 PRODUTOS POR GIRO DE ESTOQUE</t>
  </si>
  <si>
    <t>TOP 10 PROTUDOS POR TEMPO MÉDIO</t>
  </si>
  <si>
    <t>ANÁLISE DO PRODUTO</t>
  </si>
  <si>
    <t>SELECIONE O PRODUTO A SER ANALISADO</t>
  </si>
  <si>
    <t>STATUS DO ESTOQUE</t>
  </si>
  <si>
    <t>RELEVÂNCIA EM VALOR FINANCEIRO</t>
  </si>
  <si>
    <t>RELEVÂNCIA EM VOLUME</t>
  </si>
  <si>
    <t>PREÇO MÉDIO DO PRODUTO</t>
  </si>
  <si>
    <t>GASTO MÉDIO MENSAL</t>
  </si>
  <si>
    <t>TEMPO MÉDIO (DIAS)</t>
  </si>
  <si>
    <t>PRAZO MÉDIO PARA ENTREGA (DIAS)</t>
  </si>
  <si>
    <t>ABC POR VALOR</t>
  </si>
  <si>
    <t>ABC POR VOLUME</t>
  </si>
  <si>
    <t>TOP FORNECEDORES: PREÇO</t>
  </si>
  <si>
    <t>TOP FORNECEDORES: PRAZO (DIAS)</t>
  </si>
  <si>
    <t>CONSULTE E VISUALIZE OS GRÁFICOS DO SEU ESTOQUE</t>
  </si>
  <si>
    <t>VEJA OS GRÁFICOS DE UM PRODUTO ESPECÍFICO</t>
  </si>
  <si>
    <t>ESCOLHA UM PRODUTO</t>
  </si>
  <si>
    <t>VOLUME DO CADASTRO</t>
  </si>
  <si>
    <t>VALOR DO CADASTRO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</si>
</sst>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"/>
    <numFmt numFmtId="165" formatCode="[$-416]d\-mmm\-yy"/>
    <numFmt numFmtId="166" formatCode="_(&quot;R$&quot;* #,##0.00_);_(&quot;R$&quot;* \(#,##0.00\);_(&quot;R$&quot;* &quot;-&quot;??_);_(@_)"/>
    <numFmt numFmtId="167" formatCode="_(&quot;R$&quot;* #,##0.0_);_(&quot;R$&quot;* \(#,##0.0\);_(&quot;R$&quot;* &quot;-&quot;??_);_(@_)"/>
    <numFmt numFmtId="168" formatCode="0.0%"/>
  </numFmts>
  <fonts count="18">
    <font>
      <sz val="12.0"/>
      <color rgb="FF000000"/>
      <name val="Calibri"/>
    </font>
    <font>
      <b/>
      <sz val="16.0"/>
      <color rgb="FFFFFFFF"/>
      <name val="Calibri"/>
    </font>
    <font>
      <sz val="16.0"/>
      <color rgb="FFFFFFFF"/>
      <name val="Calibri"/>
    </font>
    <font>
      <sz val="14.0"/>
      <color rgb="FF000000"/>
      <name val="Calibri"/>
    </font>
    <font>
      <b/>
      <sz val="20.0"/>
      <color rgb="FFFFFFFF"/>
      <name val="Calibri"/>
    </font>
    <font/>
    <font>
      <sz val="16.0"/>
      <color rgb="FF000000"/>
      <name val="Calibri"/>
    </font>
    <font>
      <b/>
      <u/>
      <sz val="16.0"/>
      <color rgb="FF2E75B5"/>
      <name val="Calibri"/>
    </font>
    <font>
      <b/>
      <sz val="14.0"/>
      <color rgb="FF000000"/>
      <name val="Calibri"/>
    </font>
    <font>
      <sz val="14.0"/>
      <color rgb="FFFFFFFF"/>
      <name val="Calibri"/>
    </font>
    <font>
      <b/>
      <sz val="14.0"/>
      <color rgb="FFFFFFFF"/>
      <name val="Calibri"/>
    </font>
    <font>
      <b/>
      <sz val="20.0"/>
      <color rgb="FF000000"/>
      <name val="Calibri"/>
    </font>
    <font>
      <u/>
      <sz val="14.0"/>
      <color rgb="FF0563C1"/>
      <name val="Calibri"/>
    </font>
    <font>
      <u/>
      <sz val="14.0"/>
      <color rgb="FF0563C1"/>
      <name val="Calibri"/>
    </font>
    <font>
      <sz val="14.0"/>
      <color rgb="FFA5A5A5"/>
      <name val="Calibri"/>
    </font>
    <font>
      <sz val="14.0"/>
      <color rgb="FF7F7F7F"/>
      <name val="Calibri"/>
    </font>
    <font>
      <b/>
      <sz val="14.0"/>
      <color rgb="FFF2F2F2"/>
      <name val="Calibri"/>
    </font>
    <font>
      <b/>
      <sz val="16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275F91"/>
        <bgColor rgb="FF275F91"/>
      </patternFill>
    </fill>
    <fill>
      <patternFill patternType="solid">
        <fgColor rgb="FFFFFFFF"/>
        <bgColor rgb="FFFFFFFF"/>
      </patternFill>
    </fill>
    <fill>
      <patternFill patternType="solid">
        <fgColor rgb="FF7A4679"/>
        <bgColor rgb="FF7A4679"/>
      </patternFill>
    </fill>
    <fill>
      <patternFill patternType="solid">
        <fgColor rgb="FFD8D8D8"/>
        <bgColor rgb="FFD8D8D8"/>
      </patternFill>
    </fill>
    <fill>
      <patternFill patternType="solid">
        <fgColor rgb="FFE7E6E6"/>
        <bgColor rgb="FFE7E6E6"/>
      </patternFill>
    </fill>
    <fill>
      <patternFill patternType="solid">
        <fgColor rgb="FFF2F2F2"/>
        <bgColor rgb="FFF2F2F2"/>
      </patternFill>
    </fill>
    <fill>
      <patternFill patternType="solid">
        <fgColor rgb="FF1E4E79"/>
        <bgColor rgb="FF1E4E79"/>
      </patternFill>
    </fill>
  </fills>
  <borders count="44">
    <border>
      <left/>
      <right/>
      <top/>
      <bottom/>
    </border>
    <border>
      <left style="thin">
        <color rgb="FFFFFFFF"/>
      </left>
      <right style="thin">
        <color rgb="FFFFFFFF"/>
      </right>
      <top/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/>
      <top style="thin">
        <color rgb="FFFFFFFF"/>
      </top>
      <bottom style="thin">
        <color rgb="FFFFFFFF"/>
      </bottom>
    </border>
    <border>
      <left/>
      <right/>
      <top style="thin">
        <color rgb="FFFFFFFF"/>
      </top>
      <bottom style="thin">
        <color rgb="FFFFFFFF"/>
      </bottom>
    </border>
    <border>
      <left/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/>
      <top style="thin">
        <color rgb="FFFFFFFF"/>
      </top>
      <bottom/>
    </border>
    <border>
      <left/>
      <right/>
      <top style="thin">
        <color rgb="FFFFFFFF"/>
      </top>
      <bottom/>
    </border>
    <border>
      <left/>
      <right style="thin">
        <color rgb="FFFFFFFF"/>
      </right>
      <top style="thin">
        <color rgb="FFFFFFFF"/>
      </top>
      <bottom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 style="thin">
        <color rgb="FFFFFFFF"/>
      </left>
      <right/>
      <top/>
      <bottom/>
    </border>
    <border>
      <left/>
      <right style="thin">
        <color rgb="FFFFFFFF"/>
      </right>
      <top/>
      <bottom/>
    </border>
    <border>
      <left style="thin">
        <color rgb="FFFFFFFF"/>
      </left>
      <right style="thin">
        <color rgb="FFFFFFFF"/>
      </right>
      <top style="thin">
        <color rgb="FFFFFFFF"/>
      </top>
      <bottom/>
    </border>
    <border>
      <left style="thin">
        <color rgb="FFFFFFFF"/>
      </left>
      <right style="thin">
        <color rgb="FFFFFFFF"/>
      </right>
      <top/>
      <bottom/>
    </border>
    <border>
      <left style="thin">
        <color rgb="FFFFFFFF"/>
      </left>
      <right/>
      <top/>
      <bottom style="thin">
        <color rgb="FFFFFFFF"/>
      </bottom>
    </border>
    <border>
      <left/>
      <right/>
      <top/>
      <bottom style="thin">
        <color rgb="FFFFFFFF"/>
      </bottom>
    </border>
    <border>
      <left/>
      <right style="thin">
        <color rgb="FFFFFFFF"/>
      </right>
      <top/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3A3838"/>
      </bottom>
    </border>
    <border>
      <left style="thin">
        <color rgb="FFFFFFFF"/>
      </left>
      <right/>
      <top style="medium">
        <color rgb="FF3A3838"/>
      </top>
      <bottom style="thin">
        <color rgb="FFFFFFFF"/>
      </bottom>
    </border>
    <border>
      <left/>
      <right/>
      <top style="medium">
        <color rgb="FF3A3838"/>
      </top>
      <bottom style="thin">
        <color rgb="FFFFFFFF"/>
      </bottom>
    </border>
    <border>
      <left/>
      <right style="thin">
        <color rgb="FFFFFFFF"/>
      </right>
      <top style="medium">
        <color rgb="FF3A3838"/>
      </top>
      <bottom style="thin">
        <color rgb="FFFFFFFF"/>
      </bottom>
    </border>
    <border>
      <left style="thin">
        <color rgb="FFFFFFFF"/>
      </left>
      <right style="thick">
        <color rgb="FFFFFFFF"/>
      </right>
      <top style="thin">
        <color rgb="FFFFFFFF"/>
      </top>
      <bottom/>
    </border>
    <border>
      <left/>
      <right/>
      <top/>
      <bottom style="medium">
        <color rgb="FF3A3838"/>
      </bottom>
    </border>
    <border>
      <left style="thin">
        <color rgb="FFFFFFFF"/>
      </left>
      <right style="thick">
        <color rgb="FFFFFFFF"/>
      </right>
      <top/>
      <bottom/>
    </border>
    <border>
      <left style="thick">
        <color rgb="FFFFFFFF"/>
      </left>
      <right style="thin">
        <color rgb="FFFFFFFF"/>
      </right>
      <top style="thin">
        <color rgb="FFFFFFFF"/>
      </top>
      <bottom style="medium">
        <color rgb="FF3A3838"/>
      </bottom>
    </border>
    <border>
      <left style="thin">
        <color rgb="FFFFFFFF"/>
      </left>
      <right style="thick">
        <color rgb="FFFFFFFF"/>
      </right>
      <top/>
      <bottom style="thin">
        <color rgb="FFFFFFFF"/>
      </bottom>
    </border>
    <border>
      <left style="thick">
        <color rgb="FFFFFFFF"/>
      </left>
      <right/>
      <top style="medium">
        <color rgb="FF3A3838"/>
      </top>
      <bottom style="thin">
        <color rgb="FFFFFFFF"/>
      </bottom>
    </border>
    <border>
      <left style="thick">
        <color rgb="FFFFFFFF"/>
      </left>
      <right/>
      <top/>
      <bottom/>
    </border>
    <border>
      <left style="thick">
        <color rgb="FFFFFFFF"/>
      </left>
      <right/>
      <top style="thin">
        <color rgb="FFFFFFFF"/>
      </top>
      <bottom style="thin">
        <color rgb="FFFFFFFF"/>
      </bottom>
    </border>
    <border>
      <left style="thin">
        <color rgb="FFFFFFFF"/>
      </left>
      <right/>
      <top style="thin">
        <color rgb="FFFFFFFF"/>
      </top>
      <bottom style="thick">
        <color rgb="FFFFFFFF"/>
      </bottom>
    </border>
    <border>
      <left/>
      <right/>
      <top style="thin">
        <color rgb="FFFFFFFF"/>
      </top>
      <bottom style="thick">
        <color rgb="FFFFFFFF"/>
      </bottom>
    </border>
    <border>
      <left/>
      <right style="thin">
        <color rgb="FFFFFFFF"/>
      </right>
      <top style="thin">
        <color rgb="FFFFFFFF"/>
      </top>
      <bottom style="thick">
        <color rgb="FFFFFFFF"/>
      </bottom>
    </border>
    <border>
      <left style="thick">
        <color rgb="FFFFFFFF"/>
      </left>
      <right/>
      <top style="thick">
        <color rgb="FFFFFFFF"/>
      </top>
      <bottom style="thick">
        <color rgb="FFFFFFFF"/>
      </bottom>
    </border>
    <border>
      <left/>
      <right/>
      <top style="thick">
        <color rgb="FFFFFFFF"/>
      </top>
      <bottom style="thick">
        <color rgb="FFFFFFFF"/>
      </bottom>
    </border>
    <border>
      <left/>
      <right style="thick">
        <color rgb="FFFFFFFF"/>
      </right>
      <top style="thick">
        <color rgb="FFFFFFFF"/>
      </top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  <bottom/>
    </border>
    <border>
      <left style="thick">
        <color rgb="FFFFFFFF"/>
      </left>
      <right style="thick">
        <color rgb="FFFFFFFF"/>
      </right>
      <top/>
      <bottom style="thick">
        <color rgb="FFFFFFFF"/>
      </bottom>
    </border>
    <border>
      <left style="thick">
        <color rgb="FFFFFFFF"/>
      </left>
      <right/>
      <top style="thick">
        <color rgb="FFFFFFFF"/>
      </top>
      <bottom/>
    </border>
    <border>
      <left/>
      <right/>
      <top style="thick">
        <color rgb="FFFFFFFF"/>
      </top>
      <bottom/>
    </border>
    <border>
      <left/>
      <right style="thick">
        <color rgb="FFFFFFFF"/>
      </right>
      <top style="thick">
        <color rgb="FFFFFFFF"/>
      </top>
      <bottom/>
    </border>
    <border>
      <left style="thick">
        <color rgb="FFFFFFFF"/>
      </left>
      <right/>
      <top/>
      <bottom style="thick">
        <color rgb="FFFFFFFF"/>
      </bottom>
    </border>
    <border>
      <left/>
      <right/>
      <top/>
      <bottom style="thick">
        <color rgb="FFFFFFFF"/>
      </bottom>
    </border>
    <border>
      <left/>
      <right style="thick">
        <color rgb="FFFFFFFF"/>
      </right>
      <top/>
      <bottom style="thick">
        <color rgb="FFFFFFFF"/>
      </bottom>
    </border>
    <border>
      <left/>
      <right style="thick">
        <color rgb="FFFFFFFF"/>
      </right>
      <top/>
      <bottom/>
    </border>
  </borders>
  <cellStyleXfs count="1">
    <xf borderId="0" fillId="0" fontId="0" numFmtId="0" applyAlignment="1" applyFont="1"/>
  </cellStyleXfs>
  <cellXfs count="278">
    <xf borderId="0" fillId="0" fontId="0" numFmtId="0" xfId="0" applyAlignment="1" applyFont="1">
      <alignment/>
    </xf>
    <xf borderId="0" fillId="2" fontId="1" numFmtId="0" xfId="0" applyAlignment="1" applyBorder="1" applyFill="1" applyFont="1">
      <alignment horizontal="center" vertical="center"/>
    </xf>
    <xf borderId="0" fillId="2" fontId="2" numFmtId="0" xfId="0" applyAlignment="1" applyBorder="1" applyFont="1">
      <alignment horizontal="center" vertical="center"/>
    </xf>
    <xf borderId="1" fillId="3" fontId="3" numFmtId="0" xfId="0" applyAlignment="1" applyBorder="1" applyFill="1" applyFont="1">
      <alignment horizontal="center" vertical="center"/>
    </xf>
    <xf borderId="2" fillId="3" fontId="3" numFmtId="0" xfId="0" applyAlignment="1" applyBorder="1" applyFont="1">
      <alignment horizontal="center" vertical="center"/>
    </xf>
    <xf borderId="3" fillId="4" fontId="4" numFmtId="0" xfId="0" applyAlignment="1" applyBorder="1" applyFill="1" applyFont="1">
      <alignment horizontal="center" vertical="center"/>
    </xf>
    <xf borderId="4" fillId="0" fontId="5" numFmtId="0" xfId="0" applyBorder="1" applyFont="1"/>
    <xf borderId="5" fillId="0" fontId="5" numFmtId="0" xfId="0" applyBorder="1" applyFont="1"/>
    <xf borderId="6" fillId="3" fontId="6" numFmtId="0" xfId="0" applyAlignment="1" applyBorder="1" applyFont="1">
      <alignment horizontal="left" vertical="center" wrapText="1"/>
    </xf>
    <xf borderId="7" fillId="0" fontId="5" numFmtId="0" xfId="0" applyBorder="1" applyFont="1"/>
    <xf borderId="8" fillId="0" fontId="5" numFmtId="0" xfId="0" applyBorder="1" applyFont="1"/>
    <xf borderId="9" fillId="4" fontId="1" numFmtId="0" xfId="0" applyAlignment="1" applyBorder="1" applyFont="1">
      <alignment horizontal="center" vertical="center"/>
    </xf>
    <xf borderId="10" fillId="0" fontId="5" numFmtId="0" xfId="0" applyBorder="1" applyFont="1"/>
    <xf borderId="11" fillId="0" fontId="5" numFmtId="0" xfId="0" applyBorder="1" applyFont="1"/>
    <xf borderId="12" fillId="3" fontId="3" numFmtId="0" xfId="0" applyAlignment="1" applyBorder="1" applyFont="1">
      <alignment textRotation="90" vertical="center"/>
    </xf>
    <xf borderId="10" fillId="0" fontId="5" numFmtId="0" xfId="0" applyBorder="1" applyFont="1"/>
    <xf borderId="0" fillId="0" fontId="5" numFmtId="0" xfId="0" applyBorder="1" applyFont="1"/>
    <xf borderId="11" fillId="0" fontId="5" numFmtId="0" xfId="0" applyBorder="1" applyFont="1"/>
    <xf borderId="11" fillId="2" fontId="1" numFmtId="0" xfId="0" applyAlignment="1" applyBorder="1" applyFont="1">
      <alignment horizontal="center" vertical="center" wrapText="1"/>
    </xf>
    <xf borderId="13" fillId="3" fontId="3" numFmtId="0" xfId="0" applyAlignment="1" applyBorder="1" applyFont="1">
      <alignment textRotation="90" vertical="center"/>
    </xf>
    <xf borderId="14" fillId="3" fontId="7" numFmtId="0" xfId="0" applyAlignment="1" applyBorder="1" applyFont="1">
      <alignment horizontal="left" vertical="center" wrapText="1"/>
    </xf>
    <xf borderId="15" fillId="0" fontId="5" numFmtId="0" xfId="0" applyBorder="1" applyFont="1"/>
    <xf borderId="16" fillId="0" fontId="5" numFmtId="0" xfId="0" applyBorder="1" applyFont="1"/>
    <xf borderId="11" fillId="0" fontId="5" numFmtId="0" xfId="0" applyBorder="1" applyFont="1"/>
    <xf borderId="3" fillId="4" fontId="1" numFmtId="0" xfId="0" applyAlignment="1" applyBorder="1" applyFont="1">
      <alignment horizontal="center" vertical="center"/>
    </xf>
    <xf borderId="17" fillId="3" fontId="3" numFmtId="0" xfId="0" applyAlignment="1" applyBorder="1" applyFont="1">
      <alignment horizontal="center" vertical="center"/>
    </xf>
    <xf borderId="18" fillId="2" fontId="1" numFmtId="0" xfId="0" applyAlignment="1" applyBorder="1" applyFont="1">
      <alignment horizontal="left" vertical="center"/>
    </xf>
    <xf borderId="19" fillId="0" fontId="5" numFmtId="0" xfId="0" applyBorder="1" applyFont="1"/>
    <xf borderId="20" fillId="0" fontId="5" numFmtId="0" xfId="0" applyBorder="1" applyFont="1"/>
    <xf borderId="1" fillId="3" fontId="3" numFmtId="0" xfId="0" applyAlignment="1" applyBorder="1" applyFont="1">
      <alignment textRotation="90" vertical="center"/>
    </xf>
    <xf borderId="10" fillId="3" fontId="1" numFmtId="0" xfId="0" applyAlignment="1" applyBorder="1" applyFont="1">
      <alignment horizontal="center" vertical="center"/>
    </xf>
    <xf borderId="0" fillId="3" fontId="1" numFmtId="0" xfId="0" applyAlignment="1" applyBorder="1" applyFont="1">
      <alignment horizontal="center" vertical="center"/>
    </xf>
    <xf borderId="11" fillId="3" fontId="1" numFmtId="0" xfId="0" applyAlignment="1" applyBorder="1" applyFont="1">
      <alignment horizontal="center" vertical="center"/>
    </xf>
    <xf borderId="3" fillId="3" fontId="3" numFmtId="0" xfId="0" applyAlignment="1" applyBorder="1" applyFont="1">
      <alignment horizontal="center" vertical="center"/>
    </xf>
    <xf borderId="7" fillId="3" fontId="6" numFmtId="0" xfId="0" applyAlignment="1" applyBorder="1" applyFont="1">
      <alignment horizontal="left" vertical="center" wrapText="1"/>
    </xf>
    <xf borderId="5" fillId="3" fontId="3" numFmtId="0" xfId="0" applyAlignment="1" applyBorder="1" applyFont="1">
      <alignment horizontal="center" vertical="center"/>
    </xf>
    <xf borderId="0" fillId="0" fontId="5" numFmtId="0" xfId="0" applyBorder="1" applyFont="1"/>
    <xf borderId="21" fillId="3" fontId="3" numFmtId="0" xfId="0" applyAlignment="1" applyBorder="1" applyFont="1">
      <alignment textRotation="90" vertical="center"/>
    </xf>
    <xf borderId="22" fillId="3" fontId="6" numFmtId="0" xfId="0" applyAlignment="1" applyBorder="1" applyFont="1">
      <alignment horizontal="center" vertical="center"/>
    </xf>
    <xf borderId="23" fillId="3" fontId="3" numFmtId="0" xfId="0" applyAlignment="1" applyBorder="1" applyFont="1">
      <alignment textRotation="90" vertical="center"/>
    </xf>
    <xf borderId="7" fillId="3" fontId="6" numFmtId="0" xfId="0" applyAlignment="1" applyBorder="1" applyFont="1">
      <alignment horizontal="left" vertical="center" wrapText="1"/>
    </xf>
    <xf borderId="24" fillId="3" fontId="6" numFmtId="0" xfId="0" applyAlignment="1" applyBorder="1" applyFont="1">
      <alignment horizontal="center" vertical="center"/>
    </xf>
    <xf borderId="17" fillId="3" fontId="6" numFmtId="0" xfId="0" applyAlignment="1" applyBorder="1" applyFont="1">
      <alignment horizontal="center" vertical="center"/>
    </xf>
    <xf borderId="25" fillId="3" fontId="3" numFmtId="0" xfId="0" applyAlignment="1" applyBorder="1" applyFont="1">
      <alignment textRotation="90" vertical="center"/>
    </xf>
    <xf borderId="0" fillId="3" fontId="6" numFmtId="0" xfId="0" applyAlignment="1" applyBorder="1" applyFont="1">
      <alignment horizontal="left" vertical="center"/>
    </xf>
    <xf borderId="0" fillId="3" fontId="6" numFmtId="0" xfId="0" applyAlignment="1" applyBorder="1" applyFont="1">
      <alignment horizontal="center" vertical="center"/>
    </xf>
    <xf borderId="11" fillId="3" fontId="6" numFmtId="0" xfId="0" applyAlignment="1" applyBorder="1" applyFont="1">
      <alignment horizontal="center" vertical="center"/>
    </xf>
    <xf borderId="26" fillId="2" fontId="1" numFmtId="0" xfId="0" applyAlignment="1" applyBorder="1" applyFont="1">
      <alignment horizontal="left" vertical="center"/>
    </xf>
    <xf borderId="27" fillId="3" fontId="6" numFmtId="0" xfId="0" applyAlignment="1" applyBorder="1" applyFont="1">
      <alignment horizontal="center" vertical="center"/>
    </xf>
    <xf borderId="26" fillId="2" fontId="1" numFmtId="0" xfId="0" applyAlignment="1" applyBorder="1" applyFont="1">
      <alignment horizontal="center" vertical="center"/>
    </xf>
    <xf borderId="28" fillId="3" fontId="8" numFmtId="0" xfId="0" applyAlignment="1" applyBorder="1" applyFont="1">
      <alignment horizontal="center" vertical="top"/>
    </xf>
    <xf borderId="1" fillId="3" fontId="9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vertical="center"/>
    </xf>
    <xf borderId="4" fillId="0" fontId="5" numFmtId="0" xfId="0" applyBorder="1" applyFont="1"/>
    <xf borderId="2" fillId="3" fontId="8" numFmtId="0" xfId="0" applyAlignment="1" applyBorder="1" applyFont="1">
      <alignment horizontal="center" vertical="center"/>
    </xf>
    <xf borderId="2" fillId="3" fontId="9" numFmtId="0" xfId="0" applyAlignment="1" applyBorder="1" applyFont="1">
      <alignment horizontal="center" vertical="center"/>
    </xf>
    <xf borderId="0" fillId="2" fontId="1" numFmtId="0" xfId="0" applyAlignment="1" applyBorder="1" applyFont="1">
      <alignment horizontal="center" vertical="center"/>
    </xf>
    <xf borderId="0" fillId="0" fontId="5" numFmtId="0" xfId="0" applyBorder="1" applyFont="1"/>
    <xf borderId="11" fillId="0" fontId="5" numFmtId="0" xfId="0" applyBorder="1" applyFont="1"/>
    <xf borderId="29" fillId="3" fontId="1" numFmtId="0" xfId="0" applyAlignment="1" applyBorder="1" applyFont="1">
      <alignment vertical="center"/>
    </xf>
    <xf borderId="30" fillId="3" fontId="1" numFmtId="0" xfId="0" applyAlignment="1" applyBorder="1" applyFont="1">
      <alignment vertical="center"/>
    </xf>
    <xf borderId="31" fillId="3" fontId="1" numFmtId="0" xfId="0" applyAlignment="1" applyBorder="1" applyFont="1">
      <alignment vertical="center"/>
    </xf>
    <xf borderId="0" fillId="3" fontId="1" numFmtId="0" xfId="0" applyAlignment="1" applyBorder="1" applyFont="1">
      <alignment horizontal="center" vertical="center" wrapText="1"/>
    </xf>
    <xf borderId="32" fillId="2" fontId="10" numFmtId="0" xfId="0" applyAlignment="1" applyBorder="1" applyFont="1">
      <alignment horizontal="center" vertical="center"/>
    </xf>
    <xf borderId="6" fillId="3" fontId="8" numFmtId="0" xfId="0" applyAlignment="1" applyBorder="1" applyFont="1">
      <alignment textRotation="90" vertical="center"/>
    </xf>
    <xf borderId="32" fillId="2" fontId="10" numFmtId="0" xfId="0" applyAlignment="1" applyBorder="1" applyFont="1">
      <alignment vertical="center"/>
    </xf>
    <xf borderId="33" fillId="2" fontId="10" numFmtId="0" xfId="0" applyAlignment="1" applyBorder="1" applyFont="1">
      <alignment vertical="center"/>
    </xf>
    <xf borderId="34" fillId="2" fontId="10" numFmtId="0" xfId="0" applyAlignment="1" applyBorder="1" applyFont="1">
      <alignment vertical="center"/>
    </xf>
    <xf borderId="9" fillId="3" fontId="10" numFmtId="0" xfId="0" applyAlignment="1" applyBorder="1" applyFont="1">
      <alignment horizontal="center" vertical="center"/>
    </xf>
    <xf borderId="9" fillId="3" fontId="8" numFmtId="0" xfId="0" applyAlignment="1" applyBorder="1" applyFont="1">
      <alignment horizontal="center" vertical="center"/>
    </xf>
    <xf borderId="34" fillId="5" fontId="8" numFmtId="1" xfId="0" applyAlignment="1" applyBorder="1" applyFill="1" applyFont="1" applyNumberFormat="1">
      <alignment horizontal="center" vertical="center"/>
    </xf>
    <xf borderId="10" fillId="3" fontId="3" numFmtId="0" xfId="0" applyAlignment="1" applyBorder="1" applyFont="1">
      <alignment textRotation="90" vertical="center"/>
    </xf>
    <xf borderId="32" fillId="5" fontId="8" numFmtId="1" xfId="0" applyAlignment="1" applyBorder="1" applyFont="1" applyNumberFormat="1">
      <alignment vertical="center"/>
    </xf>
    <xf borderId="34" fillId="5" fontId="8" numFmtId="1" xfId="0" applyAlignment="1" applyBorder="1" applyFont="1" applyNumberFormat="1">
      <alignment vertical="center"/>
    </xf>
    <xf borderId="2" fillId="3" fontId="3" numFmtId="49" xfId="0" applyAlignment="1" applyBorder="1" applyFont="1" applyNumberFormat="1">
      <alignment horizontal="center" vertical="center"/>
    </xf>
    <xf borderId="2" fillId="3" fontId="3" numFmtId="1" xfId="0" applyAlignment="1" applyBorder="1" applyFont="1" applyNumberFormat="1">
      <alignment horizontal="center" vertical="center"/>
    </xf>
    <xf borderId="2" fillId="3" fontId="3" numFmtId="164" xfId="0" applyAlignment="1" applyBorder="1" applyFont="1" applyNumberFormat="1">
      <alignment horizontal="center" vertical="center"/>
    </xf>
    <xf borderId="2" fillId="3" fontId="3" numFmtId="2" xfId="0" applyAlignment="1" applyBorder="1" applyFont="1" applyNumberFormat="1">
      <alignment horizontal="center" vertical="center"/>
    </xf>
    <xf borderId="34" fillId="6" fontId="8" numFmtId="1" xfId="0" applyAlignment="1" applyBorder="1" applyFill="1" applyFont="1" applyNumberFormat="1">
      <alignment horizontal="center" vertical="center"/>
    </xf>
    <xf borderId="32" fillId="6" fontId="8" numFmtId="1" xfId="0" applyAlignment="1" applyBorder="1" applyFont="1" applyNumberFormat="1">
      <alignment vertical="center"/>
    </xf>
    <xf borderId="34" fillId="6" fontId="8" numFmtId="1" xfId="0" applyAlignment="1" applyBorder="1" applyFont="1" applyNumberFormat="1">
      <alignment vertical="center"/>
    </xf>
    <xf borderId="32" fillId="7" fontId="8" numFmtId="1" xfId="0" applyAlignment="1" applyBorder="1" applyFill="1" applyFont="1" applyNumberFormat="1">
      <alignment vertical="center"/>
    </xf>
    <xf borderId="34" fillId="7" fontId="8" numFmtId="1" xfId="0" applyAlignment="1" applyBorder="1" applyFont="1" applyNumberFormat="1">
      <alignment vertical="center"/>
    </xf>
    <xf borderId="9" fillId="3" fontId="8" numFmtId="1" xfId="0" applyAlignment="1" applyBorder="1" applyFont="1" applyNumberFormat="1">
      <alignment horizontal="center" vertical="center"/>
    </xf>
    <xf borderId="14" fillId="3" fontId="3" numFmtId="0" xfId="0" applyAlignment="1" applyBorder="1" applyFont="1">
      <alignment textRotation="90" vertical="center"/>
    </xf>
    <xf borderId="6" fillId="3" fontId="3" numFmtId="0" xfId="0" applyAlignment="1" applyBorder="1" applyFont="1">
      <alignment textRotation="90" vertical="center"/>
    </xf>
    <xf borderId="2" fillId="3" fontId="10" numFmtId="0" xfId="0" applyAlignment="1" applyBorder="1" applyFont="1">
      <alignment horizontal="center" vertical="center"/>
    </xf>
    <xf borderId="0" fillId="2" fontId="6" numFmtId="0" xfId="0" applyAlignment="1" applyBorder="1" applyFont="1">
      <alignment horizontal="center" vertical="center"/>
    </xf>
    <xf borderId="5" fillId="3" fontId="11" numFmtId="0" xfId="0" applyAlignment="1" applyBorder="1" applyFont="1">
      <alignment vertical="center"/>
    </xf>
    <xf borderId="12" fillId="3" fontId="3" numFmtId="0" xfId="0" applyAlignment="1" applyBorder="1" applyFont="1">
      <alignment horizontal="center" vertical="center"/>
    </xf>
    <xf borderId="3" fillId="3" fontId="9" numFmtId="0" xfId="0" applyAlignment="1" applyBorder="1" applyFont="1">
      <alignment horizontal="center" vertical="center"/>
    </xf>
    <xf borderId="32" fillId="2" fontId="10" numFmtId="0" xfId="0" applyAlignment="1" applyBorder="1" applyFont="1">
      <alignment horizontal="center" vertical="center"/>
    </xf>
    <xf borderId="33" fillId="0" fontId="5" numFmtId="0" xfId="0" applyBorder="1" applyFont="1"/>
    <xf borderId="34" fillId="0" fontId="5" numFmtId="0" xfId="0" applyBorder="1" applyFont="1"/>
    <xf borderId="6" fillId="3" fontId="9" numFmtId="0" xfId="0" applyAlignment="1" applyBorder="1" applyFont="1">
      <alignment textRotation="90" vertical="center"/>
    </xf>
    <xf borderId="9" fillId="2" fontId="10" numFmtId="0" xfId="0" applyAlignment="1" applyBorder="1" applyFont="1">
      <alignment horizontal="center" vertical="center"/>
    </xf>
    <xf borderId="35" fillId="4" fontId="1" numFmtId="0" xfId="0" applyAlignment="1" applyBorder="1" applyFont="1">
      <alignment horizontal="center" vertical="center" wrapText="1"/>
    </xf>
    <xf borderId="3" fillId="3" fontId="9" numFmtId="0" xfId="0" applyAlignment="1" applyBorder="1" applyFont="1">
      <alignment horizontal="left" vertical="center"/>
    </xf>
    <xf borderId="9" fillId="5" fontId="3" numFmtId="0" xfId="0" applyAlignment="1" applyBorder="1" applyFont="1">
      <alignment horizontal="center" vertical="center"/>
    </xf>
    <xf borderId="9" fillId="5" fontId="3" numFmtId="49" xfId="0" applyAlignment="1" applyBorder="1" applyFont="1" applyNumberFormat="1">
      <alignment horizontal="center" vertical="center"/>
    </xf>
    <xf borderId="32" fillId="5" fontId="3" numFmtId="0" xfId="0" applyAlignment="1" applyBorder="1" applyFont="1">
      <alignment horizontal="center" vertical="center"/>
    </xf>
    <xf borderId="9" fillId="5" fontId="3" numFmtId="1" xfId="0" applyAlignment="1" applyBorder="1" applyFont="1" applyNumberFormat="1">
      <alignment horizontal="center" vertical="center"/>
    </xf>
    <xf borderId="9" fillId="5" fontId="3" numFmtId="165" xfId="0" applyAlignment="1" applyBorder="1" applyFont="1" applyNumberFormat="1">
      <alignment horizontal="center" vertical="center"/>
    </xf>
    <xf borderId="9" fillId="5" fontId="3" numFmtId="166" xfId="0" applyAlignment="1" applyBorder="1" applyFont="1" applyNumberFormat="1">
      <alignment horizontal="center" vertical="center"/>
    </xf>
    <xf borderId="2" fillId="3" fontId="9" numFmtId="166" xfId="0" applyAlignment="1" applyBorder="1" applyFont="1" applyNumberFormat="1">
      <alignment horizontal="center" vertical="center"/>
    </xf>
    <xf borderId="2" fillId="3" fontId="9" numFmtId="2" xfId="0" applyAlignment="1" applyBorder="1" applyFont="1" applyNumberFormat="1">
      <alignment horizontal="center" vertical="center"/>
    </xf>
    <xf borderId="2" fillId="3" fontId="9" numFmtId="164" xfId="0" applyAlignment="1" applyBorder="1" applyFont="1" applyNumberFormat="1">
      <alignment horizontal="center" vertical="center"/>
    </xf>
    <xf borderId="36" fillId="0" fontId="5" numFmtId="0" xfId="0" applyBorder="1" applyFont="1"/>
    <xf borderId="9" fillId="6" fontId="3" numFmtId="0" xfId="0" applyAlignment="1" applyBorder="1" applyFont="1">
      <alignment horizontal="center" vertical="center"/>
    </xf>
    <xf borderId="9" fillId="6" fontId="3" numFmtId="49" xfId="0" applyAlignment="1" applyBorder="1" applyFont="1" applyNumberFormat="1">
      <alignment horizontal="center" vertical="center"/>
    </xf>
    <xf borderId="32" fillId="6" fontId="3" numFmtId="0" xfId="0" applyAlignment="1" applyBorder="1" applyFont="1">
      <alignment horizontal="center" vertical="center"/>
    </xf>
    <xf borderId="9" fillId="6" fontId="3" numFmtId="1" xfId="0" applyAlignment="1" applyBorder="1" applyFont="1" applyNumberFormat="1">
      <alignment horizontal="center" vertical="center"/>
    </xf>
    <xf borderId="9" fillId="6" fontId="3" numFmtId="165" xfId="0" applyAlignment="1" applyBorder="1" applyFont="1" applyNumberFormat="1">
      <alignment horizontal="center" vertical="center"/>
    </xf>
    <xf borderId="9" fillId="6" fontId="3" numFmtId="166" xfId="0" applyAlignment="1" applyBorder="1" applyFont="1" applyNumberFormat="1">
      <alignment horizontal="center" vertical="center"/>
    </xf>
    <xf borderId="5" fillId="3" fontId="9" numFmtId="0" xfId="0" applyAlignment="1" applyBorder="1" applyFont="1">
      <alignment horizontal="center" vertical="center"/>
    </xf>
    <xf borderId="32" fillId="5" fontId="3" numFmtId="49" xfId="0" applyAlignment="1" applyBorder="1" applyFont="1" applyNumberFormat="1">
      <alignment horizontal="center" vertical="center"/>
    </xf>
    <xf borderId="32" fillId="5" fontId="12" numFmtId="0" xfId="0" applyAlignment="1" applyBorder="1" applyFont="1">
      <alignment horizontal="center" vertical="center"/>
    </xf>
    <xf borderId="32" fillId="6" fontId="3" numFmtId="49" xfId="0" applyAlignment="1" applyBorder="1" applyFont="1" applyNumberFormat="1">
      <alignment horizontal="center" vertical="center"/>
    </xf>
    <xf borderId="32" fillId="6" fontId="13" numFmtId="0" xfId="0" applyAlignment="1" applyBorder="1" applyFont="1">
      <alignment horizontal="center" vertical="center"/>
    </xf>
    <xf borderId="4" fillId="3" fontId="3" numFmtId="0" xfId="0" applyAlignment="1" applyBorder="1" applyFont="1">
      <alignment horizontal="center" vertical="center"/>
    </xf>
    <xf borderId="4" fillId="3" fontId="11" numFmtId="0" xfId="0" applyAlignment="1" applyBorder="1" applyFont="1">
      <alignment vertical="center"/>
    </xf>
    <xf borderId="4" fillId="3" fontId="3" numFmtId="0" xfId="0" applyAlignment="1" applyBorder="1" applyFont="1">
      <alignment vertical="center"/>
    </xf>
    <xf borderId="4" fillId="3" fontId="9" numFmtId="0" xfId="0" applyAlignment="1" applyBorder="1" applyFont="1">
      <alignment horizontal="center" vertical="center"/>
    </xf>
    <xf borderId="9" fillId="5" fontId="14" numFmtId="49" xfId="0" applyAlignment="1" applyBorder="1" applyFont="1" applyNumberFormat="1">
      <alignment horizontal="center" vertical="center"/>
    </xf>
    <xf borderId="9" fillId="5" fontId="3" numFmtId="2" xfId="0" applyAlignment="1" applyBorder="1" applyFont="1" applyNumberFormat="1">
      <alignment horizontal="center" vertical="center"/>
    </xf>
    <xf borderId="9" fillId="5" fontId="14" numFmtId="2" xfId="0" applyAlignment="1" applyBorder="1" applyFont="1" applyNumberFormat="1">
      <alignment horizontal="center" vertical="center"/>
    </xf>
    <xf borderId="9" fillId="5" fontId="3" numFmtId="16" xfId="0" applyAlignment="1" applyBorder="1" applyFont="1" applyNumberFormat="1">
      <alignment horizontal="center" vertical="center"/>
    </xf>
    <xf borderId="9" fillId="5" fontId="14" numFmtId="1" xfId="0" applyAlignment="1" applyBorder="1" applyFont="1" applyNumberFormat="1">
      <alignment horizontal="center" vertical="center"/>
    </xf>
    <xf borderId="5" fillId="3" fontId="9" numFmtId="166" xfId="0" applyAlignment="1" applyBorder="1" applyFont="1" applyNumberFormat="1">
      <alignment horizontal="center" vertical="center"/>
    </xf>
    <xf borderId="2" fillId="3" fontId="9" numFmtId="1" xfId="0" applyAlignment="1" applyBorder="1" applyFont="1" applyNumberFormat="1">
      <alignment horizontal="center" vertical="center"/>
    </xf>
    <xf borderId="2" fillId="3" fontId="9" numFmtId="49" xfId="0" applyAlignment="1" applyBorder="1" applyFont="1" applyNumberFormat="1">
      <alignment horizontal="center" vertical="center"/>
    </xf>
    <xf borderId="9" fillId="6" fontId="14" numFmtId="49" xfId="0" applyAlignment="1" applyBorder="1" applyFont="1" applyNumberFormat="1">
      <alignment horizontal="center" vertical="center"/>
    </xf>
    <xf borderId="9" fillId="6" fontId="3" numFmtId="2" xfId="0" applyAlignment="1" applyBorder="1" applyFont="1" applyNumberFormat="1">
      <alignment horizontal="center" vertical="center"/>
    </xf>
    <xf borderId="9" fillId="6" fontId="14" numFmtId="2" xfId="0" applyAlignment="1" applyBorder="1" applyFont="1" applyNumberFormat="1">
      <alignment horizontal="center" vertical="center"/>
    </xf>
    <xf borderId="9" fillId="6" fontId="3" numFmtId="16" xfId="0" applyAlignment="1" applyBorder="1" applyFont="1" applyNumberFormat="1">
      <alignment horizontal="center" vertical="center"/>
    </xf>
    <xf borderId="9" fillId="6" fontId="14" numFmtId="1" xfId="0" applyAlignment="1" applyBorder="1" applyFont="1" applyNumberFormat="1">
      <alignment horizontal="center" vertical="center"/>
    </xf>
    <xf borderId="9" fillId="6" fontId="14" numFmtId="0" xfId="0" applyAlignment="1" applyBorder="1" applyFont="1">
      <alignment horizontal="center" vertical="center"/>
    </xf>
    <xf borderId="9" fillId="5" fontId="14" numFmtId="0" xfId="0" applyAlignment="1" applyBorder="1" applyFont="1">
      <alignment horizontal="center" vertical="center"/>
    </xf>
    <xf borderId="0" fillId="2" fontId="6" numFmtId="0" xfId="0" applyAlignment="1" applyBorder="1" applyFont="1">
      <alignment horizontal="left" vertical="center"/>
    </xf>
    <xf borderId="1" fillId="3" fontId="3" numFmtId="0" xfId="0" applyAlignment="1" applyBorder="1" applyFont="1">
      <alignment horizontal="left" vertical="center"/>
    </xf>
    <xf borderId="5" fillId="3" fontId="11" numFmtId="167" xfId="0" applyAlignment="1" applyBorder="1" applyFont="1" applyNumberFormat="1">
      <alignment vertical="center"/>
    </xf>
    <xf borderId="2" fillId="3" fontId="3" numFmtId="0" xfId="0" applyAlignment="1" applyBorder="1" applyFont="1">
      <alignment horizontal="left" vertical="center"/>
    </xf>
    <xf borderId="2" fillId="3" fontId="3" numFmtId="166" xfId="0" applyAlignment="1" applyBorder="1" applyFont="1" applyNumberFormat="1">
      <alignment horizontal="center" vertical="center"/>
    </xf>
    <xf borderId="5" fillId="3" fontId="3" numFmtId="0" xfId="0" applyAlignment="1" applyBorder="1" applyFont="1">
      <alignment horizontal="left" vertical="center"/>
    </xf>
    <xf borderId="5" fillId="3" fontId="3" numFmtId="0" xfId="0" applyAlignment="1" applyBorder="1" applyFont="1">
      <alignment vertical="center"/>
    </xf>
    <xf borderId="3" fillId="3" fontId="9" numFmtId="0" xfId="0" applyAlignment="1" applyBorder="1" applyFont="1">
      <alignment horizontal="center" vertical="center"/>
    </xf>
    <xf borderId="9" fillId="5" fontId="15" numFmtId="49" xfId="0" applyAlignment="1" applyBorder="1" applyFont="1" applyNumberFormat="1">
      <alignment horizontal="center" vertical="center"/>
    </xf>
    <xf borderId="9" fillId="5" fontId="15" numFmtId="2" xfId="0" applyAlignment="1" applyBorder="1" applyFont="1" applyNumberFormat="1">
      <alignment horizontal="center" vertical="center"/>
    </xf>
    <xf borderId="9" fillId="6" fontId="15" numFmtId="49" xfId="0" applyAlignment="1" applyBorder="1" applyFont="1" applyNumberFormat="1">
      <alignment horizontal="center" vertical="center"/>
    </xf>
    <xf borderId="9" fillId="6" fontId="15" numFmtId="2" xfId="0" applyAlignment="1" applyBorder="1" applyFont="1" applyNumberFormat="1">
      <alignment horizontal="center" vertical="center"/>
    </xf>
    <xf borderId="9" fillId="6" fontId="15" numFmtId="0" xfId="0" applyAlignment="1" applyBorder="1" applyFont="1">
      <alignment horizontal="center" vertical="center"/>
    </xf>
    <xf borderId="9" fillId="5" fontId="15" numFmtId="0" xfId="0" applyAlignment="1" applyBorder="1" applyFont="1">
      <alignment horizontal="center" vertical="center"/>
    </xf>
    <xf borderId="2" fillId="3" fontId="9" numFmtId="0" xfId="0" applyAlignment="1" applyBorder="1" applyFont="1">
      <alignment horizontal="left" vertical="center"/>
    </xf>
    <xf borderId="6" fillId="4" fontId="4" numFmtId="0" xfId="0" applyAlignment="1" applyBorder="1" applyFont="1">
      <alignment horizontal="center" vertical="center" wrapText="1"/>
    </xf>
    <xf borderId="7" fillId="0" fontId="5" numFmtId="0" xfId="0" applyBorder="1" applyFont="1"/>
    <xf borderId="4" fillId="2" fontId="16" numFmtId="0" xfId="0" applyAlignment="1" applyBorder="1" applyFont="1">
      <alignment horizontal="center" vertical="center"/>
    </xf>
    <xf borderId="14" fillId="0" fontId="5" numFmtId="0" xfId="0" applyBorder="1" applyFont="1"/>
    <xf borderId="15" fillId="0" fontId="5" numFmtId="0" xfId="0" applyBorder="1" applyFont="1"/>
    <xf borderId="6" fillId="3" fontId="3" numFmtId="0" xfId="0" applyAlignment="1" applyBorder="1" applyFont="1">
      <alignment vertical="center" wrapText="1"/>
    </xf>
    <xf borderId="7" fillId="6" fontId="3" numFmtId="0" xfId="0" applyAlignment="1" applyBorder="1" applyFont="1">
      <alignment horizontal="left" vertical="center" wrapText="1"/>
    </xf>
    <xf borderId="14" fillId="3" fontId="3" numFmtId="0" xfId="0" applyAlignment="1" applyBorder="1" applyFont="1">
      <alignment vertical="center" wrapText="1"/>
    </xf>
    <xf borderId="0" fillId="0" fontId="5" numFmtId="0" xfId="0" applyBorder="1" applyFont="1"/>
    <xf borderId="14" fillId="3" fontId="3" numFmtId="0" xfId="0" applyAlignment="1" applyBorder="1" applyFont="1">
      <alignment horizontal="left" vertical="center" wrapText="1"/>
    </xf>
    <xf borderId="15" fillId="0" fontId="5" numFmtId="0" xfId="0" applyBorder="1" applyFont="1"/>
    <xf borderId="15" fillId="0" fontId="5" numFmtId="0" xfId="0" applyBorder="1" applyFont="1"/>
    <xf borderId="16" fillId="0" fontId="5" numFmtId="0" xfId="0" applyBorder="1" applyFont="1"/>
    <xf borderId="10" fillId="3" fontId="9" numFmtId="0" xfId="0" applyAlignment="1" applyBorder="1" applyFont="1">
      <alignment horizontal="center" vertical="center"/>
    </xf>
    <xf borderId="4" fillId="3" fontId="8" numFmtId="0" xfId="0" applyAlignment="1" applyBorder="1" applyFont="1">
      <alignment horizontal="center" vertical="center"/>
    </xf>
    <xf borderId="4" fillId="3" fontId="10" numFmtId="0" xfId="0" applyAlignment="1" applyBorder="1" applyFont="1">
      <alignment horizontal="center" vertical="center"/>
    </xf>
    <xf borderId="5" fillId="3" fontId="8" numFmtId="0" xfId="0" applyAlignment="1" applyBorder="1" applyFont="1">
      <alignment horizontal="center" vertical="center"/>
    </xf>
    <xf borderId="6" fillId="3" fontId="8" numFmtId="0" xfId="0" applyAlignment="1" applyBorder="1" applyFont="1">
      <alignment horizontal="center" vertical="center"/>
    </xf>
    <xf borderId="9" fillId="5" fontId="15" numFmtId="1" xfId="0" applyAlignment="1" applyBorder="1" applyFont="1" applyNumberFormat="1">
      <alignment horizontal="center" vertical="center"/>
    </xf>
    <xf borderId="9" fillId="5" fontId="3" numFmtId="10" xfId="0" applyAlignment="1" applyBorder="1" applyFont="1" applyNumberFormat="1">
      <alignment horizontal="center" vertical="center"/>
    </xf>
    <xf borderId="5" fillId="3" fontId="3" numFmtId="168" xfId="0" applyAlignment="1" applyBorder="1" applyFont="1" applyNumberFormat="1">
      <alignment horizontal="left" vertical="center"/>
    </xf>
    <xf borderId="10" fillId="3" fontId="3" numFmtId="168" xfId="0" applyAlignment="1" applyBorder="1" applyFont="1" applyNumberFormat="1">
      <alignment horizontal="left" vertical="center"/>
    </xf>
    <xf borderId="2" fillId="3" fontId="3" numFmtId="168" xfId="0" applyAlignment="1" applyBorder="1" applyFont="1" applyNumberFormat="1">
      <alignment horizontal="center" vertical="center"/>
    </xf>
    <xf borderId="2" fillId="3" fontId="9" numFmtId="168" xfId="0" applyAlignment="1" applyBorder="1" applyFont="1" applyNumberFormat="1">
      <alignment horizontal="center" vertical="center"/>
    </xf>
    <xf borderId="9" fillId="6" fontId="15" numFmtId="1" xfId="0" applyAlignment="1" applyBorder="1" applyFont="1" applyNumberFormat="1">
      <alignment horizontal="center" vertical="center"/>
    </xf>
    <xf borderId="9" fillId="6" fontId="3" numFmtId="10" xfId="0" applyAlignment="1" applyBorder="1" applyFont="1" applyNumberFormat="1">
      <alignment horizontal="center" vertical="center"/>
    </xf>
    <xf borderId="2" fillId="3" fontId="3" numFmtId="9" xfId="0" applyAlignment="1" applyBorder="1" applyFont="1" applyNumberFormat="1">
      <alignment horizontal="center" vertical="center"/>
    </xf>
    <xf borderId="14" fillId="3" fontId="3" numFmtId="168" xfId="0" applyAlignment="1" applyBorder="1" applyFont="1" applyNumberFormat="1">
      <alignment horizontal="left" vertical="center"/>
    </xf>
    <xf borderId="2" fillId="3" fontId="3" numFmtId="168" xfId="0" applyAlignment="1" applyBorder="1" applyFont="1" applyNumberFormat="1">
      <alignment horizontal="left" vertical="center"/>
    </xf>
    <xf borderId="12" fillId="3" fontId="9" numFmtId="0" xfId="0" applyAlignment="1" applyBorder="1" applyFont="1">
      <alignment horizontal="center" vertical="center"/>
    </xf>
    <xf borderId="12" fillId="3" fontId="3" numFmtId="0" xfId="0" applyAlignment="1" applyBorder="1" applyFont="1">
      <alignment horizontal="left" vertical="center"/>
    </xf>
    <xf borderId="12" fillId="3" fontId="9" numFmtId="0" xfId="0" applyAlignment="1" applyBorder="1" applyFont="1">
      <alignment horizontal="left" vertical="center"/>
    </xf>
    <xf borderId="9" fillId="3" fontId="3" numFmtId="0" xfId="0" applyAlignment="1" applyBorder="1" applyFont="1">
      <alignment horizontal="center" vertical="center"/>
    </xf>
    <xf borderId="9" fillId="3" fontId="9" numFmtId="0" xfId="0" applyAlignment="1" applyBorder="1" applyFont="1">
      <alignment horizontal="center" vertical="center"/>
    </xf>
    <xf borderId="35" fillId="2" fontId="10" numFmtId="0" xfId="0" applyAlignment="1" applyBorder="1" applyFont="1">
      <alignment horizontal="center" vertical="center" wrapText="1"/>
    </xf>
    <xf borderId="37" fillId="2" fontId="10" numFmtId="0" xfId="0" applyAlignment="1" applyBorder="1" applyFont="1">
      <alignment horizontal="center" vertical="center" wrapText="1"/>
    </xf>
    <xf borderId="38" fillId="0" fontId="5" numFmtId="0" xfId="0" applyBorder="1" applyFont="1"/>
    <xf borderId="39" fillId="0" fontId="5" numFmtId="0" xfId="0" applyBorder="1" applyFont="1"/>
    <xf borderId="35" fillId="8" fontId="10" numFmtId="0" xfId="0" applyAlignment="1" applyBorder="1" applyFill="1" applyFont="1">
      <alignment horizontal="center" vertical="center" wrapText="1"/>
    </xf>
    <xf borderId="40" fillId="0" fontId="5" numFmtId="0" xfId="0" applyBorder="1" applyFont="1"/>
    <xf borderId="41" fillId="0" fontId="5" numFmtId="0" xfId="0" applyBorder="1" applyFont="1"/>
    <xf borderId="42" fillId="0" fontId="5" numFmtId="0" xfId="0" applyBorder="1" applyFont="1"/>
    <xf borderId="9" fillId="5" fontId="3" numFmtId="168" xfId="0" applyAlignment="1" applyBorder="1" applyFont="1" applyNumberFormat="1">
      <alignment horizontal="center" vertical="center"/>
    </xf>
    <xf borderId="2" fillId="3" fontId="9" numFmtId="14" xfId="0" applyAlignment="1" applyBorder="1" applyFont="1" applyNumberFormat="1">
      <alignment horizontal="center" vertical="center"/>
    </xf>
    <xf borderId="9" fillId="6" fontId="3" numFmtId="168" xfId="0" applyAlignment="1" applyBorder="1" applyFont="1" applyNumberFormat="1">
      <alignment horizontal="center" vertical="center"/>
    </xf>
    <xf borderId="9" fillId="3" fontId="3" numFmtId="166" xfId="0" applyAlignment="1" applyBorder="1" applyFont="1" applyNumberFormat="1">
      <alignment horizontal="center" vertical="center"/>
    </xf>
    <xf borderId="9" fillId="3" fontId="3" numFmtId="168" xfId="0" applyAlignment="1" applyBorder="1" applyFont="1" applyNumberFormat="1">
      <alignment horizontal="center" vertical="center"/>
    </xf>
    <xf borderId="9" fillId="3" fontId="9" numFmtId="168" xfId="0" applyAlignment="1" applyBorder="1" applyFont="1" applyNumberFormat="1">
      <alignment horizontal="center" vertical="center"/>
    </xf>
    <xf borderId="9" fillId="3" fontId="3" numFmtId="2" xfId="0" applyAlignment="1" applyBorder="1" applyFont="1" applyNumberFormat="1">
      <alignment horizontal="center" vertical="center"/>
    </xf>
    <xf borderId="7" fillId="3" fontId="11" numFmtId="0" xfId="0" applyAlignment="1" applyBorder="1" applyFont="1">
      <alignment vertical="center"/>
    </xf>
    <xf borderId="8" fillId="3" fontId="11" numFmtId="0" xfId="0" applyAlignment="1" applyBorder="1" applyFont="1">
      <alignment vertical="center"/>
    </xf>
    <xf borderId="7" fillId="3" fontId="3" numFmtId="0" xfId="0" applyAlignment="1" applyBorder="1" applyFont="1">
      <alignment vertical="center"/>
    </xf>
    <xf borderId="9" fillId="3" fontId="3" numFmtId="0" xfId="0" applyAlignment="1" applyBorder="1" applyFont="1">
      <alignment horizontal="left" vertical="center"/>
    </xf>
    <xf borderId="0" fillId="3" fontId="3" numFmtId="0" xfId="0" applyAlignment="1" applyBorder="1" applyFont="1">
      <alignment vertical="center"/>
    </xf>
    <xf borderId="41" fillId="3" fontId="3" numFmtId="0" xfId="0" applyAlignment="1" applyBorder="1" applyFont="1">
      <alignment vertical="center"/>
    </xf>
    <xf borderId="9" fillId="3" fontId="3" numFmtId="0" xfId="0" applyAlignment="1" applyBorder="1" applyFont="1">
      <alignment textRotation="90" vertical="center"/>
    </xf>
    <xf borderId="37" fillId="2" fontId="10" numFmtId="0" xfId="0" applyAlignment="1" applyBorder="1" applyFont="1">
      <alignment horizontal="center" vertical="center"/>
    </xf>
    <xf borderId="38" fillId="0" fontId="5" numFmtId="0" xfId="0" applyBorder="1" applyFont="1"/>
    <xf borderId="39" fillId="0" fontId="5" numFmtId="0" xfId="0" applyBorder="1" applyFont="1"/>
    <xf borderId="32" fillId="2" fontId="10" numFmtId="0" xfId="0" applyAlignment="1" applyBorder="1" applyFont="1">
      <alignment horizontal="center" vertical="center" wrapText="1"/>
    </xf>
    <xf borderId="27" fillId="7" fontId="3" numFmtId="0" xfId="0" applyAlignment="1" applyBorder="1" applyFont="1">
      <alignment horizontal="left" vertical="center" wrapText="1"/>
    </xf>
    <xf borderId="0" fillId="0" fontId="5" numFmtId="0" xfId="0" applyBorder="1" applyFont="1"/>
    <xf borderId="43" fillId="0" fontId="5" numFmtId="0" xfId="0" applyBorder="1" applyFont="1"/>
    <xf borderId="32" fillId="5" fontId="3" numFmtId="166" xfId="0" applyAlignment="1" applyBorder="1" applyFont="1" applyNumberFormat="1">
      <alignment horizontal="center" vertical="center"/>
    </xf>
    <xf borderId="32" fillId="5" fontId="3" numFmtId="4" xfId="0" applyAlignment="1" applyBorder="1" applyFont="1" applyNumberFormat="1">
      <alignment horizontal="center" vertical="center"/>
    </xf>
    <xf borderId="27" fillId="0" fontId="5" numFmtId="0" xfId="0" applyBorder="1" applyFont="1"/>
    <xf borderId="43" fillId="0" fontId="5" numFmtId="0" xfId="0" applyBorder="1" applyFont="1"/>
    <xf borderId="27" fillId="0" fontId="5" numFmtId="0" xfId="0" applyBorder="1" applyFont="1"/>
    <xf borderId="43" fillId="0" fontId="5" numFmtId="0" xfId="0" applyBorder="1" applyFont="1"/>
    <xf borderId="37" fillId="2" fontId="10" numFmtId="0" xfId="0" applyAlignment="1" applyBorder="1" applyFont="1">
      <alignment horizontal="center" vertical="center"/>
    </xf>
    <xf borderId="35" fillId="2" fontId="10" numFmtId="0" xfId="0" applyAlignment="1" applyBorder="1" applyFont="1">
      <alignment horizontal="center" vertical="center"/>
    </xf>
    <xf borderId="34" fillId="3" fontId="8" numFmtId="0" xfId="0" applyAlignment="1" applyBorder="1" applyFont="1">
      <alignment horizontal="center" vertical="center"/>
    </xf>
    <xf borderId="9" fillId="3" fontId="3" numFmtId="9" xfId="0" applyAlignment="1" applyBorder="1" applyFont="1" applyNumberFormat="1">
      <alignment horizontal="center" vertical="center"/>
    </xf>
    <xf borderId="9" fillId="5" fontId="3" numFmtId="4" xfId="0" applyAlignment="1" applyBorder="1" applyFont="1" applyNumberFormat="1">
      <alignment horizontal="center" vertical="center"/>
    </xf>
    <xf borderId="9" fillId="6" fontId="3" numFmtId="4" xfId="0" applyAlignment="1" applyBorder="1" applyFont="1" applyNumberFormat="1">
      <alignment horizontal="center" vertical="center"/>
    </xf>
    <xf borderId="9" fillId="2" fontId="10" numFmtId="4" xfId="0" applyAlignment="1" applyBorder="1" applyFont="1" applyNumberFormat="1">
      <alignment horizontal="center" vertical="center"/>
    </xf>
    <xf borderId="9" fillId="2" fontId="10" numFmtId="166" xfId="0" applyAlignment="1" applyBorder="1" applyFont="1" applyNumberFormat="1">
      <alignment horizontal="center" vertical="center"/>
    </xf>
    <xf borderId="9" fillId="2" fontId="10" numFmtId="2" xfId="0" applyAlignment="1" applyBorder="1" applyFont="1" applyNumberFormat="1">
      <alignment horizontal="center" vertical="center"/>
    </xf>
    <xf borderId="9" fillId="3" fontId="3" numFmtId="0" xfId="0" applyAlignment="1" applyBorder="1" applyFont="1">
      <alignment vertical="center"/>
    </xf>
    <xf borderId="32" fillId="2" fontId="9" numFmtId="0" xfId="0" applyAlignment="1" applyBorder="1" applyFont="1">
      <alignment horizontal="center" vertical="center"/>
    </xf>
    <xf borderId="32" fillId="5" fontId="3" numFmtId="2" xfId="0" applyAlignment="1" applyBorder="1" applyFont="1" applyNumberFormat="1">
      <alignment horizontal="center" vertical="center"/>
    </xf>
    <xf borderId="32" fillId="6" fontId="3" numFmtId="2" xfId="0" applyAlignment="1" applyBorder="1" applyFont="1" applyNumberFormat="1">
      <alignment horizontal="center" vertical="center"/>
    </xf>
    <xf borderId="32" fillId="3" fontId="3" numFmtId="0" xfId="0" applyAlignment="1" applyBorder="1" applyFont="1">
      <alignment vertical="center"/>
    </xf>
    <xf borderId="33" fillId="3" fontId="3" numFmtId="0" xfId="0" applyAlignment="1" applyBorder="1" applyFont="1">
      <alignment vertical="center"/>
    </xf>
    <xf borderId="34" fillId="3" fontId="3" numFmtId="0" xfId="0" applyAlignment="1" applyBorder="1" applyFont="1">
      <alignment vertical="center"/>
    </xf>
    <xf borderId="34" fillId="3" fontId="3" numFmtId="0" xfId="0" applyAlignment="1" applyBorder="1" applyFont="1">
      <alignment horizontal="center" vertical="center"/>
    </xf>
    <xf borderId="34" fillId="3" fontId="9" numFmtId="0" xfId="0" applyAlignment="1" applyBorder="1" applyFont="1">
      <alignment vertical="center"/>
    </xf>
    <xf borderId="38" fillId="0" fontId="5" numFmtId="0" xfId="0" applyBorder="1" applyFont="1"/>
    <xf borderId="38" fillId="5" fontId="3" numFmtId="0" xfId="0" applyAlignment="1" applyBorder="1" applyFont="1">
      <alignment horizontal="center" vertical="center" wrapText="1"/>
    </xf>
    <xf borderId="41" fillId="0" fontId="5" numFmtId="0" xfId="0" applyBorder="1" applyFont="1"/>
    <xf borderId="41" fillId="0" fontId="5" numFmtId="0" xfId="0" applyBorder="1" applyFont="1"/>
    <xf borderId="32" fillId="3" fontId="10" numFmtId="0" xfId="0" applyAlignment="1" applyBorder="1" applyFont="1">
      <alignment vertical="center"/>
    </xf>
    <xf borderId="33" fillId="3" fontId="10" numFmtId="0" xfId="0" applyAlignment="1" applyBorder="1" applyFont="1">
      <alignment vertical="center"/>
    </xf>
    <xf borderId="33" fillId="3" fontId="9" numFmtId="0" xfId="0" applyAlignment="1" applyBorder="1" applyFont="1">
      <alignment vertical="center"/>
    </xf>
    <xf borderId="34" fillId="5" fontId="3" numFmtId="166" xfId="0" applyAlignment="1" applyBorder="1" applyFont="1" applyNumberFormat="1">
      <alignment horizontal="center" vertical="center"/>
    </xf>
    <xf borderId="32" fillId="2" fontId="10" numFmtId="0" xfId="0" applyAlignment="1" applyBorder="1" applyFont="1">
      <alignment horizontal="left" vertical="center"/>
    </xf>
    <xf borderId="34" fillId="6" fontId="3" numFmtId="166" xfId="0" applyAlignment="1" applyBorder="1" applyFont="1" applyNumberFormat="1">
      <alignment horizontal="center" vertical="center"/>
    </xf>
    <xf borderId="32" fillId="5" fontId="8" numFmtId="0" xfId="0" applyAlignment="1" applyBorder="1" applyFont="1">
      <alignment horizontal="center" vertical="center"/>
    </xf>
    <xf borderId="32" fillId="6" fontId="3" numFmtId="9" xfId="0" applyAlignment="1" applyBorder="1" applyFont="1" applyNumberFormat="1">
      <alignment horizontal="center" vertical="center"/>
    </xf>
    <xf borderId="32" fillId="5" fontId="3" numFmtId="9" xfId="0" applyAlignment="1" applyBorder="1" applyFont="1" applyNumberFormat="1">
      <alignment horizontal="center" vertical="center"/>
    </xf>
    <xf borderId="32" fillId="6" fontId="3" numFmtId="166" xfId="0" applyAlignment="1" applyBorder="1" applyFont="1" applyNumberFormat="1">
      <alignment horizontal="center" vertical="center"/>
    </xf>
    <xf borderId="32" fillId="6" fontId="8" numFmtId="0" xfId="0" applyAlignment="1" applyBorder="1" applyFont="1">
      <alignment horizontal="center" vertical="center"/>
    </xf>
    <xf borderId="3" fillId="2" fontId="10" numFmtId="0" xfId="0" applyAlignment="1" applyBorder="1" applyFont="1">
      <alignment horizontal="center" vertical="center"/>
    </xf>
    <xf borderId="2" fillId="2" fontId="10" numFmtId="0" xfId="0" applyAlignment="1" applyBorder="1" applyFont="1">
      <alignment horizontal="center" vertical="center"/>
    </xf>
    <xf borderId="3" fillId="5" fontId="3" numFmtId="0" xfId="0" applyAlignment="1" applyBorder="1" applyFont="1">
      <alignment horizontal="center" vertical="center"/>
    </xf>
    <xf borderId="2" fillId="5" fontId="3" numFmtId="0" xfId="0" applyAlignment="1" applyBorder="1" applyFont="1">
      <alignment horizontal="center" vertical="center"/>
    </xf>
    <xf borderId="2" fillId="5" fontId="3" numFmtId="168" xfId="0" applyAlignment="1" applyBorder="1" applyFont="1" applyNumberFormat="1">
      <alignment horizontal="center" vertical="center"/>
    </xf>
    <xf borderId="3" fillId="6" fontId="3" numFmtId="0" xfId="0" applyAlignment="1" applyBorder="1" applyFont="1">
      <alignment horizontal="center" vertical="center"/>
    </xf>
    <xf borderId="2" fillId="6" fontId="3" numFmtId="0" xfId="0" applyAlignment="1" applyBorder="1" applyFont="1">
      <alignment horizontal="center" vertical="center"/>
    </xf>
    <xf borderId="2" fillId="6" fontId="3" numFmtId="168" xfId="0" applyAlignment="1" applyBorder="1" applyFont="1" applyNumberFormat="1">
      <alignment horizontal="center" vertical="center"/>
    </xf>
    <xf borderId="3" fillId="8" fontId="10" numFmtId="0" xfId="0" applyAlignment="1" applyBorder="1" applyFont="1">
      <alignment horizontal="center" vertical="center"/>
    </xf>
    <xf borderId="3" fillId="8" fontId="9" numFmtId="0" xfId="0" applyAlignment="1" applyBorder="1" applyFont="1">
      <alignment horizontal="center" vertical="center"/>
    </xf>
    <xf borderId="3" fillId="7" fontId="3" numFmtId="0" xfId="0" applyAlignment="1" applyBorder="1" applyFont="1">
      <alignment horizontal="center" vertical="center"/>
    </xf>
    <xf borderId="37" fillId="3" fontId="10" numFmtId="0" xfId="0" applyAlignment="1" applyBorder="1" applyFont="1">
      <alignment horizontal="center" vertical="center" wrapText="1"/>
    </xf>
    <xf borderId="38" fillId="3" fontId="9" numFmtId="0" xfId="0" applyAlignment="1" applyBorder="1" applyFont="1">
      <alignment horizontal="center" vertical="center" wrapText="1"/>
    </xf>
    <xf borderId="37" fillId="3" fontId="3" numFmtId="0" xfId="0" applyAlignment="1" applyBorder="1" applyFont="1">
      <alignment horizontal="center" vertical="center"/>
    </xf>
    <xf borderId="35" fillId="3" fontId="3" numFmtId="0" xfId="0" applyAlignment="1" applyBorder="1" applyFont="1">
      <alignment horizontal="center" vertical="center" wrapText="1"/>
    </xf>
    <xf borderId="35" fillId="3" fontId="8" numFmtId="0" xfId="0" applyAlignment="1" applyBorder="1" applyFont="1">
      <alignment horizontal="center" vertical="center" wrapText="1"/>
    </xf>
    <xf borderId="3" fillId="7" fontId="17" numFmtId="0" xfId="0" applyAlignment="1" applyBorder="1" applyFont="1">
      <alignment horizontal="center" vertical="center"/>
    </xf>
    <xf borderId="32" fillId="3" fontId="3" numFmtId="0" xfId="0" applyAlignment="1" applyBorder="1" applyFont="1">
      <alignment horizontal="center" vertical="center"/>
    </xf>
    <xf borderId="9" fillId="3" fontId="3" numFmtId="4" xfId="0" applyAlignment="1" applyBorder="1" applyFont="1" applyNumberFormat="1">
      <alignment horizontal="center" vertical="center"/>
    </xf>
    <xf borderId="32" fillId="3" fontId="8" numFmtId="0" xfId="0" applyAlignment="1" applyBorder="1" applyFont="1">
      <alignment horizontal="center" vertical="center"/>
    </xf>
    <xf borderId="9" fillId="3" fontId="8" numFmtId="4" xfId="0" applyAlignment="1" applyBorder="1" applyFont="1" applyNumberFormat="1">
      <alignment horizontal="center" vertical="center"/>
    </xf>
    <xf borderId="9" fillId="3" fontId="8" numFmtId="166" xfId="0" applyAlignment="1" applyBorder="1" applyFont="1" applyNumberFormat="1">
      <alignment horizontal="center" vertical="center"/>
    </xf>
    <xf borderId="9" fillId="3" fontId="8" numFmtId="2" xfId="0" applyAlignment="1" applyBorder="1" applyFont="1" applyNumberFormat="1">
      <alignment horizontal="center" vertical="center"/>
    </xf>
  </cellXfs>
  <cellStyles count="1">
    <cellStyle xfId="0" name="Normal" builtinId="0"/>
  </cellStyles>
  <dxfs count="4">
    <dxf>
      <font>
        <color rgb="FFFFFFFF"/>
      </font>
      <fill>
        <patternFill patternType="solid">
          <fgColor rgb="FFFFFFFF"/>
          <bgColor rgb="FFFFFFFF"/>
        </patternFill>
      </fill>
      <alignment/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alignment/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alignment/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800">
                <a:solidFill>
                  <a:srgbClr val="595959"/>
                </a:solidFill>
              </a:defRPr>
            </a:pPr>
            <a:r>
              <a:t>ENTRADAS, SAÍDAS E ESTOQUE  TOTAL MÊS A MÊS (EM VOLUME)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25400">
              <a:solidFill>
                <a:srgbClr val="2E75B6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ESPECÍFICOS'!$D$16:$D$27</c:f>
            </c:numRef>
          </c:val>
          <c:smooth val="0"/>
        </c:ser>
        <c:ser>
          <c:idx val="1"/>
          <c:order val="1"/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ESPECÍFICOS'!$E$16:$E$27</c:f>
            </c:numRef>
          </c:val>
          <c:smooth val="0"/>
        </c:ser>
        <c:ser>
          <c:idx val="2"/>
          <c:order val="2"/>
          <c:spPr>
            <a:ln cmpd="sng" w="63500">
              <a:solidFill>
                <a:srgbClr val="000000"/>
              </a:solidFill>
            </a:ln>
          </c:spPr>
          <c:marker>
            <c:symbol val="circle"/>
            <c:size val="12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strRef>
              <c:f>'RESULTADOS ESPECÍFICOS'!$C$16:$C$27</c:f>
            </c:strRef>
          </c:cat>
          <c:val>
            <c:numRef>
              <c:f>'RESULTADOS ESPECÍFICOS'!$H$16:$H$27</c:f>
            </c:numRef>
          </c:val>
          <c:smooth val="0"/>
        </c:ser>
        <c:ser>
          <c:idx val="3"/>
          <c:order val="3"/>
          <c:spPr>
            <a:ln cmpd="sng" w="2540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ESPECÍFICOS'!$J$16:$J$27</c:f>
            </c:numRef>
          </c:val>
          <c:smooth val="0"/>
        </c:ser>
        <c:ser>
          <c:idx val="4"/>
          <c:order val="4"/>
          <c:spPr>
            <a:ln cmpd="sng" w="2540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ESPECÍFICOS'!$N$16:$N$27</c:f>
            </c:numRef>
          </c:val>
          <c:smooth val="0"/>
        </c:ser>
        <c:axId val="1393392633"/>
        <c:axId val="995986548"/>
      </c:lineChart>
      <c:catAx>
        <c:axId val="1393392633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995986548"/>
      </c:catAx>
      <c:valAx>
        <c:axId val="99598654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393392633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400">
              <a:solidFill>
                <a:srgbClr val="595959"/>
              </a:solidFill>
            </a:defRPr>
          </a:pPr>
        </a:p>
      </c:txPr>
    </c:legend>
    <c:plotVisOnly val="1"/>
  </c:chart>
  <c:spPr>
    <a:solidFill>
      <a:srgbClr val="0D0D0D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800">
                <a:solidFill>
                  <a:srgbClr val="595959"/>
                </a:solidFill>
              </a:defRPr>
            </a:pPr>
            <a:r>
              <a:t>ENTRADAS, SAÍDAS E ESTOQUE TOTAL MÊS A MÊS (EM REAIS)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25400">
              <a:solidFill>
                <a:srgbClr val="2E75B6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ESPECÍFICOS'!$D$16:$D$27</c:f>
            </c:numRef>
          </c:val>
          <c:smooth val="0"/>
        </c:ser>
        <c:ser>
          <c:idx val="1"/>
          <c:order val="1"/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ESPECÍFICOS'!$E$16:$E$27</c:f>
            </c:numRef>
          </c:val>
          <c:smooth val="0"/>
        </c:ser>
        <c:ser>
          <c:idx val="2"/>
          <c:order val="2"/>
          <c:spPr>
            <a:ln cmpd="sng" w="63500">
              <a:solidFill>
                <a:srgbClr val="000000"/>
              </a:solidFill>
            </a:ln>
          </c:spPr>
          <c:marker>
            <c:symbol val="circle"/>
            <c:size val="12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strRef>
              <c:f>'RESULTADOS ESPECÍFICOS'!$C$16:$C$27</c:f>
            </c:strRef>
          </c:cat>
          <c:val>
            <c:numRef>
              <c:f>'RESULTADOS ESPECÍFICOS'!$I$16:$I$27</c:f>
            </c:numRef>
          </c:val>
          <c:smooth val="0"/>
        </c:ser>
        <c:ser>
          <c:idx val="3"/>
          <c:order val="3"/>
          <c:spPr>
            <a:ln cmpd="sng" w="2540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ESPECÍFICOS'!$K$16:$K$27</c:f>
            </c:numRef>
          </c:val>
          <c:smooth val="0"/>
        </c:ser>
        <c:ser>
          <c:idx val="4"/>
          <c:order val="4"/>
          <c:spPr>
            <a:ln cmpd="sng" w="2540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'RESULTADOS ESPECÍFICOS'!$C$16:$C$27</c:f>
            </c:strRef>
          </c:cat>
          <c:val>
            <c:numRef>
              <c:f>'RESULTADOS ESPECÍFICOS'!$O$16:$O$27</c:f>
            </c:numRef>
          </c:val>
          <c:smooth val="0"/>
        </c:ser>
        <c:axId val="1181926455"/>
        <c:axId val="143880639"/>
      </c:lineChart>
      <c:catAx>
        <c:axId val="1181926455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43880639"/>
      </c:catAx>
      <c:valAx>
        <c:axId val="14388063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181926455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400">
              <a:solidFill>
                <a:srgbClr val="595959"/>
              </a:solidFill>
            </a:defRPr>
          </a:pPr>
        </a:p>
      </c:txPr>
    </c:legend>
    <c:plotVisOnly val="1"/>
  </c:chart>
  <c:spPr>
    <a:solidFill>
      <a:srgbClr val="0D0D0D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595959"/>
                </a:solidFill>
              </a:defRPr>
            </a:pPr>
            <a:r>
              <a:t>COMO ESTÃO SEUS STATUS DE ESTOQUE?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F75E60"/>
              </a:solidFill>
            </c:spPr>
          </c:dPt>
          <c:dPt>
            <c:idx val="1"/>
            <c:spPr>
              <a:solidFill>
                <a:srgbClr val="FBA06C"/>
              </a:solidFill>
            </c:spPr>
          </c:dPt>
          <c:dPt>
            <c:idx val="2"/>
            <c:spPr>
              <a:solidFill>
                <a:srgbClr val="FFE879"/>
              </a:solidFill>
            </c:spPr>
          </c:dPt>
          <c:dPt>
            <c:idx val="3"/>
            <c:spPr>
              <a:solidFill>
                <a:srgbClr val="A8CF75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'RESULTADOS GERAIS'!$V$10:$V$13</c:f>
            </c:strRef>
          </c:cat>
          <c:val>
            <c:numRef>
              <c:f>'RESULTADOS GERAIS'!$W$10:$W$13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600">
              <a:solidFill>
                <a:srgbClr val="595959"/>
              </a:solidFill>
            </a:defRPr>
          </a:pPr>
        </a:p>
      </c:txPr>
    </c:legend>
    <c:plotVisOnly val="1"/>
  </c:chart>
  <c:spPr>
    <a:solidFill>
      <a:srgbClr val="0D0D0D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'GRÁFICOS'!$Y$88:$Y$99</c:f>
            </c:numRef>
          </c:val>
          <c:smooth val="0"/>
        </c:ser>
        <c:ser>
          <c:idx val="1"/>
          <c:order val="1"/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'GRÁFICOS'!$AB$88:$AB$99</c:f>
            </c:numRef>
          </c:val>
          <c:smooth val="0"/>
        </c:ser>
        <c:ser>
          <c:idx val="2"/>
          <c:order val="2"/>
          <c:spPr>
            <a:ln cmpd="sng" w="50800">
              <a:solidFill>
                <a:srgbClr val="000000"/>
              </a:solidFill>
            </a:ln>
          </c:spPr>
          <c:marker>
            <c:symbol val="circle"/>
            <c:size val="12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strRef>
              <c:f>'GRÁFICOS'!$X$88:$X$99</c:f>
            </c:strRef>
          </c:cat>
          <c:val>
            <c:numRef>
              <c:f>'GRÁFICOS'!$AD$88:$AD$99</c:f>
            </c:numRef>
          </c:val>
          <c:smooth val="0"/>
        </c:ser>
        <c:ser>
          <c:idx val="3"/>
          <c:order val="3"/>
          <c:spPr>
            <a:ln cmpd="sng" w="2540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'GRÁFICOS'!$AH$88:$AH$99</c:f>
            </c:numRef>
          </c:val>
          <c:smooth val="0"/>
        </c:ser>
        <c:axId val="1998885864"/>
        <c:axId val="1838428065"/>
      </c:lineChart>
      <c:catAx>
        <c:axId val="1998885864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838428065"/>
      </c:catAx>
      <c:valAx>
        <c:axId val="183842806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998885864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400">
              <a:solidFill>
                <a:srgbClr val="595959"/>
              </a:solidFill>
            </a:defRPr>
          </a:pPr>
        </a:p>
      </c:txPr>
    </c:legend>
    <c:plotVisOnly val="1"/>
  </c:chart>
  <c:spPr>
    <a:solidFill>
      <a:srgbClr val="0D0D0D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'GRÁFICOS'!$Y$88:$Y$99</c:f>
            </c:numRef>
          </c:val>
          <c:smooth val="0"/>
        </c:ser>
        <c:ser>
          <c:idx val="1"/>
          <c:order val="1"/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'GRÁFICOS'!$AC$88:$AC$99</c:f>
            </c:numRef>
          </c:val>
          <c:smooth val="0"/>
        </c:ser>
        <c:ser>
          <c:idx val="2"/>
          <c:order val="2"/>
          <c:spPr>
            <a:ln cmpd="sng" w="50800">
              <a:solidFill>
                <a:srgbClr val="000000"/>
              </a:solidFill>
            </a:ln>
          </c:spPr>
          <c:marker>
            <c:symbol val="circle"/>
            <c:size val="12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strRef>
              <c:f>'GRÁFICOS'!$X$88:$X$99</c:f>
            </c:strRef>
          </c:cat>
          <c:val>
            <c:numRef>
              <c:f>'GRÁFICOS'!$AE$88:$AE$99</c:f>
            </c:numRef>
          </c:val>
          <c:smooth val="0"/>
        </c:ser>
        <c:ser>
          <c:idx val="3"/>
          <c:order val="3"/>
          <c:spPr>
            <a:ln cmpd="sng" w="2540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'GRÁFICOS'!$X$88:$X$99</c:f>
            </c:strRef>
          </c:cat>
          <c:val>
            <c:numRef>
              <c:f>'GRÁFICOS'!$AI$88:$AI$99</c:f>
            </c:numRef>
          </c:val>
          <c:smooth val="0"/>
        </c:ser>
        <c:axId val="2129208954"/>
        <c:axId val="2019817895"/>
      </c:lineChart>
      <c:catAx>
        <c:axId val="2129208954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2019817895"/>
      </c:catAx>
      <c:valAx>
        <c:axId val="201981789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2129208954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400">
              <a:solidFill>
                <a:srgbClr val="595959"/>
              </a:solidFill>
            </a:defRPr>
          </a:pPr>
        </a:p>
      </c:txPr>
    </c:legend>
    <c:plotVisOnly val="1"/>
  </c:chart>
  <c:spPr>
    <a:solidFill>
      <a:srgbClr val="0D0D0D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595959"/>
                </a:solidFill>
              </a:defRPr>
            </a:pPr>
            <a:r>
              <a:t>GIRO DE ESTOQUE POR PRODUTO NO PERÍODO ANALISADO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1" i="0" sz="1400"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'RESULTADOS ESPECÍFICOS'!$C$33:$C$42</c:f>
            </c:strRef>
          </c:cat>
          <c:val>
            <c:numRef>
              <c:f>'RESULTADOS ESPECÍFICOS'!$D$33:$D$42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cat>
            <c:strRef>
              <c:f>'RESULTADOS ESPECÍFICOS'!$C$33:$C$42</c:f>
            </c:strRef>
          </c:cat>
          <c:val>
            <c:numRef>
              <c:f>'RESULTADOS ESPECÍFICOS'!$E$33:$E$42</c:f>
            </c:numRef>
          </c:val>
        </c:ser>
        <c:axId val="1120662663"/>
        <c:axId val="858184794"/>
      </c:barChart>
      <c:catAx>
        <c:axId val="1120662663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858184794"/>
      </c:catAx>
      <c:valAx>
        <c:axId val="85818479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120662663"/>
      </c:valAx>
      <c:spPr>
        <a:solidFill>
          <a:srgbClr val="FFFFFF"/>
        </a:solidFill>
      </c:spPr>
    </c:plotArea>
    <c:plotVisOnly val="1"/>
  </c:chart>
  <c:spPr>
    <a:solidFill>
      <a:srgbClr val="0D0D0D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595959"/>
                </a:solidFill>
              </a:defRPr>
            </a:pPr>
            <a:r>
              <a:t>TEMPO MÉDIO PARA RENOVAR TODO O ESTOQUE NO PERÍODO ANALISADO (EM DIAS)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1400"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'RESULTADOS ESPECÍFICOS'!$I$33:$I$42</c:f>
            </c:strRef>
          </c:cat>
          <c:val>
            <c:numRef>
              <c:f>'RESULTADOS ESPECÍFICOS'!$J$33:$J$42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cat>
            <c:strRef>
              <c:f>'RESULTADOS ESPECÍFICOS'!$I$33:$I$42</c:f>
            </c:strRef>
          </c:cat>
          <c:val>
            <c:numRef>
              <c:f>'RESULTADOS ESPECÍFICOS'!$K$33:$K$42</c:f>
            </c:numRef>
          </c:val>
        </c:ser>
        <c:axId val="1852800931"/>
        <c:axId val="627002854"/>
      </c:barChart>
      <c:catAx>
        <c:axId val="1852800931"/>
        <c:scaling>
          <c:orientation val="minMax"/>
        </c:scaling>
        <c:delete val="0"/>
        <c:axPos val="b"/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627002854"/>
      </c:catAx>
      <c:valAx>
        <c:axId val="62700285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400">
                <a:solidFill>
                  <a:srgbClr val="595959"/>
                </a:solidFill>
              </a:defRPr>
            </a:pPr>
          </a:p>
        </c:txPr>
        <c:crossAx val="1852800931"/>
      </c:valAx>
      <c:spPr>
        <a:solidFill>
          <a:srgbClr val="FFFFFF"/>
        </a:solidFill>
      </c:spPr>
    </c:plotArea>
    <c:plotVisOnly val="1"/>
  </c:chart>
  <c:spPr>
    <a:solidFill>
      <a:srgbClr val="0D0D0D"/>
    </a:solidFill>
  </c:spPr>
</c:chartSpace>
</file>

<file path=xl/drawings/_rels/worksheetdrawing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acebook.com/maisplanilhasexcel/" TargetMode="External"/><Relationship Id="rId2" Type="http://schemas.openxmlformats.org/officeDocument/2006/relationships/image" Target="../media/image00.png"/></Relationships>
</file>

<file path=xl/drawings/_rels/worksheet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image" Target="../media/image00.png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1714500</xdr:colOff>
      <xdr:row>39</xdr:row>
      <xdr:rowOff>19050</xdr:rowOff>
    </xdr:from>
    <xdr:to>
      <xdr:col>7</xdr:col>
      <xdr:colOff>866775</xdr:colOff>
      <xdr:row>43</xdr:row>
      <xdr:rowOff>285750</xdr:rowOff>
    </xdr:to>
    <xdr:grpSp>
      <xdr:nvGrpSpPr>
        <xdr:cNvPr id="2" name="Shape 2"/>
        <xdr:cNvGrpSpPr/>
      </xdr:nvGrpSpPr>
      <xdr:grpSpPr>
        <a:xfrm>
          <a:off x="2088450" y="2884650"/>
          <a:ext cx="6515099" cy="1790700"/>
          <a:chOff x="2088450" y="2884650"/>
          <a:chExt cx="6515099" cy="1790700"/>
        </a:xfrm>
      </xdr:grpSpPr>
      <xdr:grpSp>
        <xdr:nvGrpSpPr>
          <xdr:cNvPr id="3" name="Shape 3"/>
          <xdr:cNvGrpSpPr/>
        </xdr:nvGrpSpPr>
        <xdr:grpSpPr>
          <a:xfrm>
            <a:off x="2088450" y="2884650"/>
            <a:ext cx="6515099" cy="1790700"/>
            <a:chOff x="4953000" y="13385800"/>
            <a:chExt cx="5715000" cy="1800000"/>
          </a:xfrm>
        </xdr:grpSpPr>
        <xdr:sp>
          <xdr:nvSpPr>
            <xdr:cNvPr id="4" name="Shape 4"/>
            <xdr:cNvSpPr/>
          </xdr:nvSpPr>
          <xdr:spPr>
            <a:xfrm>
              <a:off x="4953000" y="13385800"/>
              <a:ext cx="5715000" cy="1800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rIns="91425" tIns="91425">
              <a:noAutofit/>
            </a:bodyPr>
            <a:lstStyle/>
            <a:p>
              <a:pPr lvl="0">
                <a:spcBef>
                  <a:spcPts val="0"/>
                </a:spcBef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/>
            <xdr:cNvGrpSpPr/>
          </xdr:nvGrpSpPr>
          <xdr:grpSpPr>
            <a:xfrm>
              <a:off x="6616700" y="13575971"/>
              <a:ext cx="4051299" cy="1419658"/>
              <a:chOff x="6680200" y="13665200"/>
              <a:chExt cx="4051299" cy="1419658"/>
            </a:xfrm>
          </xdr:grpSpPr>
          <xdr:sp>
            <xdr:nvSpPr>
              <xdr:cNvPr id="6" name="Shape 6"/>
              <xdr:cNvSpPr txBox="1"/>
            </xdr:nvSpPr>
            <xdr:spPr>
              <a:xfrm>
                <a:off x="6680200" y="13665200"/>
                <a:ext cx="2171700" cy="1048078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rIns="91425" tIns="45700">
                <a:noAutofit/>
              </a:bodyPr>
              <a:lstStyle/>
              <a:p>
                <a:pPr lvl="0">
                  <a:spcBef>
                    <a:spcPts val="0"/>
                  </a:spcBef>
                  <a:buNone/>
                </a:pPr>
                <a:r>
                  <a:rPr b="1" lang="en-US" sz="1800">
                    <a:solidFill>
                      <a:srgbClr val="2E75B5"/>
                    </a:solidFill>
                    <a:latin typeface="PT Sans"/>
                    <a:ea typeface="PT Sans"/>
                    <a:cs typeface="PT Sans"/>
                    <a:sym typeface="PT Sans"/>
                  </a:rPr>
                  <a:t>Mais</a:t>
                </a:r>
                <a:r>
                  <a:rPr b="1" lang="en-US" sz="1800">
                    <a:solidFill>
                      <a:srgbClr val="2E75B5"/>
                    </a:solidFill>
                    <a:latin typeface="PT Sans"/>
                    <a:ea typeface="PT Sans"/>
                    <a:cs typeface="PT Sans"/>
                    <a:sym typeface="PT Sans"/>
                  </a:rPr>
                  <a:t> Planilhas</a:t>
                </a:r>
              </a:p>
              <a:p>
                <a:pPr lvl="0">
                  <a:spcBef>
                    <a:spcPts val="0"/>
                  </a:spcBef>
                  <a:buNone/>
                </a:pPr>
                <a:r>
                  <a:rPr b="0" lang="en-US" sz="1800">
                    <a:solidFill>
                      <a:schemeClr val="dk1"/>
                    </a:solidFill>
                    <a:latin typeface="PT Sans"/>
                    <a:ea typeface="PT Sans"/>
                    <a:cs typeface="PT Sans"/>
                    <a:sym typeface="PT Sans"/>
                  </a:rPr>
                  <a:t>Vivo: 16 9 9772 4475 </a:t>
                </a:r>
              </a:p>
              <a:p>
                <a:pPr lvl="0">
                  <a:spcBef>
                    <a:spcPts val="0"/>
                  </a:spcBef>
                  <a:buNone/>
                </a:pPr>
                <a:r>
                  <a:rPr b="0" lang="en-US" sz="1800">
                    <a:solidFill>
                      <a:schemeClr val="dk1"/>
                    </a:solidFill>
                    <a:latin typeface="PT Sans"/>
                    <a:ea typeface="PT Sans"/>
                    <a:cs typeface="PT Sans"/>
                    <a:sym typeface="PT Sans"/>
                  </a:rPr>
                  <a:t>Tim: 16 9 8116 3313</a:t>
                </a:r>
              </a:p>
            </xdr:txBody>
          </xdr:sp>
          <xdr:sp>
            <xdr:nvSpPr>
              <xdr:cNvPr id="7" name="Shape 7">
                <a:hlinkClick r:id="rId1"/>
              </xdr:cNvPr>
              <xdr:cNvSpPr txBox="1"/>
            </xdr:nvSpPr>
            <xdr:spPr>
              <a:xfrm>
                <a:off x="6692900" y="14554200"/>
                <a:ext cx="4038599" cy="530658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rIns="91425" tIns="45700">
                <a:noAutofit/>
              </a:bodyPr>
              <a:lstStyle/>
              <a:p>
                <a:pPr lvl="0">
                  <a:spcBef>
                    <a:spcPts val="0"/>
                  </a:spcBef>
                  <a:buNone/>
                </a:pPr>
                <a:r>
                  <a:rPr lang="en-US" sz="1800">
                    <a:solidFill>
                      <a:srgbClr val="2E75B5"/>
                    </a:solidFill>
                    <a:latin typeface="PT Sans"/>
                    <a:ea typeface="PT Sans"/>
                    <a:cs typeface="PT Sans"/>
                    <a:sym typeface="PT Sans"/>
                  </a:rPr>
                  <a:t>https://www.fb.com/maisplanilhasexcel</a:t>
                </a:r>
              </a:p>
              <a:p>
                <a:pPr lvl="0">
                  <a:spcBef>
                    <a:spcPts val="0"/>
                  </a:spcBef>
                  <a:buNone/>
                </a:pPr>
                <a:r>
                  <a:t/>
                </a:r>
                <a:endParaRPr sz="1600">
                  <a:solidFill>
                    <a:srgbClr val="2E75B5"/>
                  </a:solidFill>
                </a:endParaRPr>
              </a:p>
            </xdr:txBody>
          </xdr:sp>
        </xdr:grpSp>
      </xdr:grpSp>
    </xdr:grpSp>
    <xdr:clientData fLocksWithSheet="0"/>
  </xdr:twoCellAnchor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5</xdr:row>
      <xdr:rowOff>0</xdr:rowOff>
    </xdr:from>
    <xdr:to>
      <xdr:col>13</xdr:col>
      <xdr:colOff>466725</xdr:colOff>
      <xdr:row>18</xdr:row>
      <xdr:rowOff>342900</xdr:rowOff>
    </xdr:to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</xdr:col>
      <xdr:colOff>1190625</xdr:colOff>
      <xdr:row>19</xdr:row>
      <xdr:rowOff>76200</xdr:rowOff>
    </xdr:from>
    <xdr:to>
      <xdr:col>13</xdr:col>
      <xdr:colOff>466725</xdr:colOff>
      <xdr:row>33</xdr:row>
      <xdr:rowOff>38100</xdr:rowOff>
    </xdr:to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</xdr:col>
      <xdr:colOff>1181100</xdr:colOff>
      <xdr:row>60</xdr:row>
      <xdr:rowOff>95250</xdr:rowOff>
    </xdr:from>
    <xdr:to>
      <xdr:col>9</xdr:col>
      <xdr:colOff>57150</xdr:colOff>
      <xdr:row>79</xdr:row>
      <xdr:rowOff>57150</xdr:rowOff>
    </xdr:to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2</xdr:col>
      <xdr:colOff>0</xdr:colOff>
      <xdr:row>87</xdr:row>
      <xdr:rowOff>361950</xdr:rowOff>
    </xdr:from>
    <xdr:to>
      <xdr:col>12</xdr:col>
      <xdr:colOff>1181100</xdr:colOff>
      <xdr:row>102</xdr:row>
      <xdr:rowOff>57150</xdr:rowOff>
    </xdr:to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2</xdr:col>
      <xdr:colOff>0</xdr:colOff>
      <xdr:row>103</xdr:row>
      <xdr:rowOff>361950</xdr:rowOff>
    </xdr:from>
    <xdr:to>
      <xdr:col>12</xdr:col>
      <xdr:colOff>1181100</xdr:colOff>
      <xdr:row>118</xdr:row>
      <xdr:rowOff>57150</xdr:rowOff>
    </xdr:to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  <xdr:twoCellAnchor>
    <xdr:from>
      <xdr:col>1</xdr:col>
      <xdr:colOff>1190625</xdr:colOff>
      <xdr:row>33</xdr:row>
      <xdr:rowOff>19050</xdr:rowOff>
    </xdr:from>
    <xdr:to>
      <xdr:col>13</xdr:col>
      <xdr:colOff>800100</xdr:colOff>
      <xdr:row>46</xdr:row>
      <xdr:rowOff>247650</xdr:rowOff>
    </xdr:to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twoCellAnchor>
  <xdr:twoCellAnchor>
    <xdr:from>
      <xdr:col>1</xdr:col>
      <xdr:colOff>1190625</xdr:colOff>
      <xdr:row>46</xdr:row>
      <xdr:rowOff>266700</xdr:rowOff>
    </xdr:from>
    <xdr:to>
      <xdr:col>13</xdr:col>
      <xdr:colOff>800100</xdr:colOff>
      <xdr:row>60</xdr:row>
      <xdr:rowOff>114300</xdr:rowOff>
    </xdr:to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twoCellAnchor>
  <xdr:twoCellAnchor>
    <xdr:from>
      <xdr:col>0</xdr:col>
      <xdr:colOff>247650</xdr:colOff>
      <xdr:row>0</xdr:row>
      <xdr:rowOff>123825</xdr:rowOff>
    </xdr:from>
    <xdr:to>
      <xdr:col>0</xdr:col>
      <xdr:colOff>1466850</xdr:colOff>
      <xdr:row>4</xdr:row>
      <xdr:rowOff>133350</xdr:rowOff>
    </xdr:to>
    <xdr:pic>
      <xdr:nvPicPr>
        <xdr:cNvPr id="0" name="image0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219200" cy="1590675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worksheet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worksheet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worksheet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worksheet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worksheet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worksheet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worksheet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worksheet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worksheet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worksheet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worksheetdrawing11.xml"/><Relationship Id="rId3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22.78"/>
    <col customWidth="1" min="4" max="2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30.0" customHeight="1">
      <c r="A3" s="1"/>
      <c r="B3" s="4"/>
      <c r="C3" s="5" t="s">
        <v>0</v>
      </c>
      <c r="D3" s="6"/>
      <c r="E3" s="6"/>
      <c r="F3" s="6"/>
      <c r="G3" s="6"/>
      <c r="H3" s="6"/>
      <c r="I3" s="7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0.0" customHeight="1">
      <c r="A4" s="1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"/>
      <c r="B5" s="4"/>
      <c r="C5" s="8" t="s">
        <v>1</v>
      </c>
      <c r="D5" s="9"/>
      <c r="E5" s="9"/>
      <c r="F5" s="9"/>
      <c r="G5" s="9"/>
      <c r="H5" s="9"/>
      <c r="I5" s="10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0.0" customHeight="1">
      <c r="A6" s="11" t="s">
        <v>2</v>
      </c>
      <c r="B6" s="4"/>
      <c r="C6" s="12"/>
      <c r="I6" s="13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0.0" customHeight="1">
      <c r="A7" s="1" t="s">
        <v>3</v>
      </c>
      <c r="B7" s="14"/>
      <c r="C7" s="15"/>
      <c r="D7" s="16"/>
      <c r="E7" s="16"/>
      <c r="F7" s="16"/>
      <c r="G7" s="16"/>
      <c r="H7" s="16"/>
      <c r="I7" s="17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0.0" customHeight="1">
      <c r="A8" s="18" t="s">
        <v>4</v>
      </c>
      <c r="B8" s="19"/>
      <c r="C8" s="20" t="str">
        <f>HYPERLINK("https://www.fb.com/maisplanilhasexcel/","Mais Planilhas no Facebook")</f>
        <v>Mais Planilhas no Facebook</v>
      </c>
      <c r="D8" s="21"/>
      <c r="E8" s="21"/>
      <c r="F8" s="21"/>
      <c r="G8" s="21"/>
      <c r="H8" s="21"/>
      <c r="I8" s="22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0.0" customHeight="1">
      <c r="A9" s="23"/>
      <c r="B9" s="19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0.0" customHeight="1">
      <c r="A10" s="18" t="s">
        <v>5</v>
      </c>
      <c r="B10" s="19"/>
      <c r="C10" s="24" t="s">
        <v>6</v>
      </c>
      <c r="D10" s="6"/>
      <c r="E10" s="6"/>
      <c r="F10" s="6"/>
      <c r="G10" s="6"/>
      <c r="H10" s="6"/>
      <c r="I10" s="7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0.0" customHeight="1">
      <c r="A11" s="23"/>
      <c r="B11" s="19"/>
      <c r="C11" s="25"/>
      <c r="D11" s="25"/>
      <c r="E11" s="25"/>
      <c r="F11" s="25"/>
      <c r="G11" s="25"/>
      <c r="H11" s="25"/>
      <c r="I11" s="25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0.0" customHeight="1">
      <c r="A12" s="18" t="s">
        <v>7</v>
      </c>
      <c r="B12" s="19"/>
      <c r="C12" s="26" t="s">
        <v>8</v>
      </c>
      <c r="D12" s="27"/>
      <c r="E12" s="27"/>
      <c r="F12" s="27"/>
      <c r="G12" s="27"/>
      <c r="H12" s="27"/>
      <c r="I12" s="28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30.0" customHeight="1">
      <c r="A13" s="23"/>
      <c r="B13" s="29"/>
      <c r="C13" s="30"/>
      <c r="D13" s="31"/>
      <c r="E13" s="31"/>
      <c r="F13" s="31"/>
      <c r="G13" s="31"/>
      <c r="H13" s="31"/>
      <c r="I13" s="32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0.0" customHeight="1">
      <c r="A14" s="1" t="s">
        <v>9</v>
      </c>
      <c r="B14" s="33"/>
      <c r="C14" s="34" t="s">
        <v>10</v>
      </c>
      <c r="D14" s="9"/>
      <c r="E14" s="9"/>
      <c r="F14" s="9"/>
      <c r="G14" s="9"/>
      <c r="H14" s="9"/>
      <c r="I14" s="10"/>
      <c r="J14" s="35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0.0" customHeight="1">
      <c r="A15" s="1" t="s">
        <v>11</v>
      </c>
      <c r="B15" s="4"/>
      <c r="C15" s="36"/>
      <c r="D15" s="16"/>
      <c r="E15" s="16"/>
      <c r="F15" s="16"/>
      <c r="G15" s="16"/>
      <c r="H15" s="16"/>
      <c r="I15" s="17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0.0" customHeight="1">
      <c r="A16" s="1" t="s">
        <v>12</v>
      </c>
      <c r="B16" s="37"/>
      <c r="C16" s="38"/>
      <c r="D16" s="38"/>
      <c r="E16" s="38"/>
      <c r="F16" s="38"/>
      <c r="G16" s="38"/>
      <c r="H16" s="38"/>
      <c r="I16" s="38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0.0" customHeight="1">
      <c r="A17" s="18" t="s">
        <v>13</v>
      </c>
      <c r="B17" s="39"/>
      <c r="C17" s="26" t="s">
        <v>14</v>
      </c>
      <c r="D17" s="27"/>
      <c r="E17" s="27"/>
      <c r="F17" s="27"/>
      <c r="G17" s="27"/>
      <c r="H17" s="27"/>
      <c r="I17" s="28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0.0" customHeight="1">
      <c r="A18" s="23"/>
      <c r="B18" s="3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0.0" customHeight="1">
      <c r="A19" s="18" t="s">
        <v>15</v>
      </c>
      <c r="B19" s="39"/>
      <c r="C19" s="40" t="s">
        <v>16</v>
      </c>
      <c r="D19" s="9"/>
      <c r="E19" s="9"/>
      <c r="F19" s="9"/>
      <c r="G19" s="9"/>
      <c r="H19" s="9"/>
      <c r="I19" s="10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0.0" customHeight="1">
      <c r="A20" s="23"/>
      <c r="B20" s="39"/>
      <c r="C20" s="36"/>
      <c r="D20" s="16"/>
      <c r="E20" s="16"/>
      <c r="F20" s="16"/>
      <c r="G20" s="16"/>
      <c r="H20" s="16"/>
      <c r="I20" s="17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0.0" customHeight="1">
      <c r="A21" s="1" t="s">
        <v>17</v>
      </c>
      <c r="B21" s="39"/>
      <c r="C21" s="41"/>
      <c r="D21" s="42"/>
      <c r="E21" s="42"/>
      <c r="F21" s="42"/>
      <c r="G21" s="42"/>
      <c r="H21" s="42"/>
      <c r="I21" s="42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0.0" customHeight="1">
      <c r="A22" s="1"/>
      <c r="B22" s="43"/>
      <c r="C22" s="26" t="s">
        <v>18</v>
      </c>
      <c r="D22" s="27"/>
      <c r="E22" s="27"/>
      <c r="F22" s="27"/>
      <c r="G22" s="27"/>
      <c r="H22" s="27"/>
      <c r="I22" s="28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0" customHeight="1">
      <c r="A23" s="1"/>
      <c r="B23" s="4"/>
      <c r="C23" s="44"/>
      <c r="D23" s="45"/>
      <c r="E23" s="45"/>
      <c r="F23" s="45"/>
      <c r="G23" s="45"/>
      <c r="H23" s="45"/>
      <c r="I23" s="4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0.0" customHeight="1">
      <c r="A24" s="1"/>
      <c r="B24" s="4"/>
      <c r="C24" s="34" t="s">
        <v>19</v>
      </c>
      <c r="D24" s="9"/>
      <c r="E24" s="9"/>
      <c r="F24" s="9"/>
      <c r="G24" s="9"/>
      <c r="H24" s="9"/>
      <c r="I24" s="10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0.0" customHeight="1">
      <c r="A25" s="1"/>
      <c r="B25" s="37"/>
      <c r="C25" s="36"/>
      <c r="D25" s="16"/>
      <c r="E25" s="16"/>
      <c r="F25" s="16"/>
      <c r="G25" s="16"/>
      <c r="H25" s="16"/>
      <c r="I25" s="17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0.0" customHeight="1">
      <c r="A26" s="1"/>
      <c r="B26" s="39"/>
      <c r="C26" s="41"/>
      <c r="D26" s="42"/>
      <c r="E26" s="42"/>
      <c r="F26" s="42"/>
      <c r="G26" s="42"/>
      <c r="H26" s="42"/>
      <c r="I26" s="42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0.0" customHeight="1">
      <c r="A27" s="1"/>
      <c r="B27" s="39"/>
      <c r="C27" s="47" t="s">
        <v>20</v>
      </c>
      <c r="D27" s="27"/>
      <c r="E27" s="27"/>
      <c r="F27" s="27"/>
      <c r="G27" s="27"/>
      <c r="H27" s="27"/>
      <c r="I27" s="28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0.0" customHeight="1">
      <c r="A28" s="1"/>
      <c r="B28" s="39"/>
      <c r="C28" s="48"/>
      <c r="D28" s="45"/>
      <c r="E28" s="45"/>
      <c r="F28" s="45"/>
      <c r="G28" s="45"/>
      <c r="H28" s="45"/>
      <c r="I28" s="46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0" customHeight="1">
      <c r="A29" s="1"/>
      <c r="B29" s="43"/>
      <c r="C29" s="34" t="s">
        <v>21</v>
      </c>
      <c r="D29" s="9"/>
      <c r="E29" s="9"/>
      <c r="F29" s="9"/>
      <c r="G29" s="9"/>
      <c r="H29" s="9"/>
      <c r="I29" s="10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0.0" customHeight="1">
      <c r="A30" s="1"/>
      <c r="B30" s="4"/>
      <c r="C30" s="36"/>
      <c r="D30" s="16"/>
      <c r="E30" s="16"/>
      <c r="F30" s="16"/>
      <c r="G30" s="16"/>
      <c r="H30" s="16"/>
      <c r="I30" s="17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0.0" customHeight="1">
      <c r="A31" s="1"/>
      <c r="B31" s="4"/>
      <c r="C31" s="48"/>
      <c r="D31" s="45"/>
      <c r="E31" s="45"/>
      <c r="F31" s="45"/>
      <c r="G31" s="45"/>
      <c r="H31" s="45"/>
      <c r="I31" s="46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0.0" customHeight="1">
      <c r="A32" s="1"/>
      <c r="B32" s="37"/>
      <c r="C32" s="47" t="s">
        <v>22</v>
      </c>
      <c r="D32" s="27"/>
      <c r="E32" s="27"/>
      <c r="F32" s="27"/>
      <c r="G32" s="27"/>
      <c r="H32" s="27"/>
      <c r="I32" s="28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0.0" customHeight="1">
      <c r="A33" s="1"/>
      <c r="B33" s="39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0.0" customHeight="1">
      <c r="A34" s="1"/>
      <c r="B34" s="39"/>
      <c r="C34" s="34" t="s">
        <v>23</v>
      </c>
      <c r="D34" s="9"/>
      <c r="E34" s="9"/>
      <c r="F34" s="9"/>
      <c r="G34" s="9"/>
      <c r="H34" s="9"/>
      <c r="I34" s="10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0.0" customHeight="1">
      <c r="A35" s="1"/>
      <c r="B35" s="39"/>
      <c r="C35" s="36"/>
      <c r="D35" s="16"/>
      <c r="E35" s="16"/>
      <c r="F35" s="16"/>
      <c r="G35" s="16"/>
      <c r="H35" s="16"/>
      <c r="I35" s="1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0.0" customHeight="1">
      <c r="A36" s="1"/>
      <c r="B36" s="39"/>
      <c r="C36" s="41"/>
      <c r="D36" s="42"/>
      <c r="E36" s="42"/>
      <c r="F36" s="42"/>
      <c r="G36" s="42"/>
      <c r="H36" s="42"/>
      <c r="I36" s="42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0.0" customHeight="1">
      <c r="A37" s="1"/>
      <c r="B37" s="39"/>
      <c r="C37" s="49" t="s">
        <v>24</v>
      </c>
      <c r="D37" s="27"/>
      <c r="E37" s="27"/>
      <c r="F37" s="27"/>
      <c r="G37" s="27"/>
      <c r="H37" s="27"/>
      <c r="I37" s="28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0.0" customHeight="1">
      <c r="A38" s="1"/>
      <c r="B38" s="3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0.0" customHeight="1">
      <c r="A39" s="1"/>
      <c r="B39" s="39"/>
      <c r="C39" s="50" t="s">
        <v>25</v>
      </c>
      <c r="D39" s="6"/>
      <c r="E39" s="6"/>
      <c r="F39" s="6"/>
      <c r="G39" s="6"/>
      <c r="H39" s="6"/>
      <c r="I39" s="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0.0" customHeight="1">
      <c r="A40" s="1"/>
      <c r="B40" s="39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0.0" customHeight="1">
      <c r="A41" s="1"/>
      <c r="B41" s="43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0.0" customHeight="1">
      <c r="A42" s="1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0.0" customHeight="1">
      <c r="A43" s="1"/>
      <c r="B43" s="35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0.0" customHeight="1">
      <c r="A44" s="1"/>
      <c r="B44" s="35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0.0" customHeight="1">
      <c r="A45" s="1"/>
      <c r="B45" s="35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0.0" customHeight="1">
      <c r="A46" s="1"/>
      <c r="B46" s="35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0.0" customHeight="1">
      <c r="A47" s="1"/>
      <c r="B47" s="35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0.0" customHeight="1">
      <c r="A48" s="1"/>
      <c r="B48" s="35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0.0" customHeight="1">
      <c r="A49" s="1"/>
      <c r="B49" s="35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0.0" customHeight="1">
      <c r="A50" s="1"/>
      <c r="B50" s="35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0.0" customHeight="1">
      <c r="A51" s="1"/>
      <c r="B51" s="35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0.0" customHeight="1">
      <c r="A52" s="1"/>
      <c r="B52" s="35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0.0" customHeight="1">
      <c r="A53" s="1"/>
      <c r="B53" s="35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0.0" customHeight="1">
      <c r="A54" s="1"/>
      <c r="B54" s="35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0.0" customHeight="1">
      <c r="A55" s="1"/>
      <c r="B55" s="35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0.0" customHeight="1">
      <c r="A56" s="1"/>
      <c r="B56" s="35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0.0" customHeight="1">
      <c r="A57" s="1"/>
      <c r="B57" s="35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0.0" customHeight="1">
      <c r="A58" s="1"/>
      <c r="B58" s="35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0.0" customHeight="1">
      <c r="A59" s="1"/>
      <c r="B59" s="35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0.0" customHeight="1">
      <c r="A60" s="1"/>
      <c r="B60" s="35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0.0" customHeight="1">
      <c r="A61" s="1"/>
      <c r="B61" s="35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0.0" customHeight="1">
      <c r="A62" s="1"/>
      <c r="B62" s="35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0.0" customHeight="1">
      <c r="A63" s="1"/>
      <c r="B63" s="35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0.0" customHeight="1">
      <c r="A64" s="1"/>
      <c r="B64" s="35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0.0" customHeight="1">
      <c r="A65" s="1"/>
      <c r="B65" s="35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0.0" customHeight="1">
      <c r="A66" s="1"/>
      <c r="B66" s="35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0.0" customHeight="1">
      <c r="A67" s="1"/>
      <c r="B67" s="35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0.0" customHeight="1">
      <c r="A68" s="1"/>
      <c r="B68" s="35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0.0" customHeight="1">
      <c r="A69" s="1"/>
      <c r="B69" s="35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0.0" customHeight="1">
      <c r="A70" s="1"/>
      <c r="B70" s="35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1"/>
      <c r="B71" s="35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0.0" customHeight="1">
      <c r="A72" s="1"/>
      <c r="B72" s="35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0.0" customHeight="1">
      <c r="A73" s="1"/>
      <c r="B73" s="35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0.0" customHeight="1">
      <c r="A74" s="1"/>
      <c r="B74" s="35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0.0" customHeight="1">
      <c r="A75" s="1"/>
      <c r="B75" s="35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0.0" customHeight="1">
      <c r="A76" s="1"/>
      <c r="B76" s="35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0.0" customHeight="1">
      <c r="A77" s="1"/>
      <c r="B77" s="35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0.0" customHeight="1">
      <c r="A78" s="1"/>
      <c r="B78" s="35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0.0" customHeight="1">
      <c r="A79" s="1"/>
      <c r="B79" s="35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0.0" customHeight="1">
      <c r="A80" s="1"/>
      <c r="B80" s="35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0.0" customHeight="1">
      <c r="A81" s="1"/>
      <c r="B81" s="35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0.0" customHeight="1">
      <c r="A82" s="1"/>
      <c r="B82" s="35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0.0" customHeight="1">
      <c r="A83" s="1"/>
      <c r="B83" s="3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0.0" customHeight="1">
      <c r="A84" s="1"/>
      <c r="B84" s="35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0.0" customHeight="1">
      <c r="A85" s="1"/>
      <c r="B85" s="35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0.0" customHeight="1">
      <c r="A86" s="1"/>
      <c r="B86" s="35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0.0" customHeight="1">
      <c r="A87" s="1"/>
      <c r="B87" s="35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0.0" customHeight="1">
      <c r="A88" s="1"/>
      <c r="B88" s="35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0.0" customHeight="1">
      <c r="A89" s="1"/>
      <c r="B89" s="35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0.0" customHeight="1">
      <c r="A90" s="1"/>
      <c r="B90" s="3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0.0" customHeight="1">
      <c r="A91" s="1"/>
      <c r="B91" s="3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0.0" customHeight="1">
      <c r="A92" s="1"/>
      <c r="B92" s="3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0.0" customHeight="1">
      <c r="A93" s="1"/>
      <c r="B93" s="3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0.0" customHeight="1">
      <c r="A94" s="1"/>
      <c r="B94" s="3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0.0" customHeight="1">
      <c r="A95" s="1"/>
      <c r="B95" s="3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0.0" customHeight="1">
      <c r="A96" s="1"/>
      <c r="B96" s="3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0.0" customHeight="1">
      <c r="A97" s="1"/>
      <c r="B97" s="3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0.0" customHeight="1">
      <c r="A98" s="1"/>
      <c r="B98" s="3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0.0" customHeight="1">
      <c r="A99" s="1"/>
      <c r="B99" s="3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0.0" customHeight="1">
      <c r="A100" s="1"/>
      <c r="B100" s="3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0.0" customHeight="1">
      <c r="A101" s="1"/>
      <c r="B101" s="3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0.0" customHeight="1">
      <c r="A102" s="1"/>
      <c r="B102" s="3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0.0" customHeight="1">
      <c r="A103" s="1"/>
      <c r="B103" s="3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0.0" customHeight="1">
      <c r="A104" s="1"/>
      <c r="B104" s="3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0.0" customHeight="1">
      <c r="A105" s="1"/>
      <c r="B105" s="3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0.0" customHeight="1">
      <c r="A106" s="1"/>
      <c r="B106" s="3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0.0" customHeight="1">
      <c r="A107" s="1"/>
      <c r="B107" s="3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0.0" customHeight="1">
      <c r="A108" s="1"/>
      <c r="B108" s="3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0.0" customHeight="1">
      <c r="A109" s="1"/>
      <c r="B109" s="3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0.0" customHeight="1">
      <c r="A110" s="1"/>
      <c r="B110" s="3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0.0" customHeight="1">
      <c r="A111" s="1"/>
      <c r="B111" s="3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0.0" customHeight="1">
      <c r="A112" s="1"/>
      <c r="B112" s="3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0.0" customHeight="1">
      <c r="A113" s="1"/>
      <c r="B113" s="3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0.0" customHeight="1">
      <c r="A114" s="1"/>
      <c r="B114" s="3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0.0" customHeight="1">
      <c r="A115" s="1"/>
      <c r="B115" s="3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0.0" customHeight="1">
      <c r="A116" s="1"/>
      <c r="B116" s="3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0.0" customHeight="1">
      <c r="A117" s="1"/>
      <c r="B117" s="3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0.0" customHeight="1">
      <c r="A118" s="1"/>
      <c r="B118" s="3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0.0" customHeight="1">
      <c r="A119" s="1"/>
      <c r="B119" s="3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0.0" customHeight="1">
      <c r="A120" s="1"/>
      <c r="B120" s="3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0.0" customHeight="1">
      <c r="A121" s="1"/>
      <c r="B121" s="3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0.0" customHeight="1">
      <c r="A122" s="1"/>
      <c r="B122" s="3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0.0" customHeight="1">
      <c r="A123" s="1"/>
      <c r="B123" s="3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0.0" customHeight="1">
      <c r="A124" s="1"/>
      <c r="B124" s="3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0.0" customHeight="1">
      <c r="A125" s="1"/>
      <c r="B125" s="3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0.0" customHeight="1">
      <c r="A126" s="1"/>
      <c r="B126" s="3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0.0" customHeight="1">
      <c r="A127" s="1"/>
      <c r="B127" s="3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0.0" customHeight="1">
      <c r="A128" s="1"/>
      <c r="B128" s="3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0.0" customHeight="1">
      <c r="A129" s="1"/>
      <c r="B129" s="3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0.0" customHeight="1">
      <c r="A130" s="1"/>
      <c r="B130" s="3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0.0" customHeight="1">
      <c r="A131" s="1"/>
      <c r="B131" s="3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0.0" customHeight="1">
      <c r="A132" s="1"/>
      <c r="B132" s="3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0.0" customHeight="1">
      <c r="A133" s="1"/>
      <c r="B133" s="3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0.0" customHeight="1">
      <c r="A134" s="1"/>
      <c r="B134" s="3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0.0" customHeight="1">
      <c r="A135" s="1"/>
      <c r="B135" s="3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0.0" customHeight="1">
      <c r="A136" s="1"/>
      <c r="B136" s="3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0.0" customHeight="1">
      <c r="A137" s="1"/>
      <c r="B137" s="3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0.0" customHeight="1">
      <c r="A138" s="1"/>
      <c r="B138" s="3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0.0" customHeight="1">
      <c r="A139" s="1"/>
      <c r="B139" s="3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0.0" customHeight="1">
      <c r="A140" s="1"/>
      <c r="B140" s="3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0.0" customHeight="1">
      <c r="A141" s="1"/>
      <c r="B141" s="3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0.0" customHeight="1">
      <c r="A142" s="1"/>
      <c r="B142" s="3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0.0" customHeight="1">
      <c r="A143" s="1"/>
      <c r="B143" s="3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0.0" customHeight="1">
      <c r="A144" s="1"/>
      <c r="B144" s="3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0.0" customHeight="1">
      <c r="A145" s="1"/>
      <c r="B145" s="3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0.0" customHeight="1">
      <c r="A146" s="1"/>
      <c r="B146" s="3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0.0" customHeight="1">
      <c r="A147" s="1"/>
      <c r="B147" s="3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0.0" customHeight="1">
      <c r="A148" s="1"/>
      <c r="B148" s="3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0.0" customHeight="1">
      <c r="A149" s="1"/>
      <c r="B149" s="3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0.0" customHeight="1">
      <c r="A150" s="1"/>
      <c r="B150" s="3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0.0" customHeight="1">
      <c r="A151" s="1"/>
      <c r="B151" s="3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0.0" customHeight="1">
      <c r="A152" s="1"/>
      <c r="B152" s="3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0.0" customHeight="1">
      <c r="A153" s="1"/>
      <c r="B153" s="3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0.0" customHeight="1">
      <c r="A154" s="1"/>
      <c r="B154" s="3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0.0" customHeight="1">
      <c r="A155" s="1"/>
      <c r="B155" s="3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0.0" customHeight="1">
      <c r="A156" s="1"/>
      <c r="B156" s="3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0.0" customHeight="1">
      <c r="A157" s="1"/>
      <c r="B157" s="3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0.0" customHeight="1">
      <c r="A158" s="1"/>
      <c r="B158" s="3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0.0" customHeight="1">
      <c r="A159" s="1"/>
      <c r="B159" s="3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0.0" customHeight="1">
      <c r="A160" s="1"/>
      <c r="B160" s="3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0.0" customHeight="1">
      <c r="A161" s="1"/>
      <c r="B161" s="3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0.0" customHeight="1">
      <c r="A162" s="1"/>
      <c r="B162" s="3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0.0" customHeight="1">
      <c r="A163" s="1"/>
      <c r="B163" s="3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0.0" customHeight="1">
      <c r="A164" s="1"/>
      <c r="B164" s="3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0.0" customHeight="1">
      <c r="A165" s="1"/>
      <c r="B165" s="3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0.0" customHeight="1">
      <c r="A166" s="1"/>
      <c r="B166" s="3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0.0" customHeight="1">
      <c r="A167" s="1"/>
      <c r="B167" s="3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0.0" customHeight="1">
      <c r="A168" s="1"/>
      <c r="B168" s="3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0.0" customHeight="1">
      <c r="A169" s="1"/>
      <c r="B169" s="3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0.0" customHeight="1">
      <c r="A170" s="1"/>
      <c r="B170" s="3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0.0" customHeight="1">
      <c r="A171" s="1"/>
      <c r="B171" s="3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0.0" customHeight="1">
      <c r="A172" s="1"/>
      <c r="B172" s="3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0.0" customHeight="1">
      <c r="A173" s="1"/>
      <c r="B173" s="3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0.0" customHeight="1">
      <c r="A174" s="1"/>
      <c r="B174" s="3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0.0" customHeight="1">
      <c r="A175" s="1"/>
      <c r="B175" s="3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0.0" customHeight="1">
      <c r="A176" s="1"/>
      <c r="B176" s="3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0.0" customHeight="1">
      <c r="A177" s="1"/>
      <c r="B177" s="3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0.0" customHeight="1">
      <c r="A178" s="1"/>
      <c r="B178" s="3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0.0" customHeight="1">
      <c r="A179" s="1"/>
      <c r="B179" s="3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0.0" customHeight="1">
      <c r="A180" s="1"/>
      <c r="B180" s="3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0.0" customHeight="1">
      <c r="A181" s="1"/>
      <c r="B181" s="3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0.0" customHeight="1">
      <c r="A182" s="1"/>
      <c r="B182" s="3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0.0" customHeight="1">
      <c r="A183" s="1"/>
      <c r="B183" s="3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0.0" customHeight="1">
      <c r="A184" s="1"/>
      <c r="B184" s="3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0.0" customHeight="1">
      <c r="A185" s="1"/>
      <c r="B185" s="3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0.0" customHeight="1">
      <c r="A186" s="1"/>
      <c r="B186" s="3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0.0" customHeight="1">
      <c r="A187" s="1"/>
      <c r="B187" s="3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0.0" customHeight="1">
      <c r="A188" s="1"/>
      <c r="B188" s="3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0.0" customHeight="1">
      <c r="A189" s="1"/>
      <c r="B189" s="3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0.0" customHeight="1">
      <c r="A190" s="1"/>
      <c r="B190" s="3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0.0" customHeight="1">
      <c r="A191" s="1"/>
      <c r="B191" s="3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0.0" customHeight="1">
      <c r="A192" s="1"/>
      <c r="B192" s="3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0.0" customHeight="1">
      <c r="A193" s="1"/>
      <c r="B193" s="3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0.0" customHeight="1">
      <c r="A194" s="1"/>
      <c r="B194" s="3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0.0" customHeight="1">
      <c r="A195" s="1"/>
      <c r="B195" s="3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0.0" customHeight="1">
      <c r="A196" s="1"/>
      <c r="B196" s="3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0.0" customHeight="1">
      <c r="A197" s="1"/>
      <c r="B197" s="3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0.0" customHeight="1">
      <c r="A198" s="1"/>
      <c r="B198" s="3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0.0" customHeight="1">
      <c r="A199" s="1"/>
      <c r="B199" s="3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0.0" customHeight="1">
      <c r="A200" s="1"/>
      <c r="B200" s="3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0.0" customHeight="1">
      <c r="A201" s="1"/>
      <c r="B201" s="3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0.0" customHeight="1">
      <c r="A202" s="1"/>
      <c r="B202" s="3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0.0" customHeight="1">
      <c r="A203" s="1"/>
      <c r="B203" s="3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0.0" customHeight="1">
      <c r="A204" s="1"/>
      <c r="B204" s="3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0.0" customHeight="1">
      <c r="A205" s="1"/>
      <c r="B205" s="3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0.0" customHeight="1">
      <c r="A206" s="1"/>
      <c r="B206" s="3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0.0" customHeight="1">
      <c r="A207" s="1"/>
      <c r="B207" s="3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0.0" customHeight="1">
      <c r="A208" s="1"/>
      <c r="B208" s="3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0.0" customHeight="1">
      <c r="A209" s="1"/>
      <c r="B209" s="3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0.0" customHeight="1">
      <c r="A210" s="1"/>
      <c r="B210" s="3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0.0" customHeight="1">
      <c r="A211" s="1"/>
      <c r="B211" s="3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0.0" customHeight="1">
      <c r="A212" s="1"/>
      <c r="B212" s="3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0.0" customHeight="1">
      <c r="A213" s="1"/>
      <c r="B213" s="3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0.0" customHeight="1">
      <c r="A214" s="1"/>
      <c r="B214" s="3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0.0" customHeight="1">
      <c r="A215" s="1"/>
      <c r="B215" s="3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0.0" customHeight="1">
      <c r="A216" s="1"/>
      <c r="B216" s="3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0.0" customHeight="1">
      <c r="A217" s="1"/>
      <c r="B217" s="3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0.0" customHeight="1">
      <c r="A218" s="1"/>
      <c r="B218" s="3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0.0" customHeight="1">
      <c r="A219" s="1"/>
      <c r="B219" s="3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0.0" customHeight="1">
      <c r="A220" s="1"/>
      <c r="B220" s="3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0.0" customHeight="1">
      <c r="A221" s="1"/>
      <c r="B221" s="3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0.0" customHeight="1">
      <c r="A222" s="1"/>
      <c r="B222" s="3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0.0" customHeight="1">
      <c r="A223" s="1"/>
      <c r="B223" s="3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0.0" customHeight="1">
      <c r="A224" s="1"/>
      <c r="B224" s="3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0.0" customHeight="1">
      <c r="A225" s="1"/>
      <c r="B225" s="3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0.0" customHeight="1">
      <c r="A226" s="1"/>
      <c r="B226" s="3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0.0" customHeight="1">
      <c r="A227" s="1"/>
      <c r="B227" s="3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0.0" customHeight="1">
      <c r="A228" s="1"/>
      <c r="B228" s="3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0.0" customHeight="1">
      <c r="A229" s="1"/>
      <c r="B229" s="3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0.0" customHeight="1">
      <c r="A230" s="1"/>
      <c r="B230" s="3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0.0" customHeight="1">
      <c r="A231" s="1"/>
      <c r="B231" s="3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0.0" customHeight="1">
      <c r="A232" s="1"/>
      <c r="B232" s="3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0.0" customHeight="1">
      <c r="A233" s="1"/>
      <c r="B233" s="3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0.0" customHeight="1">
      <c r="A234" s="1"/>
      <c r="B234" s="3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0.0" customHeight="1">
      <c r="A235" s="1"/>
      <c r="B235" s="3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0.0" customHeight="1">
      <c r="A236" s="1"/>
      <c r="B236" s="3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0.0" customHeight="1">
      <c r="A237" s="1"/>
      <c r="B237" s="3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0.0" customHeight="1">
      <c r="A238" s="1"/>
      <c r="B238" s="3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0.0" customHeight="1">
      <c r="A239" s="1"/>
      <c r="B239" s="3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0.0" customHeight="1">
      <c r="A240" s="1"/>
      <c r="B240" s="3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0.0" customHeight="1">
      <c r="A241" s="1"/>
      <c r="B241" s="3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0.0" customHeight="1">
      <c r="A242" s="1"/>
      <c r="B242" s="3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0.0" customHeight="1">
      <c r="A243" s="1"/>
      <c r="B243" s="3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0.0" customHeight="1">
      <c r="A244" s="1"/>
      <c r="B244" s="3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0.0" customHeight="1">
      <c r="A245" s="1"/>
      <c r="B245" s="3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0.0" customHeight="1">
      <c r="A246" s="1"/>
      <c r="B246" s="3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0.0" customHeight="1">
      <c r="A247" s="1"/>
      <c r="B247" s="3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0.0" customHeight="1">
      <c r="A248" s="1"/>
      <c r="B248" s="3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0.0" customHeight="1">
      <c r="A249" s="1"/>
      <c r="B249" s="3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0.0" customHeight="1">
      <c r="A250" s="1"/>
      <c r="B250" s="3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0.0" customHeight="1">
      <c r="A251" s="1"/>
      <c r="B251" s="3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0.0" customHeight="1">
      <c r="A252" s="1"/>
      <c r="B252" s="3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0.0" customHeight="1">
      <c r="A253" s="1"/>
      <c r="B253" s="3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0.0" customHeight="1">
      <c r="A254" s="1"/>
      <c r="B254" s="3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0.0" customHeight="1">
      <c r="A255" s="1"/>
      <c r="B255" s="3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0.0" customHeight="1">
      <c r="A256" s="1"/>
      <c r="B256" s="3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0.0" customHeight="1">
      <c r="A257" s="1"/>
      <c r="B257" s="3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0.0" customHeight="1">
      <c r="A258" s="1"/>
      <c r="B258" s="3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0.0" customHeight="1">
      <c r="A259" s="1"/>
      <c r="B259" s="3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0.0" customHeight="1">
      <c r="A260" s="1"/>
      <c r="B260" s="3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0.0" customHeight="1">
      <c r="A261" s="1"/>
      <c r="B261" s="3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0.0" customHeight="1">
      <c r="A262" s="1"/>
      <c r="B262" s="3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0.0" customHeight="1">
      <c r="A263" s="1"/>
      <c r="B263" s="3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0.0" customHeight="1">
      <c r="A264" s="1"/>
      <c r="B264" s="3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0.0" customHeight="1">
      <c r="A265" s="1"/>
      <c r="B265" s="3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0.0" customHeight="1">
      <c r="A266" s="1"/>
      <c r="B266" s="3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0.0" customHeight="1">
      <c r="A267" s="1"/>
      <c r="B267" s="3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0.0" customHeight="1">
      <c r="A268" s="1"/>
      <c r="B268" s="3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0.0" customHeight="1">
      <c r="A269" s="1"/>
      <c r="B269" s="3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0.0" customHeight="1">
      <c r="A270" s="1"/>
      <c r="B270" s="3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0.0" customHeight="1">
      <c r="A271" s="1"/>
      <c r="B271" s="3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0.0" customHeight="1">
      <c r="A272" s="1"/>
      <c r="B272" s="3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0.0" customHeight="1">
      <c r="A273" s="1"/>
      <c r="B273" s="3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0.0" customHeight="1">
      <c r="A274" s="1"/>
      <c r="B274" s="3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0.0" customHeight="1">
      <c r="A275" s="1"/>
      <c r="B275" s="3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0.0" customHeight="1">
      <c r="A276" s="1"/>
      <c r="B276" s="3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0.0" customHeight="1">
      <c r="A277" s="1"/>
      <c r="B277" s="3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0.0" customHeight="1">
      <c r="A278" s="1"/>
      <c r="B278" s="3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0.0" customHeight="1">
      <c r="A279" s="1"/>
      <c r="B279" s="3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0.0" customHeight="1">
      <c r="A280" s="1"/>
      <c r="B280" s="3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0.0" customHeight="1">
      <c r="A281" s="1"/>
      <c r="B281" s="3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0.0" customHeight="1">
      <c r="A282" s="1"/>
      <c r="B282" s="3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0.0" customHeight="1">
      <c r="A283" s="1"/>
      <c r="B283" s="3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0.0" customHeight="1">
      <c r="A284" s="1"/>
      <c r="B284" s="3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0.0" customHeight="1">
      <c r="A285" s="1"/>
      <c r="B285" s="3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0.0" customHeight="1">
      <c r="A286" s="1"/>
      <c r="B286" s="3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0.0" customHeight="1">
      <c r="A287" s="1"/>
      <c r="B287" s="3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0.0" customHeight="1">
      <c r="A288" s="1"/>
      <c r="B288" s="3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0.0" customHeight="1">
      <c r="A289" s="1"/>
      <c r="B289" s="3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0.0" customHeight="1">
      <c r="A290" s="1"/>
      <c r="B290" s="3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0.0" customHeight="1">
      <c r="A291" s="1"/>
      <c r="B291" s="3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0.0" customHeight="1">
      <c r="A292" s="1"/>
      <c r="B292" s="3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0.0" customHeight="1">
      <c r="A293" s="1"/>
      <c r="B293" s="3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0.0" customHeight="1">
      <c r="A294" s="1"/>
      <c r="B294" s="3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0.0" customHeight="1">
      <c r="A295" s="1"/>
      <c r="B295" s="3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0.0" customHeight="1">
      <c r="A296" s="1"/>
      <c r="B296" s="3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0.0" customHeight="1">
      <c r="A297" s="1"/>
      <c r="B297" s="3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0.0" customHeight="1">
      <c r="A298" s="1"/>
      <c r="B298" s="3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0.0" customHeight="1">
      <c r="A299" s="1"/>
      <c r="B299" s="3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0.0" customHeight="1">
      <c r="A300" s="1"/>
      <c r="B300" s="3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0.0" customHeight="1">
      <c r="A301" s="1"/>
      <c r="B301" s="3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0.0" customHeight="1">
      <c r="A302" s="1"/>
      <c r="B302" s="3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0.0" customHeight="1">
      <c r="A303" s="1"/>
      <c r="B303" s="3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0.0" customHeight="1">
      <c r="A304" s="1"/>
      <c r="B304" s="3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0.0" customHeight="1">
      <c r="A305" s="1"/>
      <c r="B305" s="3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0.0" customHeight="1">
      <c r="A306" s="1"/>
      <c r="B306" s="3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0.0" customHeight="1">
      <c r="A307" s="1"/>
      <c r="B307" s="3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0.0" customHeight="1">
      <c r="A308" s="1"/>
      <c r="B308" s="3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0.0" customHeight="1">
      <c r="A309" s="1"/>
      <c r="B309" s="3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0.0" customHeight="1">
      <c r="A310" s="1"/>
      <c r="B310" s="3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0.0" customHeight="1">
      <c r="A311" s="1"/>
      <c r="B311" s="3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0.0" customHeight="1">
      <c r="A312" s="1"/>
      <c r="B312" s="3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0.0" customHeight="1">
      <c r="A313" s="1"/>
      <c r="B313" s="3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0.0" customHeight="1">
      <c r="A314" s="1"/>
      <c r="B314" s="3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0.0" customHeight="1">
      <c r="A315" s="1"/>
      <c r="B315" s="3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0.0" customHeight="1">
      <c r="A316" s="1"/>
      <c r="B316" s="3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0.0" customHeight="1">
      <c r="A317" s="1"/>
      <c r="B317" s="3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0.0" customHeight="1">
      <c r="A318" s="1"/>
      <c r="B318" s="3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0.0" customHeight="1">
      <c r="A319" s="1"/>
      <c r="B319" s="3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0.0" customHeight="1">
      <c r="A320" s="1"/>
      <c r="B320" s="3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0.0" customHeight="1">
      <c r="A321" s="1"/>
      <c r="B321" s="3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0.0" customHeight="1">
      <c r="A322" s="1"/>
      <c r="B322" s="3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0.0" customHeight="1">
      <c r="A323" s="1"/>
      <c r="B323" s="3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0.0" customHeight="1">
      <c r="A324" s="1"/>
      <c r="B324" s="3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0.0" customHeight="1">
      <c r="A325" s="1"/>
      <c r="B325" s="3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0.0" customHeight="1">
      <c r="A326" s="1"/>
      <c r="B326" s="3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0.0" customHeight="1">
      <c r="A327" s="1"/>
      <c r="B327" s="3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0.0" customHeight="1">
      <c r="A328" s="1"/>
      <c r="B328" s="3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0.0" customHeight="1">
      <c r="A329" s="1"/>
      <c r="B329" s="3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0.0" customHeight="1">
      <c r="A330" s="1"/>
      <c r="B330" s="3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0.0" customHeight="1">
      <c r="A331" s="1"/>
      <c r="B331" s="3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0.0" customHeight="1">
      <c r="A332" s="1"/>
      <c r="B332" s="3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0.0" customHeight="1">
      <c r="A333" s="1"/>
      <c r="B333" s="3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0.0" customHeight="1">
      <c r="A334" s="1"/>
      <c r="B334" s="3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0.0" customHeight="1">
      <c r="A335" s="1"/>
      <c r="B335" s="3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0.0" customHeight="1">
      <c r="A336" s="1"/>
      <c r="B336" s="3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0.0" customHeight="1">
      <c r="A337" s="1"/>
      <c r="B337" s="3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0.0" customHeight="1">
      <c r="A338" s="1"/>
      <c r="B338" s="3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0.0" customHeight="1">
      <c r="A339" s="1"/>
      <c r="B339" s="3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0.0" customHeight="1">
      <c r="A340" s="1"/>
      <c r="B340" s="3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0.0" customHeight="1">
      <c r="A341" s="1"/>
      <c r="B341" s="3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0.0" customHeight="1">
      <c r="A342" s="1"/>
      <c r="B342" s="3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0.0" customHeight="1">
      <c r="A343" s="1"/>
      <c r="B343" s="3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0.0" customHeight="1">
      <c r="A344" s="1"/>
      <c r="B344" s="3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0.0" customHeight="1">
      <c r="A345" s="1"/>
      <c r="B345" s="3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0.0" customHeight="1">
      <c r="A346" s="1"/>
      <c r="B346" s="3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0.0" customHeight="1">
      <c r="A347" s="1"/>
      <c r="B347" s="3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0.0" customHeight="1">
      <c r="A348" s="1"/>
      <c r="B348" s="3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0.0" customHeight="1">
      <c r="A349" s="1"/>
      <c r="B349" s="3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0.0" customHeight="1">
      <c r="A350" s="1"/>
      <c r="B350" s="3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0.0" customHeight="1">
      <c r="A351" s="1"/>
      <c r="B351" s="3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0.0" customHeight="1">
      <c r="A352" s="1"/>
      <c r="B352" s="3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0.0" customHeight="1">
      <c r="A353" s="1"/>
      <c r="B353" s="3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0.0" customHeight="1">
      <c r="A354" s="1"/>
      <c r="B354" s="3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0.0" customHeight="1">
      <c r="A355" s="1"/>
      <c r="B355" s="3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0.0" customHeight="1">
      <c r="A356" s="1"/>
      <c r="B356" s="3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0.0" customHeight="1">
      <c r="A357" s="1"/>
      <c r="B357" s="3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0.0" customHeight="1">
      <c r="A358" s="1"/>
      <c r="B358" s="3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0.0" customHeight="1">
      <c r="A359" s="1"/>
      <c r="B359" s="3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0.0" customHeight="1">
      <c r="A360" s="1"/>
      <c r="B360" s="3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0.0" customHeight="1">
      <c r="A361" s="1"/>
      <c r="B361" s="3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0.0" customHeight="1">
      <c r="A362" s="1"/>
      <c r="B362" s="3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0.0" customHeight="1">
      <c r="A363" s="1"/>
      <c r="B363" s="3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0.0" customHeight="1">
      <c r="A364" s="1"/>
      <c r="B364" s="3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0.0" customHeight="1">
      <c r="A365" s="1"/>
      <c r="B365" s="3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0.0" customHeight="1">
      <c r="A366" s="1"/>
      <c r="B366" s="3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0.0" customHeight="1">
      <c r="A367" s="1"/>
      <c r="B367" s="3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0.0" customHeight="1">
      <c r="A368" s="1"/>
      <c r="B368" s="3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0.0" customHeight="1">
      <c r="A369" s="1"/>
      <c r="B369" s="3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0.0" customHeight="1">
      <c r="A370" s="1"/>
      <c r="B370" s="3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0.0" customHeight="1">
      <c r="A371" s="1"/>
      <c r="B371" s="3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0.0" customHeight="1">
      <c r="A372" s="1"/>
      <c r="B372" s="3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0.0" customHeight="1">
      <c r="A373" s="1"/>
      <c r="B373" s="3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0.0" customHeight="1">
      <c r="A374" s="1"/>
      <c r="B374" s="3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0.0" customHeight="1">
      <c r="A375" s="1"/>
      <c r="B375" s="3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0.0" customHeight="1">
      <c r="A376" s="1"/>
      <c r="B376" s="3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0.0" customHeight="1">
      <c r="A377" s="1"/>
      <c r="B377" s="3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0.0" customHeight="1">
      <c r="A378" s="1"/>
      <c r="B378" s="3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0.0" customHeight="1">
      <c r="A379" s="1"/>
      <c r="B379" s="3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0.0" customHeight="1">
      <c r="A380" s="1"/>
      <c r="B380" s="3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0.0" customHeight="1">
      <c r="A381" s="1"/>
      <c r="B381" s="3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0.0" customHeight="1">
      <c r="A382" s="1"/>
      <c r="B382" s="3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0.0" customHeight="1">
      <c r="A383" s="1"/>
      <c r="B383" s="3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0.0" customHeight="1">
      <c r="A384" s="1"/>
      <c r="B384" s="3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0.0" customHeight="1">
      <c r="A385" s="1"/>
      <c r="B385" s="3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0.0" customHeight="1">
      <c r="A386" s="1"/>
      <c r="B386" s="3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0.0" customHeight="1">
      <c r="A387" s="1"/>
      <c r="B387" s="3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0.0" customHeight="1">
      <c r="A388" s="1"/>
      <c r="B388" s="3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0.0" customHeight="1">
      <c r="A389" s="1"/>
      <c r="B389" s="3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0.0" customHeight="1">
      <c r="A390" s="1"/>
      <c r="B390" s="3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0.0" customHeight="1">
      <c r="A391" s="1"/>
      <c r="B391" s="3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0.0" customHeight="1">
      <c r="A392" s="1"/>
      <c r="B392" s="3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0.0" customHeight="1">
      <c r="A393" s="1"/>
      <c r="B393" s="3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0.0" customHeight="1">
      <c r="A394" s="1"/>
      <c r="B394" s="3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0.0" customHeight="1">
      <c r="A395" s="1"/>
      <c r="B395" s="3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0.0" customHeight="1">
      <c r="A396" s="1"/>
      <c r="B396" s="3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0.0" customHeight="1">
      <c r="A397" s="1"/>
      <c r="B397" s="3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0.0" customHeight="1">
      <c r="A398" s="1"/>
      <c r="B398" s="3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0.0" customHeight="1">
      <c r="A399" s="1"/>
      <c r="B399" s="3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0.0" customHeight="1">
      <c r="A400" s="1"/>
      <c r="B400" s="3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0.0" customHeight="1">
      <c r="A401" s="1"/>
      <c r="B401" s="3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0.0" customHeight="1">
      <c r="A402" s="1"/>
      <c r="B402" s="3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0.0" customHeight="1">
      <c r="A403" s="1"/>
      <c r="B403" s="3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0.0" customHeight="1">
      <c r="A404" s="1"/>
      <c r="B404" s="3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0.0" customHeight="1">
      <c r="A405" s="1"/>
      <c r="B405" s="3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0.0" customHeight="1">
      <c r="A406" s="1"/>
      <c r="B406" s="3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0.0" customHeight="1">
      <c r="A407" s="1"/>
      <c r="B407" s="3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0.0" customHeight="1">
      <c r="A408" s="1"/>
      <c r="B408" s="3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0.0" customHeight="1">
      <c r="A409" s="1"/>
      <c r="B409" s="3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0.0" customHeight="1">
      <c r="A410" s="1"/>
      <c r="B410" s="3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1">
    <mergeCell ref="A10:A11"/>
    <mergeCell ref="A8:A9"/>
    <mergeCell ref="A17:A18"/>
    <mergeCell ref="A19:A20"/>
    <mergeCell ref="A12:A13"/>
    <mergeCell ref="C12:I12"/>
    <mergeCell ref="C14:I15"/>
    <mergeCell ref="C3:I3"/>
    <mergeCell ref="C5:I7"/>
    <mergeCell ref="C8:I8"/>
    <mergeCell ref="C10:I10"/>
    <mergeCell ref="C37:I37"/>
    <mergeCell ref="C34:I35"/>
    <mergeCell ref="C39:I39"/>
    <mergeCell ref="C17:I17"/>
    <mergeCell ref="C32:I32"/>
    <mergeCell ref="C29:I30"/>
    <mergeCell ref="C27:I27"/>
    <mergeCell ref="C24:I25"/>
    <mergeCell ref="C19:I20"/>
    <mergeCell ref="C22:I22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3" width="15.78"/>
    <col customWidth="1" min="4" max="4" width="23.33"/>
    <col customWidth="1" min="5" max="6" width="15.78"/>
    <col customWidth="1" min="7" max="7" width="24.44"/>
    <col customWidth="1" min="8" max="22" width="15.78"/>
    <col customWidth="1" min="23" max="23" width="10.0"/>
    <col customWidth="1" min="24" max="24" width="22.78"/>
    <col customWidth="1" min="25" max="25" width="19.0"/>
    <col customWidth="1" min="26" max="26" width="15.44"/>
    <col customWidth="1" min="27" max="27" width="21.33"/>
    <col customWidth="1" min="28" max="32" width="15.78"/>
    <col customWidth="1" min="33" max="33" width="22.78"/>
    <col customWidth="1" min="34" max="34" width="13.44"/>
    <col customWidth="1" min="35" max="35" width="9.78"/>
    <col customWidth="1" min="36" max="36" width="21.33"/>
    <col customWidth="1" min="37" max="38" width="15.78"/>
    <col customWidth="1" min="39" max="39" width="22.78"/>
    <col customWidth="1" min="40" max="42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ht="30.0" customHeight="1">
      <c r="A2" s="1"/>
      <c r="B2" s="31"/>
      <c r="C2" s="3"/>
      <c r="D2" s="3"/>
      <c r="E2" s="3"/>
      <c r="F2" s="3"/>
      <c r="G2" s="3"/>
      <c r="H2" s="3"/>
      <c r="I2" s="51"/>
      <c r="J2" s="52"/>
      <c r="K2" s="52"/>
      <c r="L2" s="3"/>
      <c r="M2" s="3"/>
      <c r="N2" s="5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ht="30.0" customHeight="1">
      <c r="A3" s="1"/>
      <c r="B3" s="31"/>
      <c r="C3" s="5" t="s">
        <v>26</v>
      </c>
      <c r="D3" s="6"/>
      <c r="E3" s="6"/>
      <c r="F3" s="6"/>
      <c r="G3" s="6"/>
      <c r="H3" s="53"/>
      <c r="I3" s="4"/>
      <c r="J3" s="4"/>
      <c r="K3" s="54"/>
      <c r="L3" s="4"/>
      <c r="M3" s="4"/>
      <c r="N3" s="55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ht="30.0" customHeight="1">
      <c r="A4" s="1"/>
      <c r="B4" s="31"/>
      <c r="C4" s="31"/>
      <c r="D4" s="31"/>
      <c r="E4" s="31"/>
      <c r="F4" s="31"/>
      <c r="G4" s="31"/>
      <c r="H4" s="31"/>
      <c r="I4" s="4"/>
      <c r="J4" s="4"/>
      <c r="K4" s="4"/>
      <c r="L4" s="4"/>
      <c r="M4" s="4"/>
      <c r="N4" s="55"/>
      <c r="O4" s="54"/>
      <c r="P4" s="54"/>
      <c r="Q4" s="4"/>
      <c r="R4" s="4"/>
      <c r="S4" s="55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ht="30.0" customHeight="1">
      <c r="A5" s="1"/>
      <c r="B5" s="31"/>
      <c r="C5" s="31"/>
      <c r="D5" s="31"/>
      <c r="E5" s="31"/>
      <c r="F5" s="31"/>
      <c r="G5" s="31"/>
      <c r="H5" s="31"/>
      <c r="I5" s="4"/>
      <c r="J5" s="4"/>
      <c r="K5" s="4"/>
      <c r="L5" s="4"/>
      <c r="M5" s="4"/>
      <c r="N5" s="55"/>
      <c r="O5" s="54"/>
      <c r="P5" s="54"/>
      <c r="Q5" s="4"/>
      <c r="R5" s="4"/>
      <c r="S5" s="55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ht="30.0" customHeight="1">
      <c r="A6" s="1" t="s">
        <v>2</v>
      </c>
      <c r="B6" s="31"/>
      <c r="C6" s="31"/>
      <c r="D6" s="31"/>
      <c r="E6" s="31"/>
      <c r="F6" s="31"/>
      <c r="G6" s="31"/>
      <c r="H6" s="31"/>
      <c r="I6" s="4"/>
      <c r="J6" s="4"/>
      <c r="K6" s="4"/>
      <c r="L6" s="4"/>
      <c r="M6" s="4"/>
      <c r="N6" s="55"/>
      <c r="O6" s="54"/>
      <c r="P6" s="54"/>
      <c r="Q6" s="4"/>
      <c r="R6" s="4"/>
      <c r="S6" s="55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ht="30.0" customHeight="1">
      <c r="A7" s="11" t="s">
        <v>3</v>
      </c>
      <c r="B7" s="31"/>
      <c r="C7" s="56" t="s">
        <v>27</v>
      </c>
      <c r="D7" s="57"/>
      <c r="E7" s="57"/>
      <c r="F7" s="57"/>
      <c r="G7" s="58"/>
      <c r="H7" s="4"/>
      <c r="I7" s="4"/>
      <c r="J7" s="59"/>
      <c r="K7" s="60"/>
      <c r="L7" s="60"/>
      <c r="M7" s="60"/>
      <c r="N7" s="60"/>
      <c r="O7" s="60"/>
      <c r="P7" s="60"/>
      <c r="Q7" s="60"/>
      <c r="R7" s="61"/>
      <c r="S7" s="55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>
        <v>1.0</v>
      </c>
      <c r="AN7" s="4">
        <v>2.0</v>
      </c>
      <c r="AO7" s="4">
        <v>3.0</v>
      </c>
      <c r="AP7" s="4">
        <v>4.0</v>
      </c>
    </row>
    <row r="8" ht="30.0" customHeight="1">
      <c r="A8" s="18" t="s">
        <v>4</v>
      </c>
      <c r="B8" s="62"/>
      <c r="C8" s="63" t="s">
        <v>28</v>
      </c>
      <c r="D8" s="63" t="s">
        <v>29</v>
      </c>
      <c r="E8" s="63" t="s">
        <v>30</v>
      </c>
      <c r="F8" s="63" t="s">
        <v>31</v>
      </c>
      <c r="G8" s="63" t="s">
        <v>32</v>
      </c>
      <c r="H8" s="62"/>
      <c r="I8" s="64"/>
      <c r="J8" s="65"/>
      <c r="K8" s="66"/>
      <c r="L8" s="66"/>
      <c r="M8" s="67"/>
      <c r="N8" s="68"/>
      <c r="O8" s="65"/>
      <c r="P8" s="66"/>
      <c r="Q8" s="66"/>
      <c r="R8" s="67"/>
      <c r="S8" s="68"/>
      <c r="T8" s="54"/>
      <c r="U8" s="54"/>
      <c r="V8" s="54"/>
      <c r="W8" s="54"/>
      <c r="X8" s="54"/>
      <c r="Y8" s="69"/>
      <c r="Z8" s="54"/>
      <c r="AA8" s="54"/>
      <c r="AB8" s="54" t="s">
        <v>28</v>
      </c>
      <c r="AC8" s="54" t="str">
        <f>'RESULTADOS GERAIS'!D8</f>
        <v>CÓDIGO</v>
      </c>
      <c r="AD8" s="54" t="str">
        <f>'RESULTADOS GERAIS'!E8</f>
        <v>PRODUTO</v>
      </c>
      <c r="AE8" s="54" t="str">
        <f>'RESULTADOS GERAIS'!H8</f>
        <v>ESTOQUE MÍNIMO</v>
      </c>
      <c r="AF8" s="54" t="str">
        <f>'RESULTADOS GERAIS'!I8</f>
        <v>ESTOQUE REAL</v>
      </c>
      <c r="AG8" s="54" t="str">
        <f>'RESULTADOS GERAIS'!J8</f>
        <v>STATUS ESTOQUE</v>
      </c>
      <c r="AH8" s="54"/>
      <c r="AI8" s="54" t="s">
        <v>33</v>
      </c>
      <c r="AJ8" s="54"/>
      <c r="AK8" s="54" t="s">
        <v>34</v>
      </c>
      <c r="AL8" s="54" t="s">
        <v>35</v>
      </c>
      <c r="AM8" s="54" t="s">
        <v>29</v>
      </c>
      <c r="AN8" s="54" t="s">
        <v>30</v>
      </c>
      <c r="AO8" s="54" t="s">
        <v>31</v>
      </c>
      <c r="AP8" s="54" t="s">
        <v>32</v>
      </c>
    </row>
    <row r="9" ht="30.0" customHeight="1">
      <c r="A9" s="23"/>
      <c r="B9" s="62"/>
      <c r="C9" s="70">
        <v>1.0</v>
      </c>
      <c r="D9" s="70" t="str">
        <f t="shared" ref="D9:G9" si="1">IF(AM9="","",AM9)</f>
        <v>Palitos de madeira</v>
      </c>
      <c r="E9" s="70" t="str">
        <f t="shared" si="1"/>
        <v>1000</v>
      </c>
      <c r="F9" s="70" t="str">
        <f t="shared" si="1"/>
        <v>400</v>
      </c>
      <c r="G9" s="70" t="str">
        <f t="shared" si="1"/>
        <v>Estoque muito baixo!</v>
      </c>
      <c r="H9" s="62" t="str">
        <f t="shared" ref="H9:H38" si="4">IF(D9="",0,1)</f>
        <v>1</v>
      </c>
      <c r="I9" s="71"/>
      <c r="J9" s="65"/>
      <c r="K9" s="67"/>
      <c r="L9" s="72"/>
      <c r="M9" s="73"/>
      <c r="N9" s="68"/>
      <c r="O9" s="65"/>
      <c r="P9" s="67"/>
      <c r="Q9" s="72"/>
      <c r="R9" s="73"/>
      <c r="S9" s="68"/>
      <c r="T9" s="4"/>
      <c r="U9" s="4"/>
      <c r="V9" s="4"/>
      <c r="W9" s="4"/>
      <c r="X9" s="4"/>
      <c r="Y9" s="69"/>
      <c r="Z9" s="4"/>
      <c r="AA9" s="4"/>
      <c r="AB9" s="4">
        <v>1.0</v>
      </c>
      <c r="AC9" s="74" t="str">
        <f>'RESULTADOS GERAIS'!D10</f>
        <v>00001</v>
      </c>
      <c r="AD9" s="4" t="str">
        <f>'RESULTADOS GERAIS'!E10</f>
        <v>Maçã</v>
      </c>
      <c r="AE9" s="75" t="str">
        <f>'RESULTADOS GERAIS'!H10</f>
        <v>300</v>
      </c>
      <c r="AF9" s="75" t="str">
        <f>'RESULTADOS GERAIS'!I10</f>
        <v>2900</v>
      </c>
      <c r="AG9" s="4" t="str">
        <f>'RESULTADOS GERAIS'!J10</f>
        <v>Estoque confortável</v>
      </c>
      <c r="AH9" s="4"/>
      <c r="AI9" s="76" t="str">
        <f t="shared" ref="AI9:AI38" si="5">IFERROR(AF9/AE9,"")</f>
        <v>9.7</v>
      </c>
      <c r="AJ9" s="76"/>
      <c r="AK9" s="4" t="str">
        <f t="shared" ref="AK9:AK85" si="6">IF(AL9="","",IF(AL9=AL8,AK8+1,1))</f>
        <v>1</v>
      </c>
      <c r="AL9" s="77" t="str">
        <f t="shared" ref="AL9:AL85" si="7">IFERROR(SMALL(AI:AI, AB9),"")</f>
        <v>0.40</v>
      </c>
      <c r="AM9" s="4" t="str">
        <f t="shared" ref="AM9:AP9" si="2">IFERROR(INDEX($AD$9:$AI$38, SMALL(IF($AL9 = $AI$9:$AI$38, ROW($AI$9:$AI$38)-8), $AK9),AM$7),"")</f>
        <v>Palitos de madeira</v>
      </c>
      <c r="AN9" s="4" t="str">
        <f t="shared" si="2"/>
        <v>1000</v>
      </c>
      <c r="AO9" s="4" t="str">
        <f t="shared" si="2"/>
        <v>400</v>
      </c>
      <c r="AP9" s="4" t="str">
        <f t="shared" si="2"/>
        <v>Estoque muito baixo!</v>
      </c>
    </row>
    <row r="10" ht="30.0" customHeight="1">
      <c r="A10" s="18" t="s">
        <v>5</v>
      </c>
      <c r="B10" s="62"/>
      <c r="C10" s="78">
        <v>2.0</v>
      </c>
      <c r="D10" s="78" t="str">
        <f t="shared" ref="D10:G10" si="3">IF(AM10="","",AM10)</f>
        <v>Graxa para máquina</v>
      </c>
      <c r="E10" s="78" t="str">
        <f t="shared" si="3"/>
        <v>20</v>
      </c>
      <c r="F10" s="78" t="str">
        <f t="shared" si="3"/>
        <v>15</v>
      </c>
      <c r="G10" s="78" t="str">
        <f t="shared" si="3"/>
        <v>Estoque muito baixo!</v>
      </c>
      <c r="H10" s="62" t="str">
        <f t="shared" si="4"/>
        <v>1</v>
      </c>
      <c r="I10" s="71"/>
      <c r="J10" s="65"/>
      <c r="K10" s="67"/>
      <c r="L10" s="79"/>
      <c r="M10" s="80"/>
      <c r="N10" s="68"/>
      <c r="O10" s="65"/>
      <c r="P10" s="67"/>
      <c r="Q10" s="79"/>
      <c r="R10" s="80"/>
      <c r="S10" s="68"/>
      <c r="T10" s="4"/>
      <c r="U10" s="4"/>
      <c r="V10" s="4"/>
      <c r="W10" s="4"/>
      <c r="X10" s="4"/>
      <c r="Y10" s="69"/>
      <c r="Z10" s="4"/>
      <c r="AA10" s="4"/>
      <c r="AB10" s="4">
        <v>2.0</v>
      </c>
      <c r="AC10" s="74" t="str">
        <f>'RESULTADOS GERAIS'!D11</f>
        <v>00002</v>
      </c>
      <c r="AD10" s="4" t="str">
        <f>'RESULTADOS GERAIS'!E11</f>
        <v>Morango</v>
      </c>
      <c r="AE10" s="4" t="str">
        <f>'RESULTADOS GERAIS'!H11</f>
        <v>200</v>
      </c>
      <c r="AF10" s="75" t="str">
        <f>'RESULTADOS GERAIS'!I11</f>
        <v>300</v>
      </c>
      <c r="AG10" s="4" t="str">
        <f>'RESULTADOS GERAIS'!J11</f>
        <v>Estoque moderado!</v>
      </c>
      <c r="AH10" s="4"/>
      <c r="AI10" s="76" t="str">
        <f t="shared" si="5"/>
        <v>1.5</v>
      </c>
      <c r="AJ10" s="76"/>
      <c r="AK10" s="4" t="str">
        <f t="shared" si="6"/>
        <v>1</v>
      </c>
      <c r="AL10" s="77" t="str">
        <f t="shared" si="7"/>
        <v>0.75</v>
      </c>
      <c r="AM10" s="4" t="str">
        <f t="shared" ref="AM10:AP10" si="8">IFERROR(INDEX($AD$9:$AI$38, SMALL(IF($AL10 = $AI$9:$AI$38, ROW($AI$9:$AI$38)-8), $AK10),AM$7),"")</f>
        <v>Graxa para máquina</v>
      </c>
      <c r="AN10" s="4" t="str">
        <f t="shared" si="8"/>
        <v>20</v>
      </c>
      <c r="AO10" s="4" t="str">
        <f t="shared" si="8"/>
        <v>15</v>
      </c>
      <c r="AP10" s="4" t="str">
        <f t="shared" si="8"/>
        <v>Estoque muito baixo!</v>
      </c>
    </row>
    <row r="11" ht="30.0" customHeight="1">
      <c r="A11" s="23"/>
      <c r="B11" s="62"/>
      <c r="C11" s="70">
        <v>3.0</v>
      </c>
      <c r="D11" s="70" t="str">
        <f t="shared" ref="D11:G11" si="9">IF(AM11="","",AM11)</f>
        <v>Leite</v>
      </c>
      <c r="E11" s="70" t="str">
        <f t="shared" si="9"/>
        <v>500</v>
      </c>
      <c r="F11" s="70" t="str">
        <f t="shared" si="9"/>
        <v>400</v>
      </c>
      <c r="G11" s="70" t="str">
        <f t="shared" si="9"/>
        <v>Estoque baixo!</v>
      </c>
      <c r="H11" s="62" t="str">
        <f t="shared" si="4"/>
        <v>1</v>
      </c>
      <c r="I11" s="71"/>
      <c r="J11" s="65"/>
      <c r="K11" s="67"/>
      <c r="L11" s="81"/>
      <c r="M11" s="82"/>
      <c r="N11" s="68"/>
      <c r="O11" s="65"/>
      <c r="P11" s="67"/>
      <c r="Q11" s="81"/>
      <c r="R11" s="82"/>
      <c r="S11" s="68"/>
      <c r="T11" s="4"/>
      <c r="U11" s="4"/>
      <c r="V11" s="4"/>
      <c r="W11" s="4"/>
      <c r="X11" s="4"/>
      <c r="Y11" s="69"/>
      <c r="Z11" s="4"/>
      <c r="AA11" s="4"/>
      <c r="AB11" s="4">
        <v>3.0</v>
      </c>
      <c r="AC11" s="74" t="str">
        <f>'RESULTADOS GERAIS'!D12</f>
        <v>00003</v>
      </c>
      <c r="AD11" s="4" t="str">
        <f>'RESULTADOS GERAIS'!E12</f>
        <v>Leite</v>
      </c>
      <c r="AE11" s="4" t="str">
        <f>'RESULTADOS GERAIS'!H12</f>
        <v>500</v>
      </c>
      <c r="AF11" s="75" t="str">
        <f>'RESULTADOS GERAIS'!I12</f>
        <v>400</v>
      </c>
      <c r="AG11" s="4" t="str">
        <f>'RESULTADOS GERAIS'!J12</f>
        <v>Estoque baixo!</v>
      </c>
      <c r="AH11" s="4"/>
      <c r="AI11" s="76" t="str">
        <f t="shared" si="5"/>
        <v>0.8</v>
      </c>
      <c r="AJ11" s="76"/>
      <c r="AK11" s="4" t="str">
        <f t="shared" si="6"/>
        <v>1</v>
      </c>
      <c r="AL11" s="77" t="str">
        <f t="shared" si="7"/>
        <v>0.80</v>
      </c>
      <c r="AM11" s="4" t="str">
        <f t="shared" ref="AM11:AP11" si="10">IFERROR(INDEX($AD$9:$AI$38, SMALL(IF($AL11 = $AI$9:$AI$38, ROW($AI$9:$AI$38)-8), $AK11),AM$7),"")</f>
        <v>Leite</v>
      </c>
      <c r="AN11" s="4" t="str">
        <f t="shared" si="10"/>
        <v>500</v>
      </c>
      <c r="AO11" s="4" t="str">
        <f t="shared" si="10"/>
        <v>400</v>
      </c>
      <c r="AP11" s="4" t="str">
        <f t="shared" si="10"/>
        <v>Estoque baixo!</v>
      </c>
    </row>
    <row r="12" ht="30.0" customHeight="1">
      <c r="A12" s="18" t="s">
        <v>7</v>
      </c>
      <c r="B12" s="62"/>
      <c r="C12" s="78">
        <v>4.0</v>
      </c>
      <c r="D12" s="78" t="str">
        <f t="shared" ref="D12:G12" si="11">IF(AM12="","",AM12)</f>
        <v>Morango</v>
      </c>
      <c r="E12" s="78" t="str">
        <f t="shared" si="11"/>
        <v>200</v>
      </c>
      <c r="F12" s="78" t="str">
        <f t="shared" si="11"/>
        <v>300</v>
      </c>
      <c r="G12" s="78" t="str">
        <f t="shared" si="11"/>
        <v>Estoque moderado!</v>
      </c>
      <c r="H12" s="62" t="str">
        <f t="shared" si="4"/>
        <v>1</v>
      </c>
      <c r="I12" s="71"/>
      <c r="J12" s="69"/>
      <c r="K12" s="83"/>
      <c r="L12" s="83"/>
      <c r="M12" s="83"/>
      <c r="N12" s="68"/>
      <c r="O12" s="69"/>
      <c r="P12" s="69"/>
      <c r="Q12" s="69"/>
      <c r="R12" s="69"/>
      <c r="S12" s="68"/>
      <c r="T12" s="4"/>
      <c r="U12" s="4"/>
      <c r="V12" s="4"/>
      <c r="W12" s="4"/>
      <c r="X12" s="4"/>
      <c r="Y12" s="69"/>
      <c r="Z12" s="4"/>
      <c r="AA12" s="4"/>
      <c r="AB12" s="4">
        <v>4.0</v>
      </c>
      <c r="AC12" s="74" t="str">
        <f>'RESULTADOS GERAIS'!D13</f>
        <v>00004</v>
      </c>
      <c r="AD12" s="4" t="str">
        <f>'RESULTADOS GERAIS'!E13</f>
        <v>Papel para embalagem</v>
      </c>
      <c r="AE12" s="4" t="str">
        <f>'RESULTADOS GERAIS'!H13</f>
        <v>1000</v>
      </c>
      <c r="AF12" s="75" t="str">
        <f>'RESULTADOS GERAIS'!I13</f>
        <v>3306</v>
      </c>
      <c r="AG12" s="4" t="str">
        <f>'RESULTADOS GERAIS'!J13</f>
        <v>Estoque confortável</v>
      </c>
      <c r="AH12" s="4"/>
      <c r="AI12" s="76" t="str">
        <f t="shared" si="5"/>
        <v>3.3</v>
      </c>
      <c r="AJ12" s="76"/>
      <c r="AK12" s="4" t="str">
        <f t="shared" si="6"/>
        <v>1</v>
      </c>
      <c r="AL12" s="77" t="str">
        <f t="shared" si="7"/>
        <v>1.50</v>
      </c>
      <c r="AM12" s="4" t="str">
        <f t="shared" ref="AM12:AP12" si="12">IFERROR(INDEX($AD$9:$AI$38, SMALL(IF($AL12 = $AI$9:$AI$38, ROW($AI$9:$AI$38)-8), $AK12),AM$7),"")</f>
        <v>Morango</v>
      </c>
      <c r="AN12" s="4" t="str">
        <f t="shared" si="12"/>
        <v>200</v>
      </c>
      <c r="AO12" s="4" t="str">
        <f t="shared" si="12"/>
        <v>300</v>
      </c>
      <c r="AP12" s="4" t="str">
        <f t="shared" si="12"/>
        <v>Estoque moderado!</v>
      </c>
    </row>
    <row r="13" ht="30.0" customHeight="1">
      <c r="A13" s="23"/>
      <c r="B13" s="62"/>
      <c r="C13" s="70">
        <v>5.0</v>
      </c>
      <c r="D13" s="70" t="str">
        <f t="shared" ref="D13:G13" si="13">IF(AM13="","",AM13)</f>
        <v>Papel para embalagem</v>
      </c>
      <c r="E13" s="70" t="str">
        <f t="shared" si="13"/>
        <v>1000</v>
      </c>
      <c r="F13" s="70" t="str">
        <f t="shared" si="13"/>
        <v>3306</v>
      </c>
      <c r="G13" s="70" t="str">
        <f t="shared" si="13"/>
        <v>Estoque confortável</v>
      </c>
      <c r="H13" s="62" t="str">
        <f t="shared" si="4"/>
        <v>1</v>
      </c>
      <c r="I13" s="71"/>
      <c r="J13" s="69"/>
      <c r="K13" s="83"/>
      <c r="L13" s="83"/>
      <c r="M13" s="83"/>
      <c r="N13" s="68"/>
      <c r="O13" s="69"/>
      <c r="P13" s="69"/>
      <c r="Q13" s="69"/>
      <c r="R13" s="69"/>
      <c r="S13" s="68"/>
      <c r="T13" s="4"/>
      <c r="U13" s="4"/>
      <c r="V13" s="4"/>
      <c r="W13" s="4"/>
      <c r="X13" s="4"/>
      <c r="Y13" s="69"/>
      <c r="Z13" s="4"/>
      <c r="AA13" s="4"/>
      <c r="AB13" s="4">
        <v>5.0</v>
      </c>
      <c r="AC13" s="74" t="str">
        <f>'RESULTADOS GERAIS'!D14</f>
        <v>00005</v>
      </c>
      <c r="AD13" s="4" t="str">
        <f>'RESULTADOS GERAIS'!E14</f>
        <v>Palitos de madeira</v>
      </c>
      <c r="AE13" s="4" t="str">
        <f>'RESULTADOS GERAIS'!H14</f>
        <v>1000</v>
      </c>
      <c r="AF13" s="75" t="str">
        <f>'RESULTADOS GERAIS'!I14</f>
        <v>400</v>
      </c>
      <c r="AG13" s="4" t="str">
        <f>'RESULTADOS GERAIS'!J14</f>
        <v>Estoque muito baixo!</v>
      </c>
      <c r="AH13" s="4"/>
      <c r="AI13" s="76" t="str">
        <f t="shared" si="5"/>
        <v>0.4</v>
      </c>
      <c r="AJ13" s="76"/>
      <c r="AK13" s="4" t="str">
        <f t="shared" si="6"/>
        <v>1</v>
      </c>
      <c r="AL13" s="77" t="str">
        <f t="shared" si="7"/>
        <v>3.31</v>
      </c>
      <c r="AM13" s="4" t="str">
        <f t="shared" ref="AM13:AP13" si="14">IFERROR(INDEX($AD$9:$AI$38, SMALL(IF($AL13 = $AI$9:$AI$38, ROW($AI$9:$AI$38)-8), $AK13),AM$7),"")</f>
        <v>Papel para embalagem</v>
      </c>
      <c r="AN13" s="4" t="str">
        <f t="shared" si="14"/>
        <v>1000</v>
      </c>
      <c r="AO13" s="4" t="str">
        <f t="shared" si="14"/>
        <v>3306</v>
      </c>
      <c r="AP13" s="4" t="str">
        <f t="shared" si="14"/>
        <v>Estoque confortável</v>
      </c>
    </row>
    <row r="14" ht="30.0" customHeight="1">
      <c r="A14" s="1" t="s">
        <v>9</v>
      </c>
      <c r="B14" s="31"/>
      <c r="C14" s="78">
        <v>6.0</v>
      </c>
      <c r="D14" s="78" t="str">
        <f t="shared" ref="D14:G14" si="15">IF(AM14="","",AM14)</f>
        <v>Cola para papel</v>
      </c>
      <c r="E14" s="78" t="str">
        <f t="shared" si="15"/>
        <v>30</v>
      </c>
      <c r="F14" s="78" t="str">
        <f t="shared" si="15"/>
        <v>120</v>
      </c>
      <c r="G14" s="78" t="str">
        <f t="shared" si="15"/>
        <v>Estoque confortável</v>
      </c>
      <c r="H14" s="62" t="str">
        <f t="shared" si="4"/>
        <v>1</v>
      </c>
      <c r="I14" s="84"/>
      <c r="J14" s="65"/>
      <c r="K14" s="66"/>
      <c r="L14" s="66"/>
      <c r="M14" s="67"/>
      <c r="N14" s="68"/>
      <c r="O14" s="65"/>
      <c r="P14" s="66"/>
      <c r="Q14" s="66"/>
      <c r="R14" s="67"/>
      <c r="S14" s="68"/>
      <c r="T14" s="4"/>
      <c r="U14" s="4"/>
      <c r="V14" s="4"/>
      <c r="W14" s="4"/>
      <c r="X14" s="4"/>
      <c r="Y14" s="69"/>
      <c r="Z14" s="4"/>
      <c r="AA14" s="4"/>
      <c r="AB14" s="4">
        <v>6.0</v>
      </c>
      <c r="AC14" s="74" t="str">
        <f>'RESULTADOS GERAIS'!D15</f>
        <v>000ACBD</v>
      </c>
      <c r="AD14" s="4" t="str">
        <f>'RESULTADOS GERAIS'!E15</f>
        <v>Graxa para máquina</v>
      </c>
      <c r="AE14" s="4" t="str">
        <f>'RESULTADOS GERAIS'!H15</f>
        <v>20</v>
      </c>
      <c r="AF14" s="75" t="str">
        <f>'RESULTADOS GERAIS'!I15</f>
        <v>15</v>
      </c>
      <c r="AG14" s="4" t="str">
        <f>'RESULTADOS GERAIS'!J15</f>
        <v>Estoque muito baixo!</v>
      </c>
      <c r="AH14" s="4"/>
      <c r="AI14" s="76" t="str">
        <f t="shared" si="5"/>
        <v>0.8</v>
      </c>
      <c r="AJ14" s="76"/>
      <c r="AK14" s="4" t="str">
        <f t="shared" si="6"/>
        <v>1</v>
      </c>
      <c r="AL14" s="77" t="str">
        <f t="shared" si="7"/>
        <v>4.00</v>
      </c>
      <c r="AM14" s="4" t="str">
        <f t="shared" ref="AM14:AP14" si="16">IFERROR(INDEX($AD$9:$AI$38, SMALL(IF($AL14 = $AI$9:$AI$38, ROW($AI$9:$AI$38)-8), $AK14),AM$7),"")</f>
        <v>Cola para papel</v>
      </c>
      <c r="AN14" s="4" t="str">
        <f t="shared" si="16"/>
        <v>30</v>
      </c>
      <c r="AO14" s="4" t="str">
        <f t="shared" si="16"/>
        <v>120</v>
      </c>
      <c r="AP14" s="4" t="str">
        <f t="shared" si="16"/>
        <v>Estoque confortável</v>
      </c>
    </row>
    <row r="15" ht="30.0" customHeight="1">
      <c r="A15" s="1" t="s">
        <v>11</v>
      </c>
      <c r="B15" s="31"/>
      <c r="C15" s="70">
        <v>7.0</v>
      </c>
      <c r="D15" s="70" t="str">
        <f t="shared" ref="D15:G15" si="17">IF(AM15="","",AM15)</f>
        <v>Maçã</v>
      </c>
      <c r="E15" s="70" t="str">
        <f t="shared" si="17"/>
        <v>300</v>
      </c>
      <c r="F15" s="70" t="str">
        <f t="shared" si="17"/>
        <v>2900</v>
      </c>
      <c r="G15" s="70" t="str">
        <f t="shared" si="17"/>
        <v>Estoque confortável</v>
      </c>
      <c r="H15" s="62" t="str">
        <f t="shared" si="4"/>
        <v>1</v>
      </c>
      <c r="I15" s="33"/>
      <c r="J15" s="65"/>
      <c r="K15" s="67"/>
      <c r="L15" s="72"/>
      <c r="M15" s="73"/>
      <c r="N15" s="68"/>
      <c r="O15" s="65"/>
      <c r="P15" s="67"/>
      <c r="Q15" s="72"/>
      <c r="R15" s="73"/>
      <c r="S15" s="68"/>
      <c r="T15" s="4"/>
      <c r="U15" s="4"/>
      <c r="V15" s="4"/>
      <c r="W15" s="4"/>
      <c r="X15" s="4"/>
      <c r="Y15" s="69"/>
      <c r="Z15" s="4"/>
      <c r="AA15" s="4"/>
      <c r="AB15" s="4">
        <v>7.0</v>
      </c>
      <c r="AC15" s="74" t="str">
        <f>'RESULTADOS GERAIS'!D16</f>
        <v>1020302</v>
      </c>
      <c r="AD15" s="4" t="str">
        <f>'RESULTADOS GERAIS'!E16</f>
        <v>Cola para papel</v>
      </c>
      <c r="AE15" s="4" t="str">
        <f>'RESULTADOS GERAIS'!H16</f>
        <v>30</v>
      </c>
      <c r="AF15" s="75" t="str">
        <f>'RESULTADOS GERAIS'!I16</f>
        <v>120</v>
      </c>
      <c r="AG15" s="4" t="str">
        <f>'RESULTADOS GERAIS'!J16</f>
        <v>Estoque confortável</v>
      </c>
      <c r="AH15" s="4"/>
      <c r="AI15" s="76" t="str">
        <f t="shared" si="5"/>
        <v>4.0</v>
      </c>
      <c r="AJ15" s="76"/>
      <c r="AK15" s="4" t="str">
        <f t="shared" si="6"/>
        <v>1</v>
      </c>
      <c r="AL15" s="77" t="str">
        <f t="shared" si="7"/>
        <v>9.67</v>
      </c>
      <c r="AM15" s="4" t="str">
        <f t="shared" ref="AM15:AP15" si="18">IFERROR(INDEX($AD$9:$AI$38, SMALL(IF($AL15 = $AI$9:$AI$38, ROW($AI$9:$AI$38)-8), $AK15),AM$7),"")</f>
        <v>Maçã</v>
      </c>
      <c r="AN15" s="4" t="str">
        <f t="shared" si="18"/>
        <v>300</v>
      </c>
      <c r="AO15" s="4" t="str">
        <f t="shared" si="18"/>
        <v>2900</v>
      </c>
      <c r="AP15" s="4" t="str">
        <f t="shared" si="18"/>
        <v>Estoque confortável</v>
      </c>
    </row>
    <row r="16" ht="30.0" customHeight="1">
      <c r="A16" s="1" t="s">
        <v>12</v>
      </c>
      <c r="B16" s="31"/>
      <c r="C16" s="78">
        <v>8.0</v>
      </c>
      <c r="D16" s="78" t="str">
        <f t="shared" ref="D16:G16" si="19">IF(AM16="","",AM16)</f>
        <v/>
      </c>
      <c r="E16" s="78" t="str">
        <f t="shared" si="19"/>
        <v/>
      </c>
      <c r="F16" s="78" t="str">
        <f t="shared" si="19"/>
        <v/>
      </c>
      <c r="G16" s="78" t="str">
        <f t="shared" si="19"/>
        <v/>
      </c>
      <c r="H16" s="62" t="str">
        <f t="shared" si="4"/>
        <v>0</v>
      </c>
      <c r="I16" s="33"/>
      <c r="J16" s="65"/>
      <c r="K16" s="67"/>
      <c r="L16" s="79"/>
      <c r="M16" s="80"/>
      <c r="N16" s="68"/>
      <c r="O16" s="65"/>
      <c r="P16" s="67"/>
      <c r="Q16" s="79"/>
      <c r="R16" s="80"/>
      <c r="S16" s="68"/>
      <c r="T16" s="4"/>
      <c r="U16" s="4"/>
      <c r="V16" s="4"/>
      <c r="W16" s="4"/>
      <c r="X16" s="4"/>
      <c r="Y16" s="69"/>
      <c r="Z16" s="4"/>
      <c r="AA16" s="4"/>
      <c r="AB16" s="4">
        <v>8.0</v>
      </c>
      <c r="AC16" s="4" t="str">
        <f>'RESULTADOS GERAIS'!D17</f>
        <v/>
      </c>
      <c r="AD16" s="4" t="str">
        <f>'RESULTADOS GERAIS'!E17</f>
        <v/>
      </c>
      <c r="AE16" s="4" t="str">
        <f>'RESULTADOS GERAIS'!H17</f>
        <v/>
      </c>
      <c r="AF16" s="75" t="str">
        <f>'RESULTADOS GERAIS'!I17</f>
        <v/>
      </c>
      <c r="AG16" s="4" t="str">
        <f>'RESULTADOS GERAIS'!J17</f>
        <v/>
      </c>
      <c r="AH16" s="4"/>
      <c r="AI16" s="76" t="str">
        <f t="shared" si="5"/>
        <v/>
      </c>
      <c r="AJ16" s="76"/>
      <c r="AK16" s="4" t="str">
        <f t="shared" si="6"/>
        <v/>
      </c>
      <c r="AL16" s="77" t="str">
        <f t="shared" si="7"/>
        <v/>
      </c>
      <c r="AM16" s="4" t="str">
        <f t="shared" ref="AM16:AP16" si="20">IFERROR(INDEX($AD$9:$AI$38, SMALL(IF($AL16 = $AI$9:$AI$38, ROW($AI$9:$AI$38)-8), $AK16),AM$7),"")</f>
        <v/>
      </c>
      <c r="AN16" s="4" t="str">
        <f t="shared" si="20"/>
        <v/>
      </c>
      <c r="AO16" s="4" t="str">
        <f t="shared" si="20"/>
        <v/>
      </c>
      <c r="AP16" s="4" t="str">
        <f t="shared" si="20"/>
        <v/>
      </c>
    </row>
    <row r="17" ht="30.0" customHeight="1">
      <c r="A17" s="18" t="s">
        <v>13</v>
      </c>
      <c r="B17" s="62"/>
      <c r="C17" s="70">
        <v>9.0</v>
      </c>
      <c r="D17" s="70" t="str">
        <f t="shared" ref="D17:G17" si="21">IF(AM17="","",AM17)</f>
        <v/>
      </c>
      <c r="E17" s="70" t="str">
        <f t="shared" si="21"/>
        <v/>
      </c>
      <c r="F17" s="70" t="str">
        <f t="shared" si="21"/>
        <v/>
      </c>
      <c r="G17" s="70" t="str">
        <f t="shared" si="21"/>
        <v/>
      </c>
      <c r="H17" s="62" t="str">
        <f t="shared" si="4"/>
        <v>0</v>
      </c>
      <c r="I17" s="85"/>
      <c r="J17" s="65"/>
      <c r="K17" s="67"/>
      <c r="L17" s="81"/>
      <c r="M17" s="82"/>
      <c r="N17" s="68"/>
      <c r="O17" s="65"/>
      <c r="P17" s="67"/>
      <c r="Q17" s="81"/>
      <c r="R17" s="82"/>
      <c r="S17" s="68"/>
      <c r="T17" s="4"/>
      <c r="U17" s="4"/>
      <c r="V17" s="4"/>
      <c r="W17" s="4"/>
      <c r="X17" s="4"/>
      <c r="Y17" s="69"/>
      <c r="Z17" s="4"/>
      <c r="AA17" s="4"/>
      <c r="AB17" s="4">
        <v>9.0</v>
      </c>
      <c r="AC17" s="4" t="str">
        <f>'RESULTADOS GERAIS'!D18</f>
        <v/>
      </c>
      <c r="AD17" s="4" t="str">
        <f>'RESULTADOS GERAIS'!E18</f>
        <v/>
      </c>
      <c r="AE17" s="4" t="str">
        <f>'RESULTADOS GERAIS'!H18</f>
        <v/>
      </c>
      <c r="AF17" s="75" t="str">
        <f>'RESULTADOS GERAIS'!I18</f>
        <v/>
      </c>
      <c r="AG17" s="4" t="str">
        <f>'RESULTADOS GERAIS'!J18</f>
        <v/>
      </c>
      <c r="AH17" s="4"/>
      <c r="AI17" s="76" t="str">
        <f t="shared" si="5"/>
        <v/>
      </c>
      <c r="AJ17" s="76"/>
      <c r="AK17" s="4" t="str">
        <f t="shared" si="6"/>
        <v/>
      </c>
      <c r="AL17" s="77" t="str">
        <f t="shared" si="7"/>
        <v/>
      </c>
      <c r="AM17" s="4" t="str">
        <f t="shared" ref="AM17:AP17" si="22">IFERROR(INDEX($AD$9:$AI$38, SMALL(IF($AL17 = $AI$9:$AI$38, ROW($AI$9:$AI$38)-8), $AK17),AM$7),"")</f>
        <v/>
      </c>
      <c r="AN17" s="4" t="str">
        <f t="shared" si="22"/>
        <v/>
      </c>
      <c r="AO17" s="4" t="str">
        <f t="shared" si="22"/>
        <v/>
      </c>
      <c r="AP17" s="4" t="str">
        <f t="shared" si="22"/>
        <v/>
      </c>
    </row>
    <row r="18" ht="30.0" customHeight="1">
      <c r="A18" s="23"/>
      <c r="B18" s="62"/>
      <c r="C18" s="78">
        <v>10.0</v>
      </c>
      <c r="D18" s="78" t="str">
        <f t="shared" ref="D18:G18" si="23">IF(AM18="","",AM18)</f>
        <v/>
      </c>
      <c r="E18" s="78" t="str">
        <f t="shared" si="23"/>
        <v/>
      </c>
      <c r="F18" s="78" t="str">
        <f t="shared" si="23"/>
        <v/>
      </c>
      <c r="G18" s="78" t="str">
        <f t="shared" si="23"/>
        <v/>
      </c>
      <c r="H18" s="62" t="str">
        <f t="shared" si="4"/>
        <v>0</v>
      </c>
      <c r="I18" s="71"/>
      <c r="J18" s="69"/>
      <c r="K18" s="69"/>
      <c r="L18" s="69"/>
      <c r="M18" s="69"/>
      <c r="N18" s="68"/>
      <c r="O18" s="69"/>
      <c r="P18" s="69"/>
      <c r="Q18" s="69"/>
      <c r="R18" s="69"/>
      <c r="S18" s="68"/>
      <c r="T18" s="4"/>
      <c r="U18" s="4"/>
      <c r="V18" s="4"/>
      <c r="W18" s="4"/>
      <c r="X18" s="4"/>
      <c r="Y18" s="69"/>
      <c r="Z18" s="4"/>
      <c r="AA18" s="4"/>
      <c r="AB18" s="4">
        <v>10.0</v>
      </c>
      <c r="AC18" s="4" t="str">
        <f>'RESULTADOS GERAIS'!D19</f>
        <v/>
      </c>
      <c r="AD18" s="4" t="str">
        <f>'RESULTADOS GERAIS'!E19</f>
        <v/>
      </c>
      <c r="AE18" s="4" t="str">
        <f>'RESULTADOS GERAIS'!H19</f>
        <v/>
      </c>
      <c r="AF18" s="75" t="str">
        <f>'RESULTADOS GERAIS'!I19</f>
        <v/>
      </c>
      <c r="AG18" s="4" t="str">
        <f>'RESULTADOS GERAIS'!J19</f>
        <v/>
      </c>
      <c r="AH18" s="4"/>
      <c r="AI18" s="76" t="str">
        <f t="shared" si="5"/>
        <v/>
      </c>
      <c r="AJ18" s="76"/>
      <c r="AK18" s="4" t="str">
        <f t="shared" si="6"/>
        <v/>
      </c>
      <c r="AL18" s="77" t="str">
        <f t="shared" si="7"/>
        <v/>
      </c>
      <c r="AM18" s="4" t="str">
        <f t="shared" ref="AM18:AP18" si="24">IFERROR(INDEX($AD$9:$AI$38, SMALL(IF($AL18 = $AI$9:$AI$38, ROW($AI$9:$AI$38)-8), $AK18),AM$7),"")</f>
        <v/>
      </c>
      <c r="AN18" s="4" t="str">
        <f t="shared" si="24"/>
        <v/>
      </c>
      <c r="AO18" s="4" t="str">
        <f t="shared" si="24"/>
        <v/>
      </c>
      <c r="AP18" s="4" t="str">
        <f t="shared" si="24"/>
        <v/>
      </c>
    </row>
    <row r="19" ht="30.0" customHeight="1">
      <c r="A19" s="18" t="s">
        <v>15</v>
      </c>
      <c r="B19" s="62"/>
      <c r="C19" s="70">
        <v>11.0</v>
      </c>
      <c r="D19" s="70" t="str">
        <f t="shared" ref="D19:G19" si="25">IF(AM19="","",AM19)</f>
        <v/>
      </c>
      <c r="E19" s="70" t="str">
        <f t="shared" si="25"/>
        <v/>
      </c>
      <c r="F19" s="70" t="str">
        <f t="shared" si="25"/>
        <v/>
      </c>
      <c r="G19" s="70" t="str">
        <f t="shared" si="25"/>
        <v/>
      </c>
      <c r="H19" s="62" t="str">
        <f t="shared" si="4"/>
        <v>0</v>
      </c>
      <c r="I19" s="71"/>
      <c r="J19" s="69"/>
      <c r="K19" s="69"/>
      <c r="L19" s="69"/>
      <c r="M19" s="69"/>
      <c r="N19" s="68"/>
      <c r="O19" s="69"/>
      <c r="P19" s="69"/>
      <c r="Q19" s="69"/>
      <c r="R19" s="69"/>
      <c r="S19" s="68"/>
      <c r="T19" s="4"/>
      <c r="U19" s="4"/>
      <c r="V19" s="4"/>
      <c r="W19" s="4"/>
      <c r="X19" s="4"/>
      <c r="Y19" s="69"/>
      <c r="Z19" s="4"/>
      <c r="AA19" s="4"/>
      <c r="AB19" s="4">
        <v>11.0</v>
      </c>
      <c r="AC19" s="4" t="str">
        <f>'RESULTADOS GERAIS'!D20</f>
        <v/>
      </c>
      <c r="AD19" s="4" t="str">
        <f>'RESULTADOS GERAIS'!E20</f>
        <v/>
      </c>
      <c r="AE19" s="4" t="str">
        <f>'RESULTADOS GERAIS'!H20</f>
        <v/>
      </c>
      <c r="AF19" s="75" t="str">
        <f>'RESULTADOS GERAIS'!I20</f>
        <v/>
      </c>
      <c r="AG19" s="4" t="str">
        <f>'RESULTADOS GERAIS'!J20</f>
        <v/>
      </c>
      <c r="AH19" s="4"/>
      <c r="AI19" s="76" t="str">
        <f t="shared" si="5"/>
        <v/>
      </c>
      <c r="AJ19" s="76"/>
      <c r="AK19" s="4" t="str">
        <f t="shared" si="6"/>
        <v/>
      </c>
      <c r="AL19" s="77" t="str">
        <f t="shared" si="7"/>
        <v/>
      </c>
      <c r="AM19" s="4" t="str">
        <f t="shared" ref="AM19:AP19" si="26">IFERROR(INDEX($AD$9:$AI$38, SMALL(IF($AL19 = $AI$9:$AI$38, ROW($AI$9:$AI$38)-8), $AK19),AM$7),"")</f>
        <v/>
      </c>
      <c r="AN19" s="4" t="str">
        <f t="shared" si="26"/>
        <v/>
      </c>
      <c r="AO19" s="4" t="str">
        <f t="shared" si="26"/>
        <v/>
      </c>
      <c r="AP19" s="4" t="str">
        <f t="shared" si="26"/>
        <v/>
      </c>
    </row>
    <row r="20" ht="30.0" customHeight="1">
      <c r="A20" s="23"/>
      <c r="B20" s="62"/>
      <c r="C20" s="78">
        <v>12.0</v>
      </c>
      <c r="D20" s="78" t="str">
        <f t="shared" ref="D20:G20" si="27">IF(AM20="","",AM20)</f>
        <v/>
      </c>
      <c r="E20" s="78" t="str">
        <f t="shared" si="27"/>
        <v/>
      </c>
      <c r="F20" s="78" t="str">
        <f t="shared" si="27"/>
        <v/>
      </c>
      <c r="G20" s="78" t="str">
        <f t="shared" si="27"/>
        <v/>
      </c>
      <c r="H20" s="62" t="str">
        <f t="shared" si="4"/>
        <v>0</v>
      </c>
      <c r="I20" s="71"/>
      <c r="J20" s="65"/>
      <c r="K20" s="66"/>
      <c r="L20" s="66"/>
      <c r="M20" s="67"/>
      <c r="N20" s="68"/>
      <c r="O20" s="65"/>
      <c r="P20" s="66"/>
      <c r="Q20" s="66"/>
      <c r="R20" s="67"/>
      <c r="S20" s="68"/>
      <c r="T20" s="4"/>
      <c r="U20" s="4"/>
      <c r="V20" s="4"/>
      <c r="W20" s="4"/>
      <c r="X20" s="4"/>
      <c r="Y20" s="69"/>
      <c r="Z20" s="4"/>
      <c r="AA20" s="4"/>
      <c r="AB20" s="4">
        <v>12.0</v>
      </c>
      <c r="AC20" s="4" t="str">
        <f>'RESULTADOS GERAIS'!D21</f>
        <v/>
      </c>
      <c r="AD20" s="4" t="str">
        <f>'RESULTADOS GERAIS'!E21</f>
        <v/>
      </c>
      <c r="AE20" s="4" t="str">
        <f>'RESULTADOS GERAIS'!H21</f>
        <v/>
      </c>
      <c r="AF20" s="75" t="str">
        <f>'RESULTADOS GERAIS'!I21</f>
        <v/>
      </c>
      <c r="AG20" s="4" t="str">
        <f>'RESULTADOS GERAIS'!J21</f>
        <v/>
      </c>
      <c r="AH20" s="4"/>
      <c r="AI20" s="76" t="str">
        <f t="shared" si="5"/>
        <v/>
      </c>
      <c r="AJ20" s="76"/>
      <c r="AK20" s="4" t="str">
        <f t="shared" si="6"/>
        <v/>
      </c>
      <c r="AL20" s="77" t="str">
        <f t="shared" si="7"/>
        <v/>
      </c>
      <c r="AM20" s="4" t="str">
        <f t="shared" ref="AM20:AP20" si="28">IFERROR(INDEX($AD$9:$AI$38, SMALL(IF($AL20 = $AI$9:$AI$38, ROW($AI$9:$AI$38)-8), $AK20),AM$7),"")</f>
        <v/>
      </c>
      <c r="AN20" s="4" t="str">
        <f t="shared" si="28"/>
        <v/>
      </c>
      <c r="AO20" s="4" t="str">
        <f t="shared" si="28"/>
        <v/>
      </c>
      <c r="AP20" s="4" t="str">
        <f t="shared" si="28"/>
        <v/>
      </c>
    </row>
    <row r="21" ht="30.0" customHeight="1">
      <c r="A21" s="1" t="s">
        <v>17</v>
      </c>
      <c r="B21" s="31"/>
      <c r="C21" s="70">
        <v>13.0</v>
      </c>
      <c r="D21" s="70" t="str">
        <f t="shared" ref="D21:G21" si="29">IF(AM21="","",AM21)</f>
        <v/>
      </c>
      <c r="E21" s="70" t="str">
        <f t="shared" si="29"/>
        <v/>
      </c>
      <c r="F21" s="70" t="str">
        <f t="shared" si="29"/>
        <v/>
      </c>
      <c r="G21" s="70" t="str">
        <f t="shared" si="29"/>
        <v/>
      </c>
      <c r="H21" s="62" t="str">
        <f t="shared" si="4"/>
        <v>0</v>
      </c>
      <c r="I21" s="71"/>
      <c r="J21" s="65"/>
      <c r="K21" s="67"/>
      <c r="L21" s="72"/>
      <c r="M21" s="73"/>
      <c r="N21" s="68"/>
      <c r="O21" s="65"/>
      <c r="P21" s="67"/>
      <c r="Q21" s="72"/>
      <c r="R21" s="73"/>
      <c r="S21" s="68"/>
      <c r="T21" s="4"/>
      <c r="U21" s="4"/>
      <c r="V21" s="4"/>
      <c r="W21" s="4"/>
      <c r="X21" s="4"/>
      <c r="Y21" s="69"/>
      <c r="Z21" s="4"/>
      <c r="AA21" s="4"/>
      <c r="AB21" s="4">
        <v>13.0</v>
      </c>
      <c r="AC21" s="4" t="str">
        <f>'RESULTADOS GERAIS'!D22</f>
        <v/>
      </c>
      <c r="AD21" s="4" t="str">
        <f>'RESULTADOS GERAIS'!E22</f>
        <v/>
      </c>
      <c r="AE21" s="4" t="str">
        <f>'RESULTADOS GERAIS'!H22</f>
        <v/>
      </c>
      <c r="AF21" s="75" t="str">
        <f>'RESULTADOS GERAIS'!I22</f>
        <v/>
      </c>
      <c r="AG21" s="4" t="str">
        <f>'RESULTADOS GERAIS'!J22</f>
        <v/>
      </c>
      <c r="AH21" s="4"/>
      <c r="AI21" s="76" t="str">
        <f t="shared" si="5"/>
        <v/>
      </c>
      <c r="AJ21" s="76"/>
      <c r="AK21" s="4" t="str">
        <f t="shared" si="6"/>
        <v/>
      </c>
      <c r="AL21" s="77" t="str">
        <f t="shared" si="7"/>
        <v/>
      </c>
      <c r="AM21" s="4" t="str">
        <f t="shared" ref="AM21:AP21" si="30">IFERROR(INDEX($AD$9:$AI$38, SMALL(IF($AL21 = $AI$9:$AI$38, ROW($AI$9:$AI$38)-8), $AK21),AM$7),"")</f>
        <v/>
      </c>
      <c r="AN21" s="4" t="str">
        <f t="shared" si="30"/>
        <v/>
      </c>
      <c r="AO21" s="4" t="str">
        <f t="shared" si="30"/>
        <v/>
      </c>
      <c r="AP21" s="4" t="str">
        <f t="shared" si="30"/>
        <v/>
      </c>
    </row>
    <row r="22" ht="30.0" customHeight="1">
      <c r="A22" s="1"/>
      <c r="B22" s="31"/>
      <c r="C22" s="78">
        <v>14.0</v>
      </c>
      <c r="D22" s="78" t="str">
        <f t="shared" ref="D22:G22" si="31">IF(AM22="","",AM22)</f>
        <v/>
      </c>
      <c r="E22" s="78" t="str">
        <f t="shared" si="31"/>
        <v/>
      </c>
      <c r="F22" s="78" t="str">
        <f t="shared" si="31"/>
        <v/>
      </c>
      <c r="G22" s="78" t="str">
        <f t="shared" si="31"/>
        <v/>
      </c>
      <c r="H22" s="62" t="str">
        <f t="shared" si="4"/>
        <v>0</v>
      </c>
      <c r="I22" s="71"/>
      <c r="J22" s="65"/>
      <c r="K22" s="67"/>
      <c r="L22" s="79"/>
      <c r="M22" s="80"/>
      <c r="N22" s="68"/>
      <c r="O22" s="65"/>
      <c r="P22" s="67"/>
      <c r="Q22" s="79"/>
      <c r="R22" s="80"/>
      <c r="S22" s="68"/>
      <c r="T22" s="4"/>
      <c r="U22" s="4"/>
      <c r="V22" s="4"/>
      <c r="W22" s="4"/>
      <c r="X22" s="4"/>
      <c r="Y22" s="69"/>
      <c r="Z22" s="4"/>
      <c r="AA22" s="4"/>
      <c r="AB22" s="4">
        <v>14.0</v>
      </c>
      <c r="AC22" s="4" t="str">
        <f>'RESULTADOS GERAIS'!D23</f>
        <v/>
      </c>
      <c r="AD22" s="4" t="str">
        <f>'RESULTADOS GERAIS'!E23</f>
        <v/>
      </c>
      <c r="AE22" s="4" t="str">
        <f>'RESULTADOS GERAIS'!H23</f>
        <v/>
      </c>
      <c r="AF22" s="75" t="str">
        <f>'RESULTADOS GERAIS'!I23</f>
        <v/>
      </c>
      <c r="AG22" s="4" t="str">
        <f>'RESULTADOS GERAIS'!J23</f>
        <v/>
      </c>
      <c r="AH22" s="4"/>
      <c r="AI22" s="76" t="str">
        <f t="shared" si="5"/>
        <v/>
      </c>
      <c r="AJ22" s="76"/>
      <c r="AK22" s="4" t="str">
        <f t="shared" si="6"/>
        <v/>
      </c>
      <c r="AL22" s="77" t="str">
        <f t="shared" si="7"/>
        <v/>
      </c>
      <c r="AM22" s="4" t="str">
        <f t="shared" ref="AM22:AP22" si="32">IFERROR(INDEX($AD$9:$AI$38, SMALL(IF($AL22 = $AI$9:$AI$38, ROW($AI$9:$AI$38)-8), $AK22),AM$7),"")</f>
        <v/>
      </c>
      <c r="AN22" s="4" t="str">
        <f t="shared" si="32"/>
        <v/>
      </c>
      <c r="AO22" s="4" t="str">
        <f t="shared" si="32"/>
        <v/>
      </c>
      <c r="AP22" s="4" t="str">
        <f t="shared" si="32"/>
        <v/>
      </c>
    </row>
    <row r="23" ht="30.0" customHeight="1">
      <c r="A23" s="1"/>
      <c r="B23" s="31"/>
      <c r="C23" s="70">
        <v>15.0</v>
      </c>
      <c r="D23" s="70" t="str">
        <f t="shared" ref="D23:G23" si="33">IF(AM23="","",AM23)</f>
        <v/>
      </c>
      <c r="E23" s="70" t="str">
        <f t="shared" si="33"/>
        <v/>
      </c>
      <c r="F23" s="70" t="str">
        <f t="shared" si="33"/>
        <v/>
      </c>
      <c r="G23" s="70" t="str">
        <f t="shared" si="33"/>
        <v/>
      </c>
      <c r="H23" s="62" t="str">
        <f t="shared" si="4"/>
        <v>0</v>
      </c>
      <c r="I23" s="84"/>
      <c r="J23" s="65"/>
      <c r="K23" s="67"/>
      <c r="L23" s="81"/>
      <c r="M23" s="82"/>
      <c r="N23" s="68"/>
      <c r="O23" s="65"/>
      <c r="P23" s="67"/>
      <c r="Q23" s="81"/>
      <c r="R23" s="82"/>
      <c r="S23" s="68"/>
      <c r="T23" s="4"/>
      <c r="U23" s="4"/>
      <c r="V23" s="4"/>
      <c r="W23" s="4"/>
      <c r="X23" s="4"/>
      <c r="Y23" s="69"/>
      <c r="Z23" s="4"/>
      <c r="AA23" s="4"/>
      <c r="AB23" s="4">
        <v>15.0</v>
      </c>
      <c r="AC23" s="4" t="str">
        <f>'RESULTADOS GERAIS'!D24</f>
        <v/>
      </c>
      <c r="AD23" s="4" t="str">
        <f>'RESULTADOS GERAIS'!E24</f>
        <v/>
      </c>
      <c r="AE23" s="4" t="str">
        <f>'RESULTADOS GERAIS'!H24</f>
        <v/>
      </c>
      <c r="AF23" s="75" t="str">
        <f>'RESULTADOS GERAIS'!I24</f>
        <v/>
      </c>
      <c r="AG23" s="4" t="str">
        <f>'RESULTADOS GERAIS'!J24</f>
        <v/>
      </c>
      <c r="AH23" s="4"/>
      <c r="AI23" s="76" t="str">
        <f t="shared" si="5"/>
        <v/>
      </c>
      <c r="AJ23" s="76"/>
      <c r="AK23" s="4" t="str">
        <f t="shared" si="6"/>
        <v/>
      </c>
      <c r="AL23" s="77" t="str">
        <f t="shared" si="7"/>
        <v/>
      </c>
      <c r="AM23" s="4" t="str">
        <f t="shared" ref="AM23:AP23" si="34">IFERROR(INDEX($AD$9:$AI$38, SMALL(IF($AL23 = $AI$9:$AI$38, ROW($AI$9:$AI$38)-8), $AK23),AM$7),"")</f>
        <v/>
      </c>
      <c r="AN23" s="4" t="str">
        <f t="shared" si="34"/>
        <v/>
      </c>
      <c r="AO23" s="4" t="str">
        <f t="shared" si="34"/>
        <v/>
      </c>
      <c r="AP23" s="4" t="str">
        <f t="shared" si="34"/>
        <v/>
      </c>
    </row>
    <row r="24" ht="30.0" customHeight="1">
      <c r="A24" s="1"/>
      <c r="B24" s="31"/>
      <c r="C24" s="78">
        <v>16.0</v>
      </c>
      <c r="D24" s="78" t="str">
        <f t="shared" ref="D24:G24" si="35">IF(AM24="","",AM24)</f>
        <v/>
      </c>
      <c r="E24" s="78" t="str">
        <f t="shared" si="35"/>
        <v/>
      </c>
      <c r="F24" s="78" t="str">
        <f t="shared" si="35"/>
        <v/>
      </c>
      <c r="G24" s="78" t="str">
        <f t="shared" si="35"/>
        <v/>
      </c>
      <c r="H24" s="62" t="str">
        <f t="shared" si="4"/>
        <v>0</v>
      </c>
      <c r="I24" s="33"/>
      <c r="J24" s="69"/>
      <c r="K24" s="69"/>
      <c r="L24" s="69"/>
      <c r="M24" s="69"/>
      <c r="N24" s="68"/>
      <c r="O24" s="69"/>
      <c r="P24" s="69"/>
      <c r="Q24" s="69"/>
      <c r="R24" s="69"/>
      <c r="S24" s="68"/>
      <c r="T24" s="4"/>
      <c r="U24" s="4"/>
      <c r="V24" s="4"/>
      <c r="W24" s="4"/>
      <c r="X24" s="4"/>
      <c r="Y24" s="69"/>
      <c r="Z24" s="4"/>
      <c r="AA24" s="4"/>
      <c r="AB24" s="4">
        <v>16.0</v>
      </c>
      <c r="AC24" s="4" t="str">
        <f>'RESULTADOS GERAIS'!D25</f>
        <v/>
      </c>
      <c r="AD24" s="4" t="str">
        <f>'RESULTADOS GERAIS'!E25</f>
        <v/>
      </c>
      <c r="AE24" s="4" t="str">
        <f>'RESULTADOS GERAIS'!H25</f>
        <v/>
      </c>
      <c r="AF24" s="75" t="str">
        <f>'RESULTADOS GERAIS'!I25</f>
        <v/>
      </c>
      <c r="AG24" s="4" t="str">
        <f>'RESULTADOS GERAIS'!J25</f>
        <v/>
      </c>
      <c r="AH24" s="4"/>
      <c r="AI24" s="76" t="str">
        <f t="shared" si="5"/>
        <v/>
      </c>
      <c r="AJ24" s="76"/>
      <c r="AK24" s="4" t="str">
        <f t="shared" si="6"/>
        <v/>
      </c>
      <c r="AL24" s="77" t="str">
        <f t="shared" si="7"/>
        <v/>
      </c>
      <c r="AM24" s="4" t="str">
        <f t="shared" ref="AM24:AP24" si="36">IFERROR(INDEX($AD$9:$AI$38, SMALL(IF($AL24 = $AI$9:$AI$38, ROW($AI$9:$AI$38)-8), $AK24),AM$7),"")</f>
        <v/>
      </c>
      <c r="AN24" s="4" t="str">
        <f t="shared" si="36"/>
        <v/>
      </c>
      <c r="AO24" s="4" t="str">
        <f t="shared" si="36"/>
        <v/>
      </c>
      <c r="AP24" s="4" t="str">
        <f t="shared" si="36"/>
        <v/>
      </c>
    </row>
    <row r="25" ht="30.0" customHeight="1">
      <c r="A25" s="1"/>
      <c r="B25" s="31"/>
      <c r="C25" s="70">
        <v>17.0</v>
      </c>
      <c r="D25" s="70" t="str">
        <f t="shared" ref="D25:G25" si="37">IF(AM25="","",AM25)</f>
        <v/>
      </c>
      <c r="E25" s="70" t="str">
        <f t="shared" si="37"/>
        <v/>
      </c>
      <c r="F25" s="70" t="str">
        <f t="shared" si="37"/>
        <v/>
      </c>
      <c r="G25" s="70" t="str">
        <f t="shared" si="37"/>
        <v/>
      </c>
      <c r="H25" s="62" t="str">
        <f t="shared" si="4"/>
        <v>0</v>
      </c>
      <c r="I25" s="33"/>
      <c r="J25" s="69"/>
      <c r="K25" s="69"/>
      <c r="L25" s="69"/>
      <c r="M25" s="69"/>
      <c r="N25" s="68"/>
      <c r="O25" s="69"/>
      <c r="P25" s="69"/>
      <c r="Q25" s="69"/>
      <c r="R25" s="69"/>
      <c r="S25" s="68"/>
      <c r="T25" s="4"/>
      <c r="U25" s="4"/>
      <c r="V25" s="4"/>
      <c r="W25" s="4"/>
      <c r="X25" s="4"/>
      <c r="Y25" s="69"/>
      <c r="Z25" s="4"/>
      <c r="AA25" s="4"/>
      <c r="AB25" s="4">
        <v>17.0</v>
      </c>
      <c r="AC25" s="4" t="str">
        <f>'RESULTADOS GERAIS'!D26</f>
        <v/>
      </c>
      <c r="AD25" s="4" t="str">
        <f>'RESULTADOS GERAIS'!E26</f>
        <v/>
      </c>
      <c r="AE25" s="4" t="str">
        <f>'RESULTADOS GERAIS'!H26</f>
        <v/>
      </c>
      <c r="AF25" s="75" t="str">
        <f>'RESULTADOS GERAIS'!I26</f>
        <v/>
      </c>
      <c r="AG25" s="4" t="str">
        <f>'RESULTADOS GERAIS'!J26</f>
        <v/>
      </c>
      <c r="AH25" s="4"/>
      <c r="AI25" s="76" t="str">
        <f t="shared" si="5"/>
        <v/>
      </c>
      <c r="AJ25" s="76"/>
      <c r="AK25" s="4" t="str">
        <f t="shared" si="6"/>
        <v/>
      </c>
      <c r="AL25" s="77" t="str">
        <f t="shared" si="7"/>
        <v/>
      </c>
      <c r="AM25" s="4" t="str">
        <f t="shared" ref="AM25:AP25" si="38">IFERROR(INDEX($AD$9:$AI$38, SMALL(IF($AL25 = $AI$9:$AI$38, ROW($AI$9:$AI$38)-8), $AK25),AM$7),"")</f>
        <v/>
      </c>
      <c r="AN25" s="4" t="str">
        <f t="shared" si="38"/>
        <v/>
      </c>
      <c r="AO25" s="4" t="str">
        <f t="shared" si="38"/>
        <v/>
      </c>
      <c r="AP25" s="4" t="str">
        <f t="shared" si="38"/>
        <v/>
      </c>
    </row>
    <row r="26" ht="30.0" customHeight="1">
      <c r="A26" s="1"/>
      <c r="B26" s="31"/>
      <c r="C26" s="78">
        <v>18.0</v>
      </c>
      <c r="D26" s="78" t="str">
        <f t="shared" ref="D26:G26" si="39">IF(AM26="","",AM26)</f>
        <v/>
      </c>
      <c r="E26" s="78" t="str">
        <f t="shared" si="39"/>
        <v/>
      </c>
      <c r="F26" s="78" t="str">
        <f t="shared" si="39"/>
        <v/>
      </c>
      <c r="G26" s="78" t="str">
        <f t="shared" si="39"/>
        <v/>
      </c>
      <c r="H26" s="62" t="str">
        <f t="shared" si="4"/>
        <v>0</v>
      </c>
      <c r="I26" s="85"/>
      <c r="J26" s="65"/>
      <c r="K26" s="66"/>
      <c r="L26" s="66"/>
      <c r="M26" s="67"/>
      <c r="N26" s="68"/>
      <c r="O26" s="65"/>
      <c r="P26" s="66"/>
      <c r="Q26" s="66"/>
      <c r="R26" s="67"/>
      <c r="S26" s="68"/>
      <c r="T26" s="4"/>
      <c r="U26" s="4"/>
      <c r="V26" s="4"/>
      <c r="W26" s="4"/>
      <c r="X26" s="4"/>
      <c r="Y26" s="69"/>
      <c r="Z26" s="4"/>
      <c r="AA26" s="4"/>
      <c r="AB26" s="4">
        <v>18.0</v>
      </c>
      <c r="AC26" s="4" t="str">
        <f>'RESULTADOS GERAIS'!D27</f>
        <v/>
      </c>
      <c r="AD26" s="4" t="str">
        <f>'RESULTADOS GERAIS'!E27</f>
        <v/>
      </c>
      <c r="AE26" s="4" t="str">
        <f>'RESULTADOS GERAIS'!H27</f>
        <v/>
      </c>
      <c r="AF26" s="75" t="str">
        <f>'RESULTADOS GERAIS'!I27</f>
        <v/>
      </c>
      <c r="AG26" s="4" t="str">
        <f>'RESULTADOS GERAIS'!J27</f>
        <v/>
      </c>
      <c r="AH26" s="4"/>
      <c r="AI26" s="76" t="str">
        <f t="shared" si="5"/>
        <v/>
      </c>
      <c r="AJ26" s="76"/>
      <c r="AK26" s="4" t="str">
        <f t="shared" si="6"/>
        <v/>
      </c>
      <c r="AL26" s="77" t="str">
        <f t="shared" si="7"/>
        <v/>
      </c>
      <c r="AM26" s="4" t="str">
        <f t="shared" ref="AM26:AP26" si="40">IFERROR(INDEX($AD$9:$AI$38, SMALL(IF($AL26 = $AI$9:$AI$38, ROW($AI$9:$AI$38)-8), $AK26),AM$7),"")</f>
        <v/>
      </c>
      <c r="AN26" s="4" t="str">
        <f t="shared" si="40"/>
        <v/>
      </c>
      <c r="AO26" s="4" t="str">
        <f t="shared" si="40"/>
        <v/>
      </c>
      <c r="AP26" s="4" t="str">
        <f t="shared" si="40"/>
        <v/>
      </c>
    </row>
    <row r="27" ht="30.0" customHeight="1">
      <c r="A27" s="1"/>
      <c r="B27" s="31"/>
      <c r="C27" s="70">
        <v>19.0</v>
      </c>
      <c r="D27" s="70" t="str">
        <f t="shared" ref="D27:G27" si="41">IF(AM27="","",AM27)</f>
        <v/>
      </c>
      <c r="E27" s="70" t="str">
        <f t="shared" si="41"/>
        <v/>
      </c>
      <c r="F27" s="70" t="str">
        <f t="shared" si="41"/>
        <v/>
      </c>
      <c r="G27" s="70" t="str">
        <f t="shared" si="41"/>
        <v/>
      </c>
      <c r="H27" s="62" t="str">
        <f t="shared" si="4"/>
        <v>0</v>
      </c>
      <c r="I27" s="71"/>
      <c r="J27" s="65"/>
      <c r="K27" s="67"/>
      <c r="L27" s="72"/>
      <c r="M27" s="73"/>
      <c r="N27" s="68"/>
      <c r="O27" s="65"/>
      <c r="P27" s="67"/>
      <c r="Q27" s="72"/>
      <c r="R27" s="73"/>
      <c r="S27" s="68"/>
      <c r="T27" s="4"/>
      <c r="U27" s="4"/>
      <c r="V27" s="4"/>
      <c r="W27" s="4"/>
      <c r="X27" s="4"/>
      <c r="Y27" s="69"/>
      <c r="Z27" s="4"/>
      <c r="AA27" s="4"/>
      <c r="AB27" s="4">
        <v>19.0</v>
      </c>
      <c r="AC27" s="4" t="str">
        <f>'RESULTADOS GERAIS'!D28</f>
        <v/>
      </c>
      <c r="AD27" s="4" t="str">
        <f>'RESULTADOS GERAIS'!E28</f>
        <v/>
      </c>
      <c r="AE27" s="4" t="str">
        <f>'RESULTADOS GERAIS'!H28</f>
        <v/>
      </c>
      <c r="AF27" s="75" t="str">
        <f>'RESULTADOS GERAIS'!I28</f>
        <v/>
      </c>
      <c r="AG27" s="4" t="str">
        <f>'RESULTADOS GERAIS'!J28</f>
        <v/>
      </c>
      <c r="AH27" s="4"/>
      <c r="AI27" s="76" t="str">
        <f t="shared" si="5"/>
        <v/>
      </c>
      <c r="AJ27" s="76"/>
      <c r="AK27" s="4" t="str">
        <f t="shared" si="6"/>
        <v/>
      </c>
      <c r="AL27" s="77" t="str">
        <f t="shared" si="7"/>
        <v/>
      </c>
      <c r="AM27" s="4" t="str">
        <f t="shared" ref="AM27:AP27" si="42">IFERROR(INDEX($AD$9:$AI$38, SMALL(IF($AL27 = $AI$9:$AI$38, ROW($AI$9:$AI$38)-8), $AK27),AM$7),"")</f>
        <v/>
      </c>
      <c r="AN27" s="4" t="str">
        <f t="shared" si="42"/>
        <v/>
      </c>
      <c r="AO27" s="4" t="str">
        <f t="shared" si="42"/>
        <v/>
      </c>
      <c r="AP27" s="4" t="str">
        <f t="shared" si="42"/>
        <v/>
      </c>
    </row>
    <row r="28" ht="30.0" customHeight="1">
      <c r="A28" s="1"/>
      <c r="B28" s="31"/>
      <c r="C28" s="78">
        <v>20.0</v>
      </c>
      <c r="D28" s="78" t="str">
        <f t="shared" ref="D28:G28" si="43">IF(AM28="","",AM28)</f>
        <v/>
      </c>
      <c r="E28" s="78" t="str">
        <f t="shared" si="43"/>
        <v/>
      </c>
      <c r="F28" s="78" t="str">
        <f t="shared" si="43"/>
        <v/>
      </c>
      <c r="G28" s="78" t="str">
        <f t="shared" si="43"/>
        <v/>
      </c>
      <c r="H28" s="62" t="str">
        <f t="shared" si="4"/>
        <v>0</v>
      </c>
      <c r="I28" s="71"/>
      <c r="J28" s="65"/>
      <c r="K28" s="67"/>
      <c r="L28" s="79"/>
      <c r="M28" s="80"/>
      <c r="N28" s="68"/>
      <c r="O28" s="65"/>
      <c r="P28" s="67"/>
      <c r="Q28" s="79"/>
      <c r="R28" s="80"/>
      <c r="S28" s="68"/>
      <c r="T28" s="4"/>
      <c r="U28" s="4"/>
      <c r="V28" s="4"/>
      <c r="W28" s="4"/>
      <c r="X28" s="4"/>
      <c r="Y28" s="69"/>
      <c r="Z28" s="4"/>
      <c r="AA28" s="4"/>
      <c r="AB28" s="4">
        <v>20.0</v>
      </c>
      <c r="AC28" s="4" t="str">
        <f>'RESULTADOS GERAIS'!D29</f>
        <v/>
      </c>
      <c r="AD28" s="4" t="str">
        <f>'RESULTADOS GERAIS'!E29</f>
        <v/>
      </c>
      <c r="AE28" s="4" t="str">
        <f>'RESULTADOS GERAIS'!H29</f>
        <v/>
      </c>
      <c r="AF28" s="75" t="str">
        <f>'RESULTADOS GERAIS'!I29</f>
        <v/>
      </c>
      <c r="AG28" s="4" t="str">
        <f>'RESULTADOS GERAIS'!J29</f>
        <v/>
      </c>
      <c r="AH28" s="4"/>
      <c r="AI28" s="76" t="str">
        <f t="shared" si="5"/>
        <v/>
      </c>
      <c r="AJ28" s="76"/>
      <c r="AK28" s="4" t="str">
        <f t="shared" si="6"/>
        <v/>
      </c>
      <c r="AL28" s="77" t="str">
        <f t="shared" si="7"/>
        <v/>
      </c>
      <c r="AM28" s="4" t="str">
        <f t="shared" ref="AM28:AP28" si="44">IFERROR(INDEX($AD$9:$AI$38, SMALL(IF($AL28 = $AI$9:$AI$38, ROW($AI$9:$AI$38)-8), $AK28),AM$7),"")</f>
        <v/>
      </c>
      <c r="AN28" s="4" t="str">
        <f t="shared" si="44"/>
        <v/>
      </c>
      <c r="AO28" s="4" t="str">
        <f t="shared" si="44"/>
        <v/>
      </c>
      <c r="AP28" s="4" t="str">
        <f t="shared" si="44"/>
        <v/>
      </c>
    </row>
    <row r="29" ht="30.0" customHeight="1">
      <c r="A29" s="1"/>
      <c r="B29" s="31"/>
      <c r="C29" s="70">
        <v>21.0</v>
      </c>
      <c r="D29" s="70" t="str">
        <f t="shared" ref="D29:G29" si="45">IF(AM29="","",AM29)</f>
        <v/>
      </c>
      <c r="E29" s="70" t="str">
        <f t="shared" si="45"/>
        <v/>
      </c>
      <c r="F29" s="70" t="str">
        <f t="shared" si="45"/>
        <v/>
      </c>
      <c r="G29" s="70" t="str">
        <f t="shared" si="45"/>
        <v/>
      </c>
      <c r="H29" s="62" t="str">
        <f t="shared" si="4"/>
        <v>0</v>
      </c>
      <c r="I29" s="71"/>
      <c r="J29" s="65"/>
      <c r="K29" s="67"/>
      <c r="L29" s="81"/>
      <c r="M29" s="82"/>
      <c r="N29" s="68"/>
      <c r="O29" s="65"/>
      <c r="P29" s="67"/>
      <c r="Q29" s="81"/>
      <c r="R29" s="82"/>
      <c r="S29" s="68"/>
      <c r="T29" s="4"/>
      <c r="U29" s="4"/>
      <c r="V29" s="4"/>
      <c r="W29" s="4"/>
      <c r="X29" s="4"/>
      <c r="Y29" s="69"/>
      <c r="Z29" s="4"/>
      <c r="AA29" s="4"/>
      <c r="AB29" s="4">
        <v>21.0</v>
      </c>
      <c r="AC29" s="4" t="str">
        <f>'RESULTADOS GERAIS'!D30</f>
        <v/>
      </c>
      <c r="AD29" s="4" t="str">
        <f>'RESULTADOS GERAIS'!E30</f>
        <v/>
      </c>
      <c r="AE29" s="4" t="str">
        <f>'RESULTADOS GERAIS'!H30</f>
        <v/>
      </c>
      <c r="AF29" s="75" t="str">
        <f>'RESULTADOS GERAIS'!I30</f>
        <v/>
      </c>
      <c r="AG29" s="4" t="str">
        <f>'RESULTADOS GERAIS'!J30</f>
        <v/>
      </c>
      <c r="AH29" s="4"/>
      <c r="AI29" s="76" t="str">
        <f t="shared" si="5"/>
        <v/>
      </c>
      <c r="AJ29" s="76"/>
      <c r="AK29" s="4" t="str">
        <f t="shared" si="6"/>
        <v/>
      </c>
      <c r="AL29" s="77" t="str">
        <f t="shared" si="7"/>
        <v/>
      </c>
      <c r="AM29" s="4" t="str">
        <f t="shared" ref="AM29:AP29" si="46">IFERROR(INDEX($AD$9:$AI$38, SMALL(IF($AL29 = $AI$9:$AI$38, ROW($AI$9:$AI$38)-8), $AK29),AM$7),"")</f>
        <v/>
      </c>
      <c r="AN29" s="4" t="str">
        <f t="shared" si="46"/>
        <v/>
      </c>
      <c r="AO29" s="4" t="str">
        <f t="shared" si="46"/>
        <v/>
      </c>
      <c r="AP29" s="4" t="str">
        <f t="shared" si="46"/>
        <v/>
      </c>
    </row>
    <row r="30" ht="30.0" customHeight="1">
      <c r="A30" s="1"/>
      <c r="B30" s="31"/>
      <c r="C30" s="78">
        <v>22.0</v>
      </c>
      <c r="D30" s="78" t="str">
        <f t="shared" ref="D30:G30" si="47">IF(AM30="","",AM30)</f>
        <v/>
      </c>
      <c r="E30" s="78" t="str">
        <f t="shared" si="47"/>
        <v/>
      </c>
      <c r="F30" s="78" t="str">
        <f t="shared" si="47"/>
        <v/>
      </c>
      <c r="G30" s="78" t="str">
        <f t="shared" si="47"/>
        <v/>
      </c>
      <c r="H30" s="62" t="str">
        <f t="shared" si="4"/>
        <v>0</v>
      </c>
      <c r="I30" s="84"/>
      <c r="J30" s="69"/>
      <c r="K30" s="69"/>
      <c r="L30" s="69"/>
      <c r="M30" s="69"/>
      <c r="N30" s="68"/>
      <c r="O30" s="69"/>
      <c r="P30" s="69"/>
      <c r="Q30" s="69"/>
      <c r="R30" s="69"/>
      <c r="S30" s="68"/>
      <c r="T30" s="4"/>
      <c r="U30" s="4"/>
      <c r="V30" s="4"/>
      <c r="W30" s="4"/>
      <c r="X30" s="4"/>
      <c r="Y30" s="69"/>
      <c r="Z30" s="4"/>
      <c r="AA30" s="4"/>
      <c r="AB30" s="4">
        <v>22.0</v>
      </c>
      <c r="AC30" s="4" t="str">
        <f>'RESULTADOS GERAIS'!D31</f>
        <v/>
      </c>
      <c r="AD30" s="4" t="str">
        <f>'RESULTADOS GERAIS'!E31</f>
        <v/>
      </c>
      <c r="AE30" s="4" t="str">
        <f>'RESULTADOS GERAIS'!H31</f>
        <v/>
      </c>
      <c r="AF30" s="75" t="str">
        <f>'RESULTADOS GERAIS'!I31</f>
        <v/>
      </c>
      <c r="AG30" s="4" t="str">
        <f>'RESULTADOS GERAIS'!J31</f>
        <v/>
      </c>
      <c r="AH30" s="4"/>
      <c r="AI30" s="76" t="str">
        <f t="shared" si="5"/>
        <v/>
      </c>
      <c r="AJ30" s="76"/>
      <c r="AK30" s="4" t="str">
        <f t="shared" si="6"/>
        <v/>
      </c>
      <c r="AL30" s="77" t="str">
        <f t="shared" si="7"/>
        <v/>
      </c>
      <c r="AM30" s="4" t="str">
        <f t="shared" ref="AM30:AP30" si="48">IFERROR(INDEX($AD$9:$AI$38, SMALL(IF($AL30 = $AI$9:$AI$38, ROW($AI$9:$AI$38)-8), $AK30),AM$7),"")</f>
        <v/>
      </c>
      <c r="AN30" s="4" t="str">
        <f t="shared" si="48"/>
        <v/>
      </c>
      <c r="AO30" s="4" t="str">
        <f t="shared" si="48"/>
        <v/>
      </c>
      <c r="AP30" s="4" t="str">
        <f t="shared" si="48"/>
        <v/>
      </c>
    </row>
    <row r="31" ht="30.0" customHeight="1">
      <c r="A31" s="1"/>
      <c r="B31" s="31"/>
      <c r="C31" s="70">
        <v>23.0</v>
      </c>
      <c r="D31" s="70" t="str">
        <f t="shared" ref="D31:G31" si="49">IF(AM31="","",AM31)</f>
        <v/>
      </c>
      <c r="E31" s="70" t="str">
        <f t="shared" si="49"/>
        <v/>
      </c>
      <c r="F31" s="70" t="str">
        <f t="shared" si="49"/>
        <v/>
      </c>
      <c r="G31" s="70" t="str">
        <f t="shared" si="49"/>
        <v/>
      </c>
      <c r="H31" s="62" t="str">
        <f t="shared" si="4"/>
        <v>0</v>
      </c>
      <c r="I31" s="33"/>
      <c r="J31" s="69"/>
      <c r="K31" s="69"/>
      <c r="L31" s="69"/>
      <c r="M31" s="69"/>
      <c r="N31" s="68"/>
      <c r="O31" s="69"/>
      <c r="P31" s="69"/>
      <c r="Q31" s="69"/>
      <c r="R31" s="69"/>
      <c r="S31" s="68"/>
      <c r="T31" s="4"/>
      <c r="U31" s="4"/>
      <c r="V31" s="4"/>
      <c r="W31" s="4"/>
      <c r="X31" s="4"/>
      <c r="Y31" s="69"/>
      <c r="Z31" s="4"/>
      <c r="AA31" s="4"/>
      <c r="AB31" s="4">
        <v>23.0</v>
      </c>
      <c r="AC31" s="4" t="str">
        <f>'RESULTADOS GERAIS'!D32</f>
        <v/>
      </c>
      <c r="AD31" s="4" t="str">
        <f>'RESULTADOS GERAIS'!E32</f>
        <v/>
      </c>
      <c r="AE31" s="4" t="str">
        <f>'RESULTADOS GERAIS'!H32</f>
        <v/>
      </c>
      <c r="AF31" s="75" t="str">
        <f>'RESULTADOS GERAIS'!I32</f>
        <v/>
      </c>
      <c r="AG31" s="4" t="str">
        <f>'RESULTADOS GERAIS'!J32</f>
        <v/>
      </c>
      <c r="AH31" s="4"/>
      <c r="AI31" s="76" t="str">
        <f t="shared" si="5"/>
        <v/>
      </c>
      <c r="AJ31" s="76"/>
      <c r="AK31" s="4" t="str">
        <f t="shared" si="6"/>
        <v/>
      </c>
      <c r="AL31" s="77" t="str">
        <f t="shared" si="7"/>
        <v/>
      </c>
      <c r="AM31" s="4" t="str">
        <f t="shared" ref="AM31:AP31" si="50">IFERROR(INDEX($AD$9:$AI$38, SMALL(IF($AL31 = $AI$9:$AI$38, ROW($AI$9:$AI$38)-8), $AK31),AM$7),"")</f>
        <v/>
      </c>
      <c r="AN31" s="4" t="str">
        <f t="shared" si="50"/>
        <v/>
      </c>
      <c r="AO31" s="4" t="str">
        <f t="shared" si="50"/>
        <v/>
      </c>
      <c r="AP31" s="4" t="str">
        <f t="shared" si="50"/>
        <v/>
      </c>
    </row>
    <row r="32" ht="30.0" customHeight="1">
      <c r="A32" s="1"/>
      <c r="B32" s="31"/>
      <c r="C32" s="78">
        <v>24.0</v>
      </c>
      <c r="D32" s="78" t="str">
        <f t="shared" ref="D32:G32" si="51">IF(AM32="","",AM32)</f>
        <v/>
      </c>
      <c r="E32" s="78" t="str">
        <f t="shared" si="51"/>
        <v/>
      </c>
      <c r="F32" s="78" t="str">
        <f t="shared" si="51"/>
        <v/>
      </c>
      <c r="G32" s="78" t="str">
        <f t="shared" si="51"/>
        <v/>
      </c>
      <c r="H32" s="62" t="str">
        <f t="shared" si="4"/>
        <v>0</v>
      </c>
      <c r="I32" s="33"/>
      <c r="J32" s="65"/>
      <c r="K32" s="66"/>
      <c r="L32" s="66"/>
      <c r="M32" s="67"/>
      <c r="N32" s="68"/>
      <c r="O32" s="65"/>
      <c r="P32" s="66"/>
      <c r="Q32" s="66"/>
      <c r="R32" s="67"/>
      <c r="S32" s="68"/>
      <c r="T32" s="4"/>
      <c r="U32" s="4"/>
      <c r="V32" s="4"/>
      <c r="W32" s="4"/>
      <c r="X32" s="4"/>
      <c r="Y32" s="69"/>
      <c r="Z32" s="4"/>
      <c r="AA32" s="4"/>
      <c r="AB32" s="4">
        <v>24.0</v>
      </c>
      <c r="AC32" s="4" t="str">
        <f>'RESULTADOS GERAIS'!D33</f>
        <v/>
      </c>
      <c r="AD32" s="4" t="str">
        <f>'RESULTADOS GERAIS'!E33</f>
        <v/>
      </c>
      <c r="AE32" s="4" t="str">
        <f>'RESULTADOS GERAIS'!H33</f>
        <v/>
      </c>
      <c r="AF32" s="75" t="str">
        <f>'RESULTADOS GERAIS'!I33</f>
        <v/>
      </c>
      <c r="AG32" s="4" t="str">
        <f>'RESULTADOS GERAIS'!J33</f>
        <v/>
      </c>
      <c r="AH32" s="4"/>
      <c r="AI32" s="76" t="str">
        <f t="shared" si="5"/>
        <v/>
      </c>
      <c r="AJ32" s="76"/>
      <c r="AK32" s="4" t="str">
        <f t="shared" si="6"/>
        <v/>
      </c>
      <c r="AL32" s="77" t="str">
        <f t="shared" si="7"/>
        <v/>
      </c>
      <c r="AM32" s="4" t="str">
        <f t="shared" ref="AM32:AP32" si="52">IFERROR(INDEX($AD$9:$AI$38, SMALL(IF($AL32 = $AI$9:$AI$38, ROW($AI$9:$AI$38)-8), $AK32),AM$7),"")</f>
        <v/>
      </c>
      <c r="AN32" s="4" t="str">
        <f t="shared" si="52"/>
        <v/>
      </c>
      <c r="AO32" s="4" t="str">
        <f t="shared" si="52"/>
        <v/>
      </c>
      <c r="AP32" s="4" t="str">
        <f t="shared" si="52"/>
        <v/>
      </c>
    </row>
    <row r="33" ht="30.0" customHeight="1">
      <c r="A33" s="1"/>
      <c r="B33" s="31"/>
      <c r="C33" s="70">
        <v>25.0</v>
      </c>
      <c r="D33" s="70" t="str">
        <f t="shared" ref="D33:G33" si="53">IF(AM33="","",AM33)</f>
        <v/>
      </c>
      <c r="E33" s="70" t="str">
        <f t="shared" si="53"/>
        <v/>
      </c>
      <c r="F33" s="70" t="str">
        <f t="shared" si="53"/>
        <v/>
      </c>
      <c r="G33" s="70" t="str">
        <f t="shared" si="53"/>
        <v/>
      </c>
      <c r="H33" s="62" t="str">
        <f t="shared" si="4"/>
        <v>0</v>
      </c>
      <c r="I33" s="85"/>
      <c r="J33" s="65"/>
      <c r="K33" s="67"/>
      <c r="L33" s="72"/>
      <c r="M33" s="73"/>
      <c r="N33" s="68"/>
      <c r="O33" s="65"/>
      <c r="P33" s="67"/>
      <c r="Q33" s="72"/>
      <c r="R33" s="73"/>
      <c r="S33" s="68"/>
      <c r="T33" s="4"/>
      <c r="U33" s="4"/>
      <c r="V33" s="4"/>
      <c r="W33" s="4"/>
      <c r="X33" s="4"/>
      <c r="Y33" s="69"/>
      <c r="Z33" s="4"/>
      <c r="AA33" s="4"/>
      <c r="AB33" s="4">
        <v>25.0</v>
      </c>
      <c r="AC33" s="4" t="str">
        <f>'RESULTADOS GERAIS'!D34</f>
        <v/>
      </c>
      <c r="AD33" s="4" t="str">
        <f>'RESULTADOS GERAIS'!E34</f>
        <v/>
      </c>
      <c r="AE33" s="4" t="str">
        <f>'RESULTADOS GERAIS'!H34</f>
        <v/>
      </c>
      <c r="AF33" s="75" t="str">
        <f>'RESULTADOS GERAIS'!I34</f>
        <v/>
      </c>
      <c r="AG33" s="4" t="str">
        <f>'RESULTADOS GERAIS'!J34</f>
        <v/>
      </c>
      <c r="AH33" s="4"/>
      <c r="AI33" s="76" t="str">
        <f t="shared" si="5"/>
        <v/>
      </c>
      <c r="AJ33" s="76"/>
      <c r="AK33" s="4" t="str">
        <f t="shared" si="6"/>
        <v/>
      </c>
      <c r="AL33" s="77" t="str">
        <f t="shared" si="7"/>
        <v/>
      </c>
      <c r="AM33" s="4" t="str">
        <f t="shared" ref="AM33:AP33" si="54">IFERROR(INDEX($AD$9:$AI$38, SMALL(IF($AL33 = $AI$9:$AI$38, ROW($AI$9:$AI$38)-8), $AK33),AM$7),"")</f>
        <v/>
      </c>
      <c r="AN33" s="4" t="str">
        <f t="shared" si="54"/>
        <v/>
      </c>
      <c r="AO33" s="4" t="str">
        <f t="shared" si="54"/>
        <v/>
      </c>
      <c r="AP33" s="4" t="str">
        <f t="shared" si="54"/>
        <v/>
      </c>
    </row>
    <row r="34" ht="30.0" customHeight="1">
      <c r="A34" s="1"/>
      <c r="B34" s="31"/>
      <c r="C34" s="78">
        <v>26.0</v>
      </c>
      <c r="D34" s="78" t="str">
        <f t="shared" ref="D34:G34" si="55">IF(AM34="","",AM34)</f>
        <v/>
      </c>
      <c r="E34" s="78" t="str">
        <f t="shared" si="55"/>
        <v/>
      </c>
      <c r="F34" s="78" t="str">
        <f t="shared" si="55"/>
        <v/>
      </c>
      <c r="G34" s="78" t="str">
        <f t="shared" si="55"/>
        <v/>
      </c>
      <c r="H34" s="62" t="str">
        <f t="shared" si="4"/>
        <v>0</v>
      </c>
      <c r="I34" s="71"/>
      <c r="J34" s="65"/>
      <c r="K34" s="67"/>
      <c r="L34" s="79"/>
      <c r="M34" s="80"/>
      <c r="N34" s="68"/>
      <c r="O34" s="65"/>
      <c r="P34" s="67"/>
      <c r="Q34" s="79"/>
      <c r="R34" s="80"/>
      <c r="S34" s="68"/>
      <c r="T34" s="4"/>
      <c r="U34" s="4"/>
      <c r="V34" s="4"/>
      <c r="W34" s="4"/>
      <c r="X34" s="4"/>
      <c r="Y34" s="69"/>
      <c r="Z34" s="4"/>
      <c r="AA34" s="4"/>
      <c r="AB34" s="4">
        <v>26.0</v>
      </c>
      <c r="AC34" s="4" t="str">
        <f>'RESULTADOS GERAIS'!D35</f>
        <v/>
      </c>
      <c r="AD34" s="4" t="str">
        <f>'RESULTADOS GERAIS'!E35</f>
        <v/>
      </c>
      <c r="AE34" s="4" t="str">
        <f>'RESULTADOS GERAIS'!H35</f>
        <v/>
      </c>
      <c r="AF34" s="75" t="str">
        <f>'RESULTADOS GERAIS'!I35</f>
        <v/>
      </c>
      <c r="AG34" s="4" t="str">
        <f>'RESULTADOS GERAIS'!J35</f>
        <v/>
      </c>
      <c r="AH34" s="4"/>
      <c r="AI34" s="76" t="str">
        <f t="shared" si="5"/>
        <v/>
      </c>
      <c r="AJ34" s="76"/>
      <c r="AK34" s="4" t="str">
        <f t="shared" si="6"/>
        <v/>
      </c>
      <c r="AL34" s="77" t="str">
        <f t="shared" si="7"/>
        <v/>
      </c>
      <c r="AM34" s="4" t="str">
        <f t="shared" ref="AM34:AP34" si="56">IFERROR(INDEX($AD$9:$AI$38, SMALL(IF($AL34 = $AI$9:$AI$38, ROW($AI$9:$AI$38)-8), $AK34),AM$7),"")</f>
        <v/>
      </c>
      <c r="AN34" s="4" t="str">
        <f t="shared" si="56"/>
        <v/>
      </c>
      <c r="AO34" s="4" t="str">
        <f t="shared" si="56"/>
        <v/>
      </c>
      <c r="AP34" s="4" t="str">
        <f t="shared" si="56"/>
        <v/>
      </c>
    </row>
    <row r="35" ht="30.0" customHeight="1">
      <c r="A35" s="1"/>
      <c r="B35" s="31"/>
      <c r="C35" s="70">
        <v>27.0</v>
      </c>
      <c r="D35" s="70" t="str">
        <f t="shared" ref="D35:G35" si="57">IF(AM35="","",AM35)</f>
        <v/>
      </c>
      <c r="E35" s="70" t="str">
        <f t="shared" si="57"/>
        <v/>
      </c>
      <c r="F35" s="70" t="str">
        <f t="shared" si="57"/>
        <v/>
      </c>
      <c r="G35" s="70" t="str">
        <f t="shared" si="57"/>
        <v/>
      </c>
      <c r="H35" s="62" t="str">
        <f t="shared" si="4"/>
        <v>0</v>
      </c>
      <c r="I35" s="71"/>
      <c r="J35" s="65"/>
      <c r="K35" s="67"/>
      <c r="L35" s="81"/>
      <c r="M35" s="82"/>
      <c r="N35" s="68"/>
      <c r="O35" s="65"/>
      <c r="P35" s="67"/>
      <c r="Q35" s="81"/>
      <c r="R35" s="82"/>
      <c r="S35" s="68"/>
      <c r="T35" s="4"/>
      <c r="U35" s="4"/>
      <c r="V35" s="4"/>
      <c r="W35" s="4"/>
      <c r="X35" s="4"/>
      <c r="Y35" s="69"/>
      <c r="Z35" s="4"/>
      <c r="AA35" s="4"/>
      <c r="AB35" s="4">
        <v>27.0</v>
      </c>
      <c r="AC35" s="4" t="str">
        <f>'RESULTADOS GERAIS'!D36</f>
        <v/>
      </c>
      <c r="AD35" s="4" t="str">
        <f>'RESULTADOS GERAIS'!E36</f>
        <v/>
      </c>
      <c r="AE35" s="4" t="str">
        <f>'RESULTADOS GERAIS'!H36</f>
        <v/>
      </c>
      <c r="AF35" s="75" t="str">
        <f>'RESULTADOS GERAIS'!I36</f>
        <v/>
      </c>
      <c r="AG35" s="4" t="str">
        <f>'RESULTADOS GERAIS'!J36</f>
        <v/>
      </c>
      <c r="AH35" s="4"/>
      <c r="AI35" s="76" t="str">
        <f t="shared" si="5"/>
        <v/>
      </c>
      <c r="AJ35" s="76"/>
      <c r="AK35" s="4" t="str">
        <f t="shared" si="6"/>
        <v/>
      </c>
      <c r="AL35" s="77" t="str">
        <f t="shared" si="7"/>
        <v/>
      </c>
      <c r="AM35" s="4" t="str">
        <f t="shared" ref="AM35:AP35" si="58">IFERROR(INDEX($AD$9:$AI$38, SMALL(IF($AL35 = $AI$9:$AI$38, ROW($AI$9:$AI$38)-8), $AK35),AM$7),"")</f>
        <v/>
      </c>
      <c r="AN35" s="4" t="str">
        <f t="shared" si="58"/>
        <v/>
      </c>
      <c r="AO35" s="4" t="str">
        <f t="shared" si="58"/>
        <v/>
      </c>
      <c r="AP35" s="4" t="str">
        <f t="shared" si="58"/>
        <v/>
      </c>
    </row>
    <row r="36" ht="30.0" customHeight="1">
      <c r="A36" s="1"/>
      <c r="B36" s="31"/>
      <c r="C36" s="78">
        <v>28.0</v>
      </c>
      <c r="D36" s="78" t="str">
        <f t="shared" ref="D36:G36" si="59">IF(AM36="","",AM36)</f>
        <v/>
      </c>
      <c r="E36" s="78" t="str">
        <f t="shared" si="59"/>
        <v/>
      </c>
      <c r="F36" s="78" t="str">
        <f t="shared" si="59"/>
        <v/>
      </c>
      <c r="G36" s="78" t="str">
        <f t="shared" si="59"/>
        <v/>
      </c>
      <c r="H36" s="62" t="str">
        <f t="shared" si="4"/>
        <v>0</v>
      </c>
      <c r="I36" s="71"/>
      <c r="J36" s="69"/>
      <c r="K36" s="69"/>
      <c r="L36" s="69"/>
      <c r="M36" s="69"/>
      <c r="N36" s="68"/>
      <c r="O36" s="69"/>
      <c r="P36" s="69"/>
      <c r="Q36" s="69"/>
      <c r="R36" s="69"/>
      <c r="S36" s="68"/>
      <c r="T36" s="4"/>
      <c r="U36" s="4"/>
      <c r="V36" s="4"/>
      <c r="W36" s="4"/>
      <c r="X36" s="4"/>
      <c r="Y36" s="69"/>
      <c r="Z36" s="4"/>
      <c r="AA36" s="4"/>
      <c r="AB36" s="4">
        <v>28.0</v>
      </c>
      <c r="AC36" s="4" t="str">
        <f>'RESULTADOS GERAIS'!D37</f>
        <v/>
      </c>
      <c r="AD36" s="4" t="str">
        <f>'RESULTADOS GERAIS'!E37</f>
        <v/>
      </c>
      <c r="AE36" s="4" t="str">
        <f>'RESULTADOS GERAIS'!H37</f>
        <v/>
      </c>
      <c r="AF36" s="75" t="str">
        <f>'RESULTADOS GERAIS'!I37</f>
        <v/>
      </c>
      <c r="AG36" s="4" t="str">
        <f>'RESULTADOS GERAIS'!J37</f>
        <v/>
      </c>
      <c r="AH36" s="4"/>
      <c r="AI36" s="76" t="str">
        <f t="shared" si="5"/>
        <v/>
      </c>
      <c r="AJ36" s="76"/>
      <c r="AK36" s="4" t="str">
        <f t="shared" si="6"/>
        <v/>
      </c>
      <c r="AL36" s="77" t="str">
        <f t="shared" si="7"/>
        <v/>
      </c>
      <c r="AM36" s="4" t="str">
        <f t="shared" ref="AM36:AP36" si="60">IFERROR(INDEX($AD$9:$AI$38, SMALL(IF($AL36 = $AI$9:$AI$38, ROW($AI$9:$AI$38)-8), $AK36),AM$7),"")</f>
        <v/>
      </c>
      <c r="AN36" s="4" t="str">
        <f t="shared" si="60"/>
        <v/>
      </c>
      <c r="AO36" s="4" t="str">
        <f t="shared" si="60"/>
        <v/>
      </c>
      <c r="AP36" s="4" t="str">
        <f t="shared" si="60"/>
        <v/>
      </c>
    </row>
    <row r="37" ht="30.0" customHeight="1">
      <c r="A37" s="1"/>
      <c r="B37" s="31"/>
      <c r="C37" s="70">
        <v>29.0</v>
      </c>
      <c r="D37" s="70" t="str">
        <f t="shared" ref="D37:G37" si="61">IF(AM37="","",AM37)</f>
        <v/>
      </c>
      <c r="E37" s="70" t="str">
        <f t="shared" si="61"/>
        <v/>
      </c>
      <c r="F37" s="70" t="str">
        <f t="shared" si="61"/>
        <v/>
      </c>
      <c r="G37" s="70" t="str">
        <f t="shared" si="61"/>
        <v/>
      </c>
      <c r="H37" s="62" t="str">
        <f t="shared" si="4"/>
        <v>0</v>
      </c>
      <c r="I37" s="71"/>
      <c r="J37" s="69"/>
      <c r="K37" s="69"/>
      <c r="L37" s="69"/>
      <c r="M37" s="69"/>
      <c r="N37" s="68"/>
      <c r="O37" s="69"/>
      <c r="P37" s="69"/>
      <c r="Q37" s="69"/>
      <c r="R37" s="69"/>
      <c r="S37" s="68"/>
      <c r="T37" s="4"/>
      <c r="U37" s="4"/>
      <c r="V37" s="4"/>
      <c r="W37" s="4"/>
      <c r="X37" s="4"/>
      <c r="Y37" s="69"/>
      <c r="Z37" s="4"/>
      <c r="AA37" s="4"/>
      <c r="AB37" s="4">
        <v>29.0</v>
      </c>
      <c r="AC37" s="4" t="str">
        <f>'RESULTADOS GERAIS'!D38</f>
        <v/>
      </c>
      <c r="AD37" s="4" t="str">
        <f>'RESULTADOS GERAIS'!E38</f>
        <v/>
      </c>
      <c r="AE37" s="4" t="str">
        <f>'RESULTADOS GERAIS'!H38</f>
        <v/>
      </c>
      <c r="AF37" s="75" t="str">
        <f>'RESULTADOS GERAIS'!I38</f>
        <v/>
      </c>
      <c r="AG37" s="4" t="str">
        <f>'RESULTADOS GERAIS'!J38</f>
        <v/>
      </c>
      <c r="AH37" s="4"/>
      <c r="AI37" s="76" t="str">
        <f t="shared" si="5"/>
        <v/>
      </c>
      <c r="AJ37" s="76"/>
      <c r="AK37" s="4" t="str">
        <f t="shared" si="6"/>
        <v/>
      </c>
      <c r="AL37" s="77" t="str">
        <f t="shared" si="7"/>
        <v/>
      </c>
      <c r="AM37" s="4" t="str">
        <f t="shared" ref="AM37:AP37" si="62">IFERROR(INDEX($AD$9:$AI$38, SMALL(IF($AL37 = $AI$9:$AI$38, ROW($AI$9:$AI$38)-8), $AK37),AM$7),"")</f>
        <v/>
      </c>
      <c r="AN37" s="4" t="str">
        <f t="shared" si="62"/>
        <v/>
      </c>
      <c r="AO37" s="4" t="str">
        <f t="shared" si="62"/>
        <v/>
      </c>
      <c r="AP37" s="4" t="str">
        <f t="shared" si="62"/>
        <v/>
      </c>
    </row>
    <row r="38" ht="30.0" customHeight="1">
      <c r="A38" s="1"/>
      <c r="B38" s="31"/>
      <c r="C38" s="78">
        <v>30.0</v>
      </c>
      <c r="D38" s="78" t="str">
        <f t="shared" ref="D38:G38" si="63">IF(AM38="","",AM38)</f>
        <v/>
      </c>
      <c r="E38" s="78" t="str">
        <f t="shared" si="63"/>
        <v/>
      </c>
      <c r="F38" s="78" t="str">
        <f t="shared" si="63"/>
        <v/>
      </c>
      <c r="G38" s="78" t="str">
        <f t="shared" si="63"/>
        <v/>
      </c>
      <c r="H38" s="62" t="str">
        <f t="shared" si="4"/>
        <v>0</v>
      </c>
      <c r="I38" s="71"/>
      <c r="J38" s="65"/>
      <c r="K38" s="66"/>
      <c r="L38" s="66"/>
      <c r="M38" s="67"/>
      <c r="N38" s="68"/>
      <c r="O38" s="65"/>
      <c r="P38" s="66"/>
      <c r="Q38" s="66"/>
      <c r="R38" s="67"/>
      <c r="S38" s="68"/>
      <c r="T38" s="4"/>
      <c r="U38" s="4"/>
      <c r="V38" s="4"/>
      <c r="W38" s="4"/>
      <c r="X38" s="4"/>
      <c r="Y38" s="69"/>
      <c r="Z38" s="4"/>
      <c r="AA38" s="4"/>
      <c r="AB38" s="4">
        <v>30.0</v>
      </c>
      <c r="AC38" s="4" t="str">
        <f>'RESULTADOS GERAIS'!D39</f>
        <v/>
      </c>
      <c r="AD38" s="4" t="str">
        <f>'RESULTADOS GERAIS'!E39</f>
        <v/>
      </c>
      <c r="AE38" s="4" t="str">
        <f>'RESULTADOS GERAIS'!H39</f>
        <v/>
      </c>
      <c r="AF38" s="75" t="str">
        <f>'RESULTADOS GERAIS'!I39</f>
        <v/>
      </c>
      <c r="AG38" s="4" t="str">
        <f>'RESULTADOS GERAIS'!J39</f>
        <v/>
      </c>
      <c r="AH38" s="4"/>
      <c r="AI38" s="76" t="str">
        <f t="shared" si="5"/>
        <v/>
      </c>
      <c r="AJ38" s="76"/>
      <c r="AK38" s="4" t="str">
        <f t="shared" si="6"/>
        <v/>
      </c>
      <c r="AL38" s="77" t="str">
        <f t="shared" si="7"/>
        <v/>
      </c>
      <c r="AM38" s="4" t="str">
        <f t="shared" ref="AM38:AP38" si="64">IFERROR(INDEX($AD$9:$AI$38, SMALL(IF($AL38 = $AI$9:$AI$38, ROW($AI$9:$AI$38)-8), $AK38),AM$7),"")</f>
        <v/>
      </c>
      <c r="AN38" s="4" t="str">
        <f t="shared" si="64"/>
        <v/>
      </c>
      <c r="AO38" s="4" t="str">
        <f t="shared" si="64"/>
        <v/>
      </c>
      <c r="AP38" s="4" t="str">
        <f t="shared" si="64"/>
        <v/>
      </c>
    </row>
    <row r="39" ht="30.0" customHeight="1">
      <c r="A39" s="1"/>
      <c r="B39" s="31"/>
      <c r="C39" s="31"/>
      <c r="D39" s="31"/>
      <c r="E39" s="31"/>
      <c r="F39" s="31"/>
      <c r="G39" s="31"/>
      <c r="H39" s="62"/>
      <c r="I39" s="71"/>
      <c r="J39" s="65"/>
      <c r="K39" s="67"/>
      <c r="L39" s="72"/>
      <c r="M39" s="73"/>
      <c r="N39" s="68"/>
      <c r="O39" s="65"/>
      <c r="P39" s="67"/>
      <c r="Q39" s="72"/>
      <c r="R39" s="73"/>
      <c r="S39" s="68"/>
      <c r="T39" s="4"/>
      <c r="U39" s="4"/>
      <c r="V39" s="4"/>
      <c r="W39" s="4"/>
      <c r="X39" s="4"/>
      <c r="Y39" s="69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 t="str">
        <f t="shared" si="6"/>
        <v/>
      </c>
      <c r="AL39" s="77" t="str">
        <f t="shared" si="7"/>
        <v/>
      </c>
      <c r="AM39" s="4"/>
      <c r="AN39" s="4"/>
      <c r="AO39" s="4"/>
      <c r="AP39" s="4"/>
    </row>
    <row r="40" ht="30.0" customHeight="1">
      <c r="A40" s="1"/>
      <c r="B40" s="31"/>
      <c r="C40" s="31"/>
      <c r="D40" s="31"/>
      <c r="E40" s="31"/>
      <c r="F40" s="31"/>
      <c r="G40" s="31"/>
      <c r="H40" s="62"/>
      <c r="I40" s="71"/>
      <c r="J40" s="65"/>
      <c r="K40" s="67"/>
      <c r="L40" s="79"/>
      <c r="M40" s="80"/>
      <c r="N40" s="68"/>
      <c r="O40" s="65"/>
      <c r="P40" s="67"/>
      <c r="Q40" s="79"/>
      <c r="R40" s="80"/>
      <c r="S40" s="68"/>
      <c r="T40" s="4"/>
      <c r="U40" s="4"/>
      <c r="V40" s="4"/>
      <c r="W40" s="4"/>
      <c r="X40" s="4"/>
      <c r="Y40" s="69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 t="str">
        <f t="shared" si="6"/>
        <v/>
      </c>
      <c r="AL40" s="77" t="str">
        <f t="shared" si="7"/>
        <v/>
      </c>
      <c r="AM40" s="4"/>
      <c r="AN40" s="4"/>
      <c r="AO40" s="4"/>
      <c r="AP40" s="4"/>
    </row>
    <row r="41" ht="30.0" customHeight="1">
      <c r="A41" s="1"/>
      <c r="B41" s="31"/>
      <c r="C41" s="31"/>
      <c r="D41" s="31"/>
      <c r="E41" s="31"/>
      <c r="F41" s="31"/>
      <c r="G41" s="31"/>
      <c r="H41" s="62"/>
      <c r="I41" s="71"/>
      <c r="J41" s="65"/>
      <c r="K41" s="67"/>
      <c r="L41" s="81"/>
      <c r="M41" s="82"/>
      <c r="N41" s="68"/>
      <c r="O41" s="65"/>
      <c r="P41" s="67"/>
      <c r="Q41" s="81"/>
      <c r="R41" s="82"/>
      <c r="S41" s="68"/>
      <c r="T41" s="4"/>
      <c r="U41" s="4"/>
      <c r="V41" s="4"/>
      <c r="W41" s="4"/>
      <c r="X41" s="4"/>
      <c r="Y41" s="69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 t="str">
        <f t="shared" si="6"/>
        <v/>
      </c>
      <c r="AL41" s="77" t="str">
        <f t="shared" si="7"/>
        <v/>
      </c>
      <c r="AM41" s="4"/>
      <c r="AN41" s="4"/>
      <c r="AO41" s="4"/>
      <c r="AP41" s="4"/>
    </row>
    <row r="42" ht="30.0" customHeight="1">
      <c r="A42" s="1"/>
      <c r="B42" s="31"/>
      <c r="C42" s="31"/>
      <c r="D42" s="31"/>
      <c r="E42" s="31"/>
      <c r="F42" s="31"/>
      <c r="G42" s="31"/>
      <c r="H42" s="62"/>
      <c r="I42" s="84"/>
      <c r="J42" s="69"/>
      <c r="K42" s="69"/>
      <c r="L42" s="69"/>
      <c r="M42" s="69"/>
      <c r="N42" s="68"/>
      <c r="O42" s="69"/>
      <c r="P42" s="69"/>
      <c r="Q42" s="69"/>
      <c r="R42" s="69"/>
      <c r="S42" s="68"/>
      <c r="T42" s="4"/>
      <c r="U42" s="4"/>
      <c r="V42" s="4"/>
      <c r="W42" s="4"/>
      <c r="X42" s="4"/>
      <c r="Y42" s="69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 t="str">
        <f t="shared" si="6"/>
        <v/>
      </c>
      <c r="AL42" s="77" t="str">
        <f t="shared" si="7"/>
        <v/>
      </c>
      <c r="AM42" s="4"/>
      <c r="AN42" s="4"/>
      <c r="AO42" s="4"/>
      <c r="AP42" s="4"/>
    </row>
    <row r="43" ht="30.0" customHeight="1">
      <c r="A43" s="1"/>
      <c r="B43" s="31"/>
      <c r="C43" s="31"/>
      <c r="D43" s="31"/>
      <c r="E43" s="31"/>
      <c r="F43" s="31"/>
      <c r="G43" s="31"/>
      <c r="H43" s="62"/>
      <c r="I43" s="33"/>
      <c r="J43" s="69"/>
      <c r="K43" s="69"/>
      <c r="L43" s="69"/>
      <c r="M43" s="69"/>
      <c r="N43" s="68"/>
      <c r="O43" s="69"/>
      <c r="P43" s="69"/>
      <c r="Q43" s="69"/>
      <c r="R43" s="69"/>
      <c r="S43" s="68"/>
      <c r="T43" s="4"/>
      <c r="U43" s="4"/>
      <c r="V43" s="4"/>
      <c r="W43" s="4"/>
      <c r="X43" s="4"/>
      <c r="Y43" s="69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 t="str">
        <f t="shared" si="6"/>
        <v/>
      </c>
      <c r="AL43" s="77" t="str">
        <f t="shared" si="7"/>
        <v/>
      </c>
      <c r="AM43" s="4"/>
      <c r="AN43" s="4"/>
      <c r="AO43" s="4"/>
      <c r="AP43" s="4"/>
    </row>
    <row r="44" ht="30.0" customHeight="1">
      <c r="A44" s="1"/>
      <c r="B44" s="31"/>
      <c r="C44" s="31"/>
      <c r="D44" s="31"/>
      <c r="E44" s="31"/>
      <c r="F44" s="31"/>
      <c r="G44" s="31"/>
      <c r="H44" s="62"/>
      <c r="I44" s="33"/>
      <c r="J44" s="65"/>
      <c r="K44" s="66"/>
      <c r="L44" s="66"/>
      <c r="M44" s="67"/>
      <c r="N44" s="68"/>
      <c r="O44" s="65"/>
      <c r="P44" s="66"/>
      <c r="Q44" s="66"/>
      <c r="R44" s="67"/>
      <c r="S44" s="68"/>
      <c r="T44" s="4"/>
      <c r="U44" s="4"/>
      <c r="V44" s="4"/>
      <c r="W44" s="4"/>
      <c r="X44" s="4"/>
      <c r="Y44" s="69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 t="str">
        <f t="shared" si="6"/>
        <v/>
      </c>
      <c r="AL44" s="77" t="str">
        <f t="shared" si="7"/>
        <v/>
      </c>
      <c r="AM44" s="4"/>
      <c r="AN44" s="4"/>
      <c r="AO44" s="4"/>
      <c r="AP44" s="4"/>
    </row>
    <row r="45" ht="30.0" customHeight="1">
      <c r="A45" s="1"/>
      <c r="B45" s="31"/>
      <c r="C45" s="31"/>
      <c r="D45" s="31"/>
      <c r="E45" s="31"/>
      <c r="F45" s="31"/>
      <c r="G45" s="31"/>
      <c r="H45" s="62"/>
      <c r="I45" s="33"/>
      <c r="J45" s="65"/>
      <c r="K45" s="67"/>
      <c r="L45" s="72"/>
      <c r="M45" s="73"/>
      <c r="N45" s="68"/>
      <c r="O45" s="65"/>
      <c r="P45" s="67"/>
      <c r="Q45" s="72"/>
      <c r="R45" s="73"/>
      <c r="S45" s="68"/>
      <c r="T45" s="4"/>
      <c r="U45" s="4"/>
      <c r="V45" s="4"/>
      <c r="W45" s="4"/>
      <c r="X45" s="4"/>
      <c r="Y45" s="69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 t="str">
        <f t="shared" si="6"/>
        <v/>
      </c>
      <c r="AL45" s="77" t="str">
        <f t="shared" si="7"/>
        <v/>
      </c>
      <c r="AM45" s="4"/>
      <c r="AN45" s="4"/>
      <c r="AO45" s="4"/>
      <c r="AP45" s="4"/>
    </row>
    <row r="46" ht="30.0" customHeight="1">
      <c r="A46" s="1"/>
      <c r="B46" s="31"/>
      <c r="C46" s="31"/>
      <c r="D46" s="31"/>
      <c r="E46" s="31"/>
      <c r="F46" s="31"/>
      <c r="G46" s="31"/>
      <c r="H46" s="62"/>
      <c r="I46" s="33"/>
      <c r="J46" s="65"/>
      <c r="K46" s="67"/>
      <c r="L46" s="79"/>
      <c r="M46" s="80"/>
      <c r="N46" s="68"/>
      <c r="O46" s="65"/>
      <c r="P46" s="67"/>
      <c r="Q46" s="79"/>
      <c r="R46" s="80"/>
      <c r="S46" s="68"/>
      <c r="T46" s="4"/>
      <c r="U46" s="4"/>
      <c r="V46" s="4"/>
      <c r="W46" s="4"/>
      <c r="X46" s="4"/>
      <c r="Y46" s="69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 t="str">
        <f t="shared" si="6"/>
        <v/>
      </c>
      <c r="AL46" s="77" t="str">
        <f t="shared" si="7"/>
        <v/>
      </c>
      <c r="AM46" s="4"/>
      <c r="AN46" s="4"/>
      <c r="AO46" s="4"/>
      <c r="AP46" s="4"/>
    </row>
    <row r="47" ht="30.0" customHeight="1">
      <c r="A47" s="1"/>
      <c r="B47" s="31"/>
      <c r="C47" s="31"/>
      <c r="D47" s="31"/>
      <c r="E47" s="31"/>
      <c r="F47" s="31"/>
      <c r="G47" s="31"/>
      <c r="H47" s="62"/>
      <c r="I47" s="33"/>
      <c r="J47" s="65"/>
      <c r="K47" s="67"/>
      <c r="L47" s="81"/>
      <c r="M47" s="82"/>
      <c r="N47" s="68"/>
      <c r="O47" s="65"/>
      <c r="P47" s="67"/>
      <c r="Q47" s="81"/>
      <c r="R47" s="82"/>
      <c r="S47" s="68"/>
      <c r="T47" s="4"/>
      <c r="U47" s="4"/>
      <c r="V47" s="4"/>
      <c r="W47" s="4"/>
      <c r="X47" s="4"/>
      <c r="Y47" s="69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 t="str">
        <f t="shared" si="6"/>
        <v/>
      </c>
      <c r="AL47" s="77" t="str">
        <f t="shared" si="7"/>
        <v/>
      </c>
      <c r="AM47" s="4"/>
      <c r="AN47" s="4"/>
      <c r="AO47" s="4"/>
      <c r="AP47" s="4"/>
    </row>
    <row r="48" ht="30.0" customHeight="1">
      <c r="A48" s="1"/>
      <c r="B48" s="31"/>
      <c r="C48" s="31"/>
      <c r="D48" s="31"/>
      <c r="E48" s="31"/>
      <c r="F48" s="31"/>
      <c r="G48" s="31"/>
      <c r="H48" s="62"/>
      <c r="I48" s="33"/>
      <c r="J48" s="69"/>
      <c r="K48" s="69"/>
      <c r="L48" s="69"/>
      <c r="M48" s="69"/>
      <c r="N48" s="68"/>
      <c r="O48" s="69"/>
      <c r="P48" s="69"/>
      <c r="Q48" s="69"/>
      <c r="R48" s="69"/>
      <c r="S48" s="68"/>
      <c r="T48" s="4"/>
      <c r="U48" s="4"/>
      <c r="V48" s="4"/>
      <c r="W48" s="4"/>
      <c r="X48" s="4"/>
      <c r="Y48" s="69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 t="str">
        <f t="shared" si="6"/>
        <v/>
      </c>
      <c r="AL48" s="77" t="str">
        <f t="shared" si="7"/>
        <v/>
      </c>
      <c r="AM48" s="4"/>
      <c r="AN48" s="4"/>
      <c r="AO48" s="4"/>
      <c r="AP48" s="4"/>
    </row>
    <row r="49" ht="30.0" customHeight="1">
      <c r="A49" s="1"/>
      <c r="B49" s="31"/>
      <c r="C49" s="31"/>
      <c r="D49" s="31"/>
      <c r="E49" s="31"/>
      <c r="F49" s="31"/>
      <c r="G49" s="31"/>
      <c r="H49" s="62"/>
      <c r="I49" s="33"/>
      <c r="J49" s="69"/>
      <c r="K49" s="69"/>
      <c r="L49" s="69"/>
      <c r="M49" s="69"/>
      <c r="N49" s="68"/>
      <c r="O49" s="69"/>
      <c r="P49" s="69"/>
      <c r="Q49" s="69"/>
      <c r="R49" s="69"/>
      <c r="S49" s="68"/>
      <c r="T49" s="4"/>
      <c r="U49" s="4"/>
      <c r="V49" s="4"/>
      <c r="W49" s="4"/>
      <c r="X49" s="4"/>
      <c r="Y49" s="69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 t="str">
        <f t="shared" si="6"/>
        <v/>
      </c>
      <c r="AL49" s="77" t="str">
        <f t="shared" si="7"/>
        <v/>
      </c>
      <c r="AM49" s="4"/>
      <c r="AN49" s="4"/>
      <c r="AO49" s="4"/>
      <c r="AP49" s="4"/>
    </row>
    <row r="50" ht="30.0" customHeight="1">
      <c r="A50" s="1"/>
      <c r="B50" s="31"/>
      <c r="C50" s="31"/>
      <c r="D50" s="31"/>
      <c r="E50" s="31"/>
      <c r="F50" s="31"/>
      <c r="G50" s="31"/>
      <c r="H50" s="62"/>
      <c r="I50" s="35"/>
      <c r="J50" s="65"/>
      <c r="K50" s="66"/>
      <c r="L50" s="66"/>
      <c r="M50" s="67"/>
      <c r="N50" s="68"/>
      <c r="O50" s="65"/>
      <c r="P50" s="66"/>
      <c r="Q50" s="66"/>
      <c r="R50" s="67"/>
      <c r="S50" s="68"/>
      <c r="T50" s="4"/>
      <c r="U50" s="4"/>
      <c r="V50" s="4"/>
      <c r="W50" s="4"/>
      <c r="X50" s="4"/>
      <c r="Y50" s="69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 t="str">
        <f t="shared" si="6"/>
        <v/>
      </c>
      <c r="AL50" s="77" t="str">
        <f t="shared" si="7"/>
        <v/>
      </c>
      <c r="AM50" s="4"/>
      <c r="AN50" s="4"/>
      <c r="AO50" s="4"/>
      <c r="AP50" s="4"/>
    </row>
    <row r="51" ht="30.0" customHeight="1">
      <c r="A51" s="1"/>
      <c r="B51" s="31"/>
      <c r="C51" s="31"/>
      <c r="D51" s="31"/>
      <c r="E51" s="31"/>
      <c r="F51" s="31"/>
      <c r="G51" s="31"/>
      <c r="H51" s="62"/>
      <c r="I51" s="35"/>
      <c r="J51" s="65"/>
      <c r="K51" s="67"/>
      <c r="L51" s="72"/>
      <c r="M51" s="73"/>
      <c r="N51" s="68"/>
      <c r="O51" s="65"/>
      <c r="P51" s="67"/>
      <c r="Q51" s="72"/>
      <c r="R51" s="73"/>
      <c r="S51" s="68"/>
      <c r="T51" s="4"/>
      <c r="U51" s="4"/>
      <c r="V51" s="4"/>
      <c r="W51" s="4"/>
      <c r="X51" s="4"/>
      <c r="Y51" s="69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 t="str">
        <f t="shared" si="6"/>
        <v/>
      </c>
      <c r="AL51" s="77" t="str">
        <f t="shared" si="7"/>
        <v/>
      </c>
      <c r="AM51" s="4"/>
      <c r="AN51" s="4"/>
      <c r="AO51" s="4"/>
      <c r="AP51" s="4"/>
    </row>
    <row r="52" ht="30.0" customHeight="1">
      <c r="A52" s="1"/>
      <c r="B52" s="31"/>
      <c r="C52" s="31"/>
      <c r="D52" s="31"/>
      <c r="E52" s="31"/>
      <c r="F52" s="31"/>
      <c r="G52" s="31"/>
      <c r="H52" s="62"/>
      <c r="I52" s="35"/>
      <c r="J52" s="65"/>
      <c r="K52" s="67"/>
      <c r="L52" s="79"/>
      <c r="M52" s="80"/>
      <c r="N52" s="68"/>
      <c r="O52" s="65"/>
      <c r="P52" s="67"/>
      <c r="Q52" s="79"/>
      <c r="R52" s="80"/>
      <c r="S52" s="68"/>
      <c r="T52" s="4"/>
      <c r="U52" s="4"/>
      <c r="V52" s="4"/>
      <c r="W52" s="4"/>
      <c r="X52" s="4"/>
      <c r="Y52" s="69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 t="str">
        <f t="shared" si="6"/>
        <v/>
      </c>
      <c r="AL52" s="77" t="str">
        <f t="shared" si="7"/>
        <v/>
      </c>
      <c r="AM52" s="4"/>
      <c r="AN52" s="4"/>
      <c r="AO52" s="4"/>
      <c r="AP52" s="4"/>
    </row>
    <row r="53" ht="30.0" customHeight="1">
      <c r="A53" s="1"/>
      <c r="B53" s="31"/>
      <c r="C53" s="31"/>
      <c r="D53" s="31"/>
      <c r="E53" s="31"/>
      <c r="F53" s="31"/>
      <c r="G53" s="31"/>
      <c r="H53" s="62"/>
      <c r="I53" s="35"/>
      <c r="J53" s="65"/>
      <c r="K53" s="67"/>
      <c r="L53" s="81"/>
      <c r="M53" s="82"/>
      <c r="N53" s="68"/>
      <c r="O53" s="65"/>
      <c r="P53" s="67"/>
      <c r="Q53" s="81"/>
      <c r="R53" s="82"/>
      <c r="S53" s="68"/>
      <c r="T53" s="4"/>
      <c r="U53" s="4"/>
      <c r="V53" s="4"/>
      <c r="W53" s="4"/>
      <c r="X53" s="4"/>
      <c r="Y53" s="69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 t="str">
        <f t="shared" si="6"/>
        <v/>
      </c>
      <c r="AL53" s="77" t="str">
        <f t="shared" si="7"/>
        <v/>
      </c>
      <c r="AM53" s="4"/>
      <c r="AN53" s="4"/>
      <c r="AO53" s="4"/>
      <c r="AP53" s="4"/>
    </row>
    <row r="54" ht="30.0" customHeight="1">
      <c r="A54" s="1"/>
      <c r="B54" s="31"/>
      <c r="C54" s="31"/>
      <c r="D54" s="31"/>
      <c r="E54" s="31"/>
      <c r="F54" s="31"/>
      <c r="G54" s="31"/>
      <c r="H54" s="62"/>
      <c r="I54" s="35"/>
      <c r="J54" s="54"/>
      <c r="K54" s="54"/>
      <c r="L54" s="54"/>
      <c r="M54" s="54"/>
      <c r="N54" s="86"/>
      <c r="O54" s="54"/>
      <c r="P54" s="54"/>
      <c r="Q54" s="54"/>
      <c r="R54" s="54"/>
      <c r="S54" s="86"/>
      <c r="T54" s="4"/>
      <c r="U54" s="4"/>
      <c r="V54" s="4"/>
      <c r="W54" s="4"/>
      <c r="X54" s="4"/>
      <c r="Y54" s="5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 t="str">
        <f t="shared" si="6"/>
        <v/>
      </c>
      <c r="AL54" s="77" t="str">
        <f t="shared" si="7"/>
        <v/>
      </c>
      <c r="AM54" s="4"/>
      <c r="AN54" s="4"/>
      <c r="AO54" s="4"/>
      <c r="AP54" s="4"/>
    </row>
    <row r="55" ht="30.0" customHeight="1">
      <c r="A55" s="1"/>
      <c r="B55" s="31"/>
      <c r="C55" s="31"/>
      <c r="D55" s="31"/>
      <c r="E55" s="31"/>
      <c r="F55" s="31"/>
      <c r="G55" s="31"/>
      <c r="H55" s="62"/>
      <c r="I55" s="35"/>
      <c r="J55" s="54"/>
      <c r="K55" s="54"/>
      <c r="L55" s="54"/>
      <c r="M55" s="54"/>
      <c r="N55" s="86"/>
      <c r="O55" s="54"/>
      <c r="P55" s="54"/>
      <c r="Q55" s="54"/>
      <c r="R55" s="54"/>
      <c r="S55" s="86"/>
      <c r="T55" s="4"/>
      <c r="U55" s="4"/>
      <c r="V55" s="4"/>
      <c r="W55" s="4"/>
      <c r="X55" s="4"/>
      <c r="Y55" s="5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 t="str">
        <f t="shared" si="6"/>
        <v/>
      </c>
      <c r="AL55" s="77" t="str">
        <f t="shared" si="7"/>
        <v/>
      </c>
      <c r="AM55" s="4"/>
      <c r="AN55" s="4"/>
      <c r="AO55" s="4"/>
      <c r="AP55" s="4"/>
    </row>
    <row r="56" ht="30.0" customHeight="1">
      <c r="A56" s="1"/>
      <c r="B56" s="31"/>
      <c r="C56" s="31"/>
      <c r="D56" s="31"/>
      <c r="E56" s="31"/>
      <c r="F56" s="31"/>
      <c r="G56" s="31"/>
      <c r="H56" s="62"/>
      <c r="I56" s="35"/>
      <c r="J56" s="65"/>
      <c r="K56" s="66"/>
      <c r="L56" s="66"/>
      <c r="M56" s="67"/>
      <c r="N56" s="68"/>
      <c r="O56" s="65"/>
      <c r="P56" s="66"/>
      <c r="Q56" s="66"/>
      <c r="R56" s="67"/>
      <c r="S56" s="68"/>
      <c r="T56" s="4"/>
      <c r="U56" s="4"/>
      <c r="V56" s="4"/>
      <c r="W56" s="4"/>
      <c r="X56" s="4"/>
      <c r="Y56" s="69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 t="str">
        <f t="shared" si="6"/>
        <v/>
      </c>
      <c r="AL56" s="77" t="str">
        <f t="shared" si="7"/>
        <v/>
      </c>
      <c r="AM56" s="4"/>
      <c r="AN56" s="4"/>
      <c r="AO56" s="4"/>
      <c r="AP56" s="4"/>
    </row>
    <row r="57" ht="30.0" customHeight="1">
      <c r="A57" s="1"/>
      <c r="B57" s="31"/>
      <c r="C57" s="31"/>
      <c r="D57" s="31"/>
      <c r="E57" s="31"/>
      <c r="F57" s="31"/>
      <c r="G57" s="31"/>
      <c r="H57" s="62"/>
      <c r="I57" s="35"/>
      <c r="J57" s="65"/>
      <c r="K57" s="67"/>
      <c r="L57" s="72"/>
      <c r="M57" s="73"/>
      <c r="N57" s="68"/>
      <c r="O57" s="65"/>
      <c r="P57" s="67"/>
      <c r="Q57" s="72"/>
      <c r="R57" s="73"/>
      <c r="S57" s="68"/>
      <c r="T57" s="4"/>
      <c r="U57" s="4"/>
      <c r="V57" s="4"/>
      <c r="W57" s="4"/>
      <c r="X57" s="4"/>
      <c r="Y57" s="69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 t="str">
        <f t="shared" si="6"/>
        <v/>
      </c>
      <c r="AL57" s="77" t="str">
        <f t="shared" si="7"/>
        <v/>
      </c>
      <c r="AM57" s="4"/>
      <c r="AN57" s="4"/>
      <c r="AO57" s="4"/>
      <c r="AP57" s="4"/>
    </row>
    <row r="58" ht="30.0" customHeight="1">
      <c r="A58" s="1"/>
      <c r="B58" s="31"/>
      <c r="C58" s="31"/>
      <c r="D58" s="31"/>
      <c r="E58" s="31"/>
      <c r="F58" s="31"/>
      <c r="G58" s="31"/>
      <c r="H58" s="62"/>
      <c r="I58" s="35"/>
      <c r="J58" s="65"/>
      <c r="K58" s="67"/>
      <c r="L58" s="79"/>
      <c r="M58" s="80"/>
      <c r="N58" s="68"/>
      <c r="O58" s="65"/>
      <c r="P58" s="67"/>
      <c r="Q58" s="79"/>
      <c r="R58" s="80"/>
      <c r="S58" s="68"/>
      <c r="T58" s="4"/>
      <c r="U58" s="4"/>
      <c r="V58" s="4"/>
      <c r="W58" s="4"/>
      <c r="X58" s="4"/>
      <c r="Y58" s="69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 t="str">
        <f t="shared" si="6"/>
        <v/>
      </c>
      <c r="AL58" s="77" t="str">
        <f t="shared" si="7"/>
        <v/>
      </c>
      <c r="AM58" s="4"/>
      <c r="AN58" s="4"/>
      <c r="AO58" s="4"/>
      <c r="AP58" s="4"/>
    </row>
    <row r="59" ht="30.0" customHeight="1">
      <c r="A59" s="1"/>
      <c r="B59" s="31"/>
      <c r="C59" s="31"/>
      <c r="D59" s="31"/>
      <c r="E59" s="31"/>
      <c r="F59" s="31"/>
      <c r="G59" s="31"/>
      <c r="H59" s="62"/>
      <c r="I59" s="35"/>
      <c r="J59" s="65"/>
      <c r="K59" s="67"/>
      <c r="L59" s="81"/>
      <c r="M59" s="82"/>
      <c r="N59" s="68"/>
      <c r="O59" s="65"/>
      <c r="P59" s="67"/>
      <c r="Q59" s="81"/>
      <c r="R59" s="82"/>
      <c r="S59" s="68"/>
      <c r="T59" s="4"/>
      <c r="U59" s="4"/>
      <c r="V59" s="4"/>
      <c r="W59" s="4"/>
      <c r="X59" s="4"/>
      <c r="Y59" s="69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 t="str">
        <f t="shared" si="6"/>
        <v/>
      </c>
      <c r="AL59" s="77" t="str">
        <f t="shared" si="7"/>
        <v/>
      </c>
      <c r="AM59" s="4"/>
      <c r="AN59" s="4"/>
      <c r="AO59" s="4"/>
      <c r="AP59" s="4"/>
    </row>
    <row r="60" ht="30.0" customHeight="1">
      <c r="A60" s="1"/>
      <c r="B60" s="31"/>
      <c r="C60" s="31"/>
      <c r="D60" s="31"/>
      <c r="E60" s="31"/>
      <c r="F60" s="31"/>
      <c r="G60" s="31"/>
      <c r="H60" s="62"/>
      <c r="I60" s="35"/>
      <c r="J60" s="54"/>
      <c r="K60" s="54"/>
      <c r="L60" s="54"/>
      <c r="M60" s="54"/>
      <c r="N60" s="86"/>
      <c r="O60" s="54"/>
      <c r="P60" s="54"/>
      <c r="Q60" s="54"/>
      <c r="R60" s="54"/>
      <c r="S60" s="86"/>
      <c r="T60" s="4"/>
      <c r="U60" s="4"/>
      <c r="V60" s="4"/>
      <c r="W60" s="4"/>
      <c r="X60" s="4"/>
      <c r="Y60" s="5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 t="str">
        <f t="shared" si="6"/>
        <v/>
      </c>
      <c r="AL60" s="77" t="str">
        <f t="shared" si="7"/>
        <v/>
      </c>
      <c r="AM60" s="4"/>
      <c r="AN60" s="4"/>
      <c r="AO60" s="4"/>
      <c r="AP60" s="4"/>
    </row>
    <row r="61" ht="30.0" customHeight="1">
      <c r="A61" s="1"/>
      <c r="B61" s="31"/>
      <c r="C61" s="31"/>
      <c r="D61" s="31"/>
      <c r="E61" s="31"/>
      <c r="F61" s="31"/>
      <c r="G61" s="31"/>
      <c r="H61" s="62"/>
      <c r="I61" s="35"/>
      <c r="J61" s="54"/>
      <c r="K61" s="54"/>
      <c r="L61" s="54"/>
      <c r="M61" s="54"/>
      <c r="N61" s="86"/>
      <c r="O61" s="54"/>
      <c r="P61" s="54"/>
      <c r="Q61" s="54"/>
      <c r="R61" s="54"/>
      <c r="S61" s="86"/>
      <c r="T61" s="4"/>
      <c r="U61" s="4"/>
      <c r="V61" s="4"/>
      <c r="W61" s="4"/>
      <c r="X61" s="4"/>
      <c r="Y61" s="5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 t="str">
        <f t="shared" si="6"/>
        <v/>
      </c>
      <c r="AL61" s="77" t="str">
        <f t="shared" si="7"/>
        <v/>
      </c>
      <c r="AM61" s="4"/>
      <c r="AN61" s="4"/>
      <c r="AO61" s="4"/>
      <c r="AP61" s="4"/>
    </row>
    <row r="62" ht="30.0" customHeight="1">
      <c r="A62" s="1"/>
      <c r="B62" s="31"/>
      <c r="C62" s="31"/>
      <c r="D62" s="31"/>
      <c r="E62" s="31"/>
      <c r="F62" s="31"/>
      <c r="G62" s="31"/>
      <c r="H62" s="62"/>
      <c r="I62" s="35"/>
      <c r="J62" s="65"/>
      <c r="K62" s="66"/>
      <c r="L62" s="66"/>
      <c r="M62" s="67"/>
      <c r="N62" s="68"/>
      <c r="O62" s="65"/>
      <c r="P62" s="66"/>
      <c r="Q62" s="66"/>
      <c r="R62" s="67"/>
      <c r="S62" s="68"/>
      <c r="T62" s="4"/>
      <c r="U62" s="4"/>
      <c r="V62" s="4"/>
      <c r="W62" s="4"/>
      <c r="X62" s="4"/>
      <c r="Y62" s="69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 t="str">
        <f t="shared" si="6"/>
        <v/>
      </c>
      <c r="AL62" s="77" t="str">
        <f t="shared" si="7"/>
        <v/>
      </c>
      <c r="AM62" s="4"/>
      <c r="AN62" s="4"/>
      <c r="AO62" s="4"/>
      <c r="AP62" s="4"/>
    </row>
    <row r="63" ht="30.0" customHeight="1">
      <c r="A63" s="1"/>
      <c r="B63" s="31"/>
      <c r="C63" s="31"/>
      <c r="D63" s="31"/>
      <c r="E63" s="31"/>
      <c r="F63" s="31"/>
      <c r="G63" s="31"/>
      <c r="H63" s="62"/>
      <c r="I63" s="35"/>
      <c r="J63" s="65"/>
      <c r="K63" s="67"/>
      <c r="L63" s="72"/>
      <c r="M63" s="73"/>
      <c r="N63" s="68"/>
      <c r="O63" s="65"/>
      <c r="P63" s="67"/>
      <c r="Q63" s="72"/>
      <c r="R63" s="73"/>
      <c r="S63" s="68"/>
      <c r="T63" s="4"/>
      <c r="U63" s="4"/>
      <c r="V63" s="4"/>
      <c r="W63" s="4"/>
      <c r="X63" s="4"/>
      <c r="Y63" s="69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 t="str">
        <f t="shared" si="6"/>
        <v/>
      </c>
      <c r="AL63" s="77" t="str">
        <f t="shared" si="7"/>
        <v/>
      </c>
      <c r="AM63" s="4"/>
      <c r="AN63" s="4"/>
      <c r="AO63" s="4"/>
      <c r="AP63" s="4"/>
    </row>
    <row r="64" ht="30.0" customHeight="1">
      <c r="A64" s="1"/>
      <c r="B64" s="31"/>
      <c r="C64" s="31"/>
      <c r="D64" s="31"/>
      <c r="E64" s="31"/>
      <c r="F64" s="31"/>
      <c r="G64" s="31"/>
      <c r="H64" s="62"/>
      <c r="I64" s="35"/>
      <c r="J64" s="65"/>
      <c r="K64" s="67"/>
      <c r="L64" s="79"/>
      <c r="M64" s="80"/>
      <c r="N64" s="68"/>
      <c r="O64" s="65"/>
      <c r="P64" s="67"/>
      <c r="Q64" s="79"/>
      <c r="R64" s="80"/>
      <c r="S64" s="68"/>
      <c r="T64" s="4"/>
      <c r="U64" s="4"/>
      <c r="V64" s="4"/>
      <c r="W64" s="4"/>
      <c r="X64" s="4"/>
      <c r="Y64" s="69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 t="str">
        <f t="shared" si="6"/>
        <v/>
      </c>
      <c r="AL64" s="77" t="str">
        <f t="shared" si="7"/>
        <v/>
      </c>
      <c r="AM64" s="4"/>
      <c r="AN64" s="4"/>
      <c r="AO64" s="4"/>
      <c r="AP64" s="4"/>
    </row>
    <row r="65" ht="30.0" customHeight="1">
      <c r="A65" s="1"/>
      <c r="B65" s="31"/>
      <c r="C65" s="31"/>
      <c r="D65" s="31"/>
      <c r="E65" s="31"/>
      <c r="F65" s="31"/>
      <c r="G65" s="31"/>
      <c r="H65" s="62"/>
      <c r="I65" s="35"/>
      <c r="J65" s="65"/>
      <c r="K65" s="67"/>
      <c r="L65" s="81"/>
      <c r="M65" s="82"/>
      <c r="N65" s="68"/>
      <c r="O65" s="65"/>
      <c r="P65" s="67"/>
      <c r="Q65" s="81"/>
      <c r="R65" s="82"/>
      <c r="S65" s="68"/>
      <c r="T65" s="4"/>
      <c r="U65" s="4"/>
      <c r="V65" s="4"/>
      <c r="W65" s="4"/>
      <c r="X65" s="4"/>
      <c r="Y65" s="69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 t="str">
        <f t="shared" si="6"/>
        <v/>
      </c>
      <c r="AL65" s="77" t="str">
        <f t="shared" si="7"/>
        <v/>
      </c>
      <c r="AM65" s="4"/>
      <c r="AN65" s="4"/>
      <c r="AO65" s="4"/>
      <c r="AP65" s="4"/>
    </row>
    <row r="66" ht="30.0" customHeight="1">
      <c r="A66" s="1"/>
      <c r="B66" s="31"/>
      <c r="C66" s="31"/>
      <c r="D66" s="31"/>
      <c r="E66" s="31"/>
      <c r="F66" s="31"/>
      <c r="G66" s="31"/>
      <c r="H66" s="62"/>
      <c r="I66" s="35"/>
      <c r="J66" s="54"/>
      <c r="K66" s="54"/>
      <c r="L66" s="54"/>
      <c r="M66" s="54"/>
      <c r="N66" s="55"/>
      <c r="O66" s="54"/>
      <c r="P66" s="54"/>
      <c r="Q66" s="54"/>
      <c r="R66" s="54"/>
      <c r="S66" s="55"/>
      <c r="T66" s="4"/>
      <c r="U66" s="4"/>
      <c r="V66" s="4"/>
      <c r="W66" s="4"/>
      <c r="X66" s="4"/>
      <c r="Y66" s="5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 t="str">
        <f t="shared" si="6"/>
        <v/>
      </c>
      <c r="AL66" s="77" t="str">
        <f t="shared" si="7"/>
        <v/>
      </c>
      <c r="AM66" s="4"/>
      <c r="AN66" s="4"/>
      <c r="AO66" s="4"/>
      <c r="AP66" s="4"/>
    </row>
    <row r="67" ht="30.0" customHeight="1">
      <c r="A67" s="1"/>
      <c r="B67" s="31"/>
      <c r="C67" s="31"/>
      <c r="D67" s="31"/>
      <c r="E67" s="31"/>
      <c r="F67" s="31"/>
      <c r="G67" s="31"/>
      <c r="H67" s="62"/>
      <c r="I67" s="35"/>
      <c r="J67" s="4"/>
      <c r="K67" s="4"/>
      <c r="L67" s="4"/>
      <c r="M67" s="4"/>
      <c r="N67" s="55"/>
      <c r="O67" s="54"/>
      <c r="P67" s="54"/>
      <c r="Q67" s="4"/>
      <c r="R67" s="4"/>
      <c r="S67" s="55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 t="str">
        <f t="shared" si="6"/>
        <v/>
      </c>
      <c r="AL67" s="77" t="str">
        <f t="shared" si="7"/>
        <v/>
      </c>
      <c r="AM67" s="4"/>
      <c r="AN67" s="4"/>
      <c r="AO67" s="4"/>
      <c r="AP67" s="4"/>
    </row>
    <row r="68" ht="30.0" customHeight="1">
      <c r="A68" s="1"/>
      <c r="B68" s="31"/>
      <c r="C68" s="31"/>
      <c r="D68" s="31"/>
      <c r="E68" s="31"/>
      <c r="F68" s="31"/>
      <c r="G68" s="31"/>
      <c r="H68" s="62"/>
      <c r="I68" s="35"/>
      <c r="J68" s="65"/>
      <c r="K68" s="66"/>
      <c r="L68" s="66"/>
      <c r="M68" s="67"/>
      <c r="N68" s="68"/>
      <c r="O68" s="65"/>
      <c r="P68" s="66"/>
      <c r="Q68" s="66"/>
      <c r="R68" s="67"/>
      <c r="S68" s="68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 t="str">
        <f t="shared" si="6"/>
        <v/>
      </c>
      <c r="AL68" s="77" t="str">
        <f t="shared" si="7"/>
        <v/>
      </c>
      <c r="AM68" s="4"/>
      <c r="AN68" s="4"/>
      <c r="AO68" s="4"/>
      <c r="AP68" s="4"/>
    </row>
    <row r="69" ht="30.0" customHeight="1">
      <c r="A69" s="1"/>
      <c r="B69" s="31"/>
      <c r="C69" s="31"/>
      <c r="D69" s="31"/>
      <c r="E69" s="31"/>
      <c r="F69" s="31"/>
      <c r="G69" s="31"/>
      <c r="H69" s="62"/>
      <c r="I69" s="35"/>
      <c r="J69" s="65"/>
      <c r="K69" s="67"/>
      <c r="L69" s="72"/>
      <c r="M69" s="73"/>
      <c r="N69" s="68"/>
      <c r="O69" s="65"/>
      <c r="P69" s="67"/>
      <c r="Q69" s="72"/>
      <c r="R69" s="73"/>
      <c r="S69" s="68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 t="str">
        <f t="shared" si="6"/>
        <v/>
      </c>
      <c r="AL69" s="77" t="str">
        <f t="shared" si="7"/>
        <v/>
      </c>
      <c r="AM69" s="4"/>
      <c r="AN69" s="4"/>
      <c r="AO69" s="4"/>
      <c r="AP69" s="4"/>
    </row>
    <row r="70" ht="30.0" customHeight="1">
      <c r="A70" s="1"/>
      <c r="B70" s="31"/>
      <c r="C70" s="31"/>
      <c r="D70" s="31"/>
      <c r="E70" s="31"/>
      <c r="F70" s="31"/>
      <c r="G70" s="31"/>
      <c r="H70" s="62"/>
      <c r="I70" s="35"/>
      <c r="J70" s="65"/>
      <c r="K70" s="67"/>
      <c r="L70" s="79"/>
      <c r="M70" s="80"/>
      <c r="N70" s="68"/>
      <c r="O70" s="65"/>
      <c r="P70" s="67"/>
      <c r="Q70" s="79"/>
      <c r="R70" s="80"/>
      <c r="S70" s="68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 t="str">
        <f t="shared" si="6"/>
        <v/>
      </c>
      <c r="AL70" s="77" t="str">
        <f t="shared" si="7"/>
        <v/>
      </c>
      <c r="AM70" s="4"/>
      <c r="AN70" s="4"/>
      <c r="AO70" s="4"/>
      <c r="AP70" s="4"/>
    </row>
    <row r="71" ht="30.0" customHeight="1">
      <c r="A71" s="1"/>
      <c r="B71" s="31"/>
      <c r="C71" s="31"/>
      <c r="D71" s="31"/>
      <c r="E71" s="31"/>
      <c r="F71" s="31"/>
      <c r="G71" s="31"/>
      <c r="H71" s="62"/>
      <c r="I71" s="35"/>
      <c r="J71" s="65"/>
      <c r="K71" s="67"/>
      <c r="L71" s="81"/>
      <c r="M71" s="82"/>
      <c r="N71" s="68"/>
      <c r="O71" s="65"/>
      <c r="P71" s="67"/>
      <c r="Q71" s="81"/>
      <c r="R71" s="82"/>
      <c r="S71" s="68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 t="str">
        <f t="shared" si="6"/>
        <v/>
      </c>
      <c r="AL71" s="77" t="str">
        <f t="shared" si="7"/>
        <v/>
      </c>
      <c r="AM71" s="4"/>
      <c r="AN71" s="4"/>
      <c r="AO71" s="4"/>
      <c r="AP71" s="4"/>
    </row>
    <row r="72" ht="30.0" customHeight="1">
      <c r="A72" s="1"/>
      <c r="B72" s="31"/>
      <c r="C72" s="31"/>
      <c r="D72" s="31"/>
      <c r="E72" s="31"/>
      <c r="F72" s="31"/>
      <c r="G72" s="31"/>
      <c r="H72" s="62"/>
      <c r="I72" s="35"/>
      <c r="J72" s="69"/>
      <c r="K72" s="69"/>
      <c r="L72" s="69"/>
      <c r="M72" s="69"/>
      <c r="N72" s="68"/>
      <c r="O72" s="69"/>
      <c r="P72" s="69"/>
      <c r="Q72" s="69"/>
      <c r="R72" s="69"/>
      <c r="S72" s="68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 t="str">
        <f t="shared" si="6"/>
        <v/>
      </c>
      <c r="AL72" s="77" t="str">
        <f t="shared" si="7"/>
        <v/>
      </c>
      <c r="AM72" s="4"/>
      <c r="AN72" s="4"/>
      <c r="AO72" s="4"/>
      <c r="AP72" s="4"/>
    </row>
    <row r="73" ht="30.0" customHeight="1">
      <c r="A73" s="1"/>
      <c r="B73" s="31"/>
      <c r="C73" s="31"/>
      <c r="D73" s="31"/>
      <c r="E73" s="31"/>
      <c r="F73" s="31"/>
      <c r="G73" s="31"/>
      <c r="H73" s="62"/>
      <c r="I73" s="35"/>
      <c r="J73" s="69"/>
      <c r="K73" s="69"/>
      <c r="L73" s="69"/>
      <c r="M73" s="69"/>
      <c r="N73" s="68"/>
      <c r="O73" s="69"/>
      <c r="P73" s="69"/>
      <c r="Q73" s="69"/>
      <c r="R73" s="69"/>
      <c r="S73" s="68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 t="str">
        <f t="shared" si="6"/>
        <v/>
      </c>
      <c r="AL73" s="77" t="str">
        <f t="shared" si="7"/>
        <v/>
      </c>
      <c r="AM73" s="4"/>
      <c r="AN73" s="4"/>
      <c r="AO73" s="4"/>
      <c r="AP73" s="4"/>
    </row>
    <row r="74" ht="30.0" customHeight="1">
      <c r="A74" s="1"/>
      <c r="B74" s="31"/>
      <c r="C74" s="31"/>
      <c r="D74" s="31"/>
      <c r="E74" s="31"/>
      <c r="F74" s="31"/>
      <c r="G74" s="31"/>
      <c r="H74" s="62"/>
      <c r="I74" s="35"/>
      <c r="J74" s="65"/>
      <c r="K74" s="66"/>
      <c r="L74" s="66"/>
      <c r="M74" s="67"/>
      <c r="N74" s="68"/>
      <c r="O74" s="65"/>
      <c r="P74" s="66"/>
      <c r="Q74" s="66"/>
      <c r="R74" s="67"/>
      <c r="S74" s="68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 t="str">
        <f t="shared" si="6"/>
        <v/>
      </c>
      <c r="AL74" s="77" t="str">
        <f t="shared" si="7"/>
        <v/>
      </c>
      <c r="AM74" s="4"/>
      <c r="AN74" s="4"/>
      <c r="AO74" s="4"/>
      <c r="AP74" s="4"/>
    </row>
    <row r="75" ht="30.0" customHeight="1">
      <c r="A75" s="1"/>
      <c r="B75" s="31"/>
      <c r="C75" s="31"/>
      <c r="D75" s="31"/>
      <c r="E75" s="31"/>
      <c r="F75" s="31"/>
      <c r="G75" s="31"/>
      <c r="H75" s="62"/>
      <c r="I75" s="35"/>
      <c r="J75" s="65"/>
      <c r="K75" s="67"/>
      <c r="L75" s="72"/>
      <c r="M75" s="73"/>
      <c r="N75" s="68"/>
      <c r="O75" s="65"/>
      <c r="P75" s="67"/>
      <c r="Q75" s="72"/>
      <c r="R75" s="73"/>
      <c r="S75" s="68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 t="str">
        <f t="shared" si="6"/>
        <v/>
      </c>
      <c r="AL75" s="77" t="str">
        <f t="shared" si="7"/>
        <v/>
      </c>
      <c r="AM75" s="4"/>
      <c r="AN75" s="4"/>
      <c r="AO75" s="4"/>
      <c r="AP75" s="4"/>
    </row>
    <row r="76" ht="30.0" customHeight="1">
      <c r="A76" s="1"/>
      <c r="B76" s="31"/>
      <c r="C76" s="31"/>
      <c r="D76" s="31"/>
      <c r="E76" s="31"/>
      <c r="F76" s="31"/>
      <c r="G76" s="31"/>
      <c r="H76" s="62"/>
      <c r="I76" s="35"/>
      <c r="J76" s="65"/>
      <c r="K76" s="67"/>
      <c r="L76" s="79"/>
      <c r="M76" s="80"/>
      <c r="N76" s="68"/>
      <c r="O76" s="65"/>
      <c r="P76" s="67"/>
      <c r="Q76" s="79"/>
      <c r="R76" s="80"/>
      <c r="S76" s="68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 t="str">
        <f t="shared" si="6"/>
        <v/>
      </c>
      <c r="AL76" s="77" t="str">
        <f t="shared" si="7"/>
        <v/>
      </c>
      <c r="AM76" s="4"/>
      <c r="AN76" s="4"/>
      <c r="AO76" s="4"/>
      <c r="AP76" s="4"/>
    </row>
    <row r="77" ht="30.0" customHeight="1">
      <c r="A77" s="1"/>
      <c r="B77" s="31"/>
      <c r="C77" s="31"/>
      <c r="D77" s="31"/>
      <c r="E77" s="31"/>
      <c r="F77" s="31"/>
      <c r="G77" s="31"/>
      <c r="H77" s="62"/>
      <c r="I77" s="35"/>
      <c r="J77" s="65"/>
      <c r="K77" s="67"/>
      <c r="L77" s="81"/>
      <c r="M77" s="82"/>
      <c r="N77" s="68"/>
      <c r="O77" s="65"/>
      <c r="P77" s="67"/>
      <c r="Q77" s="81"/>
      <c r="R77" s="82"/>
      <c r="S77" s="68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 t="str">
        <f t="shared" si="6"/>
        <v/>
      </c>
      <c r="AL77" s="77" t="str">
        <f t="shared" si="7"/>
        <v/>
      </c>
      <c r="AM77" s="4"/>
      <c r="AN77" s="4"/>
      <c r="AO77" s="4"/>
      <c r="AP77" s="4"/>
    </row>
    <row r="78" ht="30.0" customHeight="1">
      <c r="A78" s="1"/>
      <c r="B78" s="31"/>
      <c r="C78" s="31"/>
      <c r="D78" s="31"/>
      <c r="E78" s="31"/>
      <c r="F78" s="31"/>
      <c r="G78" s="31"/>
      <c r="H78" s="62"/>
      <c r="I78" s="35"/>
      <c r="J78" s="69"/>
      <c r="K78" s="69"/>
      <c r="L78" s="69"/>
      <c r="M78" s="69"/>
      <c r="N78" s="68"/>
      <c r="O78" s="69"/>
      <c r="P78" s="69"/>
      <c r="Q78" s="69"/>
      <c r="R78" s="69"/>
      <c r="S78" s="68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 t="str">
        <f t="shared" si="6"/>
        <v/>
      </c>
      <c r="AL78" s="77" t="str">
        <f t="shared" si="7"/>
        <v/>
      </c>
      <c r="AM78" s="4"/>
      <c r="AN78" s="4"/>
      <c r="AO78" s="4"/>
      <c r="AP78" s="4"/>
    </row>
    <row r="79" ht="30.0" customHeight="1">
      <c r="A79" s="1"/>
      <c r="B79" s="31"/>
      <c r="C79" s="31"/>
      <c r="D79" s="31"/>
      <c r="E79" s="31"/>
      <c r="F79" s="31"/>
      <c r="G79" s="31"/>
      <c r="H79" s="62"/>
      <c r="I79" s="35"/>
      <c r="J79" s="69"/>
      <c r="K79" s="69"/>
      <c r="L79" s="69"/>
      <c r="M79" s="69"/>
      <c r="N79" s="68"/>
      <c r="O79" s="69"/>
      <c r="P79" s="69"/>
      <c r="Q79" s="69"/>
      <c r="R79" s="69"/>
      <c r="S79" s="68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 t="str">
        <f t="shared" si="6"/>
        <v/>
      </c>
      <c r="AL79" s="77" t="str">
        <f t="shared" si="7"/>
        <v/>
      </c>
      <c r="AM79" s="4"/>
      <c r="AN79" s="4"/>
      <c r="AO79" s="4"/>
      <c r="AP79" s="4"/>
    </row>
    <row r="80" ht="30.0" customHeight="1">
      <c r="A80" s="1"/>
      <c r="B80" s="31"/>
      <c r="C80" s="31"/>
      <c r="D80" s="31"/>
      <c r="E80" s="31"/>
      <c r="F80" s="31"/>
      <c r="G80" s="31"/>
      <c r="H80" s="62"/>
      <c r="I80" s="35"/>
      <c r="J80" s="65"/>
      <c r="K80" s="66"/>
      <c r="L80" s="66"/>
      <c r="M80" s="67"/>
      <c r="N80" s="68"/>
      <c r="O80" s="65"/>
      <c r="P80" s="66"/>
      <c r="Q80" s="66"/>
      <c r="R80" s="67"/>
      <c r="S80" s="68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 t="str">
        <f t="shared" si="6"/>
        <v/>
      </c>
      <c r="AL80" s="77" t="str">
        <f t="shared" si="7"/>
        <v/>
      </c>
      <c r="AM80" s="4"/>
      <c r="AN80" s="4"/>
      <c r="AO80" s="4"/>
      <c r="AP80" s="4"/>
    </row>
    <row r="81" ht="30.0" customHeight="1">
      <c r="A81" s="1"/>
      <c r="B81" s="31"/>
      <c r="C81" s="31"/>
      <c r="D81" s="31"/>
      <c r="E81" s="31"/>
      <c r="F81" s="31"/>
      <c r="G81" s="31"/>
      <c r="H81" s="62"/>
      <c r="I81" s="35"/>
      <c r="J81" s="65"/>
      <c r="K81" s="67"/>
      <c r="L81" s="72"/>
      <c r="M81" s="73"/>
      <c r="N81" s="68"/>
      <c r="O81" s="65"/>
      <c r="P81" s="67"/>
      <c r="Q81" s="72"/>
      <c r="R81" s="73"/>
      <c r="S81" s="68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 t="str">
        <f t="shared" si="6"/>
        <v/>
      </c>
      <c r="AL81" s="77" t="str">
        <f t="shared" si="7"/>
        <v/>
      </c>
      <c r="AM81" s="4"/>
      <c r="AN81" s="4"/>
      <c r="AO81" s="4"/>
      <c r="AP81" s="4"/>
    </row>
    <row r="82" ht="30.0" customHeight="1">
      <c r="A82" s="1"/>
      <c r="B82" s="31"/>
      <c r="C82" s="31"/>
      <c r="D82" s="31"/>
      <c r="E82" s="31"/>
      <c r="F82" s="31"/>
      <c r="G82" s="31"/>
      <c r="H82" s="62"/>
      <c r="I82" s="35"/>
      <c r="J82" s="65"/>
      <c r="K82" s="67"/>
      <c r="L82" s="79"/>
      <c r="M82" s="80"/>
      <c r="N82" s="68"/>
      <c r="O82" s="65"/>
      <c r="P82" s="67"/>
      <c r="Q82" s="79"/>
      <c r="R82" s="80"/>
      <c r="S82" s="68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 t="str">
        <f t="shared" si="6"/>
        <v/>
      </c>
      <c r="AL82" s="77" t="str">
        <f t="shared" si="7"/>
        <v/>
      </c>
      <c r="AM82" s="4"/>
      <c r="AN82" s="4"/>
      <c r="AO82" s="4"/>
      <c r="AP82" s="4"/>
    </row>
    <row r="83" ht="30.0" customHeight="1">
      <c r="A83" s="1"/>
      <c r="B83" s="31"/>
      <c r="C83" s="31"/>
      <c r="D83" s="31"/>
      <c r="E83" s="31"/>
      <c r="F83" s="31"/>
      <c r="G83" s="31"/>
      <c r="H83" s="62"/>
      <c r="I83" s="35"/>
      <c r="J83" s="65"/>
      <c r="K83" s="67"/>
      <c r="L83" s="81"/>
      <c r="M83" s="82"/>
      <c r="N83" s="68"/>
      <c r="O83" s="65"/>
      <c r="P83" s="67"/>
      <c r="Q83" s="81"/>
      <c r="R83" s="82"/>
      <c r="S83" s="68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 t="str">
        <f t="shared" si="6"/>
        <v/>
      </c>
      <c r="AL83" s="77" t="str">
        <f t="shared" si="7"/>
        <v/>
      </c>
      <c r="AM83" s="4"/>
      <c r="AN83" s="4"/>
      <c r="AO83" s="4"/>
      <c r="AP83" s="4"/>
    </row>
    <row r="84" ht="30.0" customHeight="1">
      <c r="A84" s="1"/>
      <c r="B84" s="31"/>
      <c r="C84" s="31"/>
      <c r="D84" s="31"/>
      <c r="E84" s="31"/>
      <c r="F84" s="31"/>
      <c r="G84" s="31"/>
      <c r="H84" s="62"/>
      <c r="I84" s="35"/>
      <c r="J84" s="54"/>
      <c r="K84" s="54"/>
      <c r="L84" s="54"/>
      <c r="M84" s="54"/>
      <c r="N84" s="68"/>
      <c r="O84" s="54"/>
      <c r="P84" s="54"/>
      <c r="Q84" s="54"/>
      <c r="R84" s="54"/>
      <c r="S84" s="68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 t="str">
        <f t="shared" si="6"/>
        <v/>
      </c>
      <c r="AL84" s="77" t="str">
        <f t="shared" si="7"/>
        <v/>
      </c>
      <c r="AM84" s="4"/>
      <c r="AN84" s="4"/>
      <c r="AO84" s="4"/>
      <c r="AP84" s="4"/>
    </row>
    <row r="85" ht="30.0" customHeight="1">
      <c r="A85" s="1"/>
      <c r="B85" s="31"/>
      <c r="C85" s="31"/>
      <c r="D85" s="31"/>
      <c r="E85" s="31"/>
      <c r="F85" s="31"/>
      <c r="G85" s="31"/>
      <c r="H85" s="62"/>
      <c r="I85" s="35"/>
      <c r="J85" s="54"/>
      <c r="K85" s="54"/>
      <c r="L85" s="54"/>
      <c r="M85" s="54"/>
      <c r="N85" s="68"/>
      <c r="O85" s="54"/>
      <c r="P85" s="54"/>
      <c r="Q85" s="54"/>
      <c r="R85" s="54"/>
      <c r="S85" s="68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 t="str">
        <f t="shared" si="6"/>
        <v/>
      </c>
      <c r="AL85" s="77" t="str">
        <f t="shared" si="7"/>
        <v/>
      </c>
      <c r="AM85" s="4"/>
      <c r="AN85" s="4"/>
      <c r="AO85" s="4"/>
      <c r="AP85" s="4"/>
    </row>
    <row r="86" ht="30.0" customHeight="1">
      <c r="A86" s="1"/>
      <c r="B86" s="31"/>
      <c r="C86" s="31"/>
      <c r="D86" s="31"/>
      <c r="E86" s="31"/>
      <c r="F86" s="31"/>
      <c r="G86" s="31"/>
      <c r="H86" s="62"/>
      <c r="I86" s="35"/>
      <c r="J86" s="65"/>
      <c r="K86" s="66"/>
      <c r="L86" s="66"/>
      <c r="M86" s="67"/>
      <c r="N86" s="68"/>
      <c r="O86" s="65"/>
      <c r="P86" s="66"/>
      <c r="Q86" s="66"/>
      <c r="R86" s="67"/>
      <c r="S86" s="68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ht="30.0" customHeight="1">
      <c r="A87" s="1"/>
      <c r="B87" s="31"/>
      <c r="C87" s="31"/>
      <c r="D87" s="31"/>
      <c r="E87" s="31"/>
      <c r="F87" s="31"/>
      <c r="G87" s="31"/>
      <c r="H87" s="62"/>
      <c r="I87" s="35"/>
      <c r="J87" s="65"/>
      <c r="K87" s="67"/>
      <c r="L87" s="72"/>
      <c r="M87" s="73"/>
      <c r="N87" s="68"/>
      <c r="O87" s="65"/>
      <c r="P87" s="67"/>
      <c r="Q87" s="72"/>
      <c r="R87" s="73"/>
      <c r="S87" s="68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ht="30.0" customHeight="1">
      <c r="A88" s="1"/>
      <c r="B88" s="31"/>
      <c r="C88" s="31"/>
      <c r="D88" s="31"/>
      <c r="E88" s="31"/>
      <c r="F88" s="31"/>
      <c r="G88" s="31"/>
      <c r="H88" s="62"/>
      <c r="I88" s="35"/>
      <c r="J88" s="65"/>
      <c r="K88" s="67"/>
      <c r="L88" s="79"/>
      <c r="M88" s="80"/>
      <c r="N88" s="68"/>
      <c r="O88" s="65"/>
      <c r="P88" s="67"/>
      <c r="Q88" s="79"/>
      <c r="R88" s="80"/>
      <c r="S88" s="68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ht="30.0" customHeight="1">
      <c r="A89" s="1"/>
      <c r="B89" s="31"/>
      <c r="C89" s="31"/>
      <c r="D89" s="31"/>
      <c r="E89" s="31"/>
      <c r="F89" s="31"/>
      <c r="G89" s="31"/>
      <c r="H89" s="62"/>
      <c r="I89" s="35"/>
      <c r="J89" s="65"/>
      <c r="K89" s="67"/>
      <c r="L89" s="81"/>
      <c r="M89" s="82"/>
      <c r="N89" s="68"/>
      <c r="O89" s="65"/>
      <c r="P89" s="67"/>
      <c r="Q89" s="81"/>
      <c r="R89" s="82"/>
      <c r="S89" s="68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ht="30.0" customHeight="1">
      <c r="A90" s="1"/>
      <c r="B90" s="31"/>
      <c r="C90" s="31"/>
      <c r="D90" s="31"/>
      <c r="E90" s="31"/>
      <c r="F90" s="31"/>
      <c r="G90" s="31"/>
      <c r="H90" s="62"/>
      <c r="I90" s="35"/>
      <c r="J90" s="54"/>
      <c r="K90" s="54"/>
      <c r="L90" s="54"/>
      <c r="M90" s="54"/>
      <c r="N90" s="68"/>
      <c r="O90" s="54"/>
      <c r="P90" s="54"/>
      <c r="Q90" s="54"/>
      <c r="R90" s="54"/>
      <c r="S90" s="68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ht="30.0" customHeight="1">
      <c r="A91" s="1"/>
      <c r="B91" s="31"/>
      <c r="C91" s="31"/>
      <c r="D91" s="31"/>
      <c r="E91" s="31"/>
      <c r="F91" s="31"/>
      <c r="G91" s="31"/>
      <c r="H91" s="62"/>
      <c r="I91" s="35"/>
      <c r="J91" s="54"/>
      <c r="K91" s="54"/>
      <c r="L91" s="54"/>
      <c r="M91" s="54"/>
      <c r="N91" s="68"/>
      <c r="O91" s="54"/>
      <c r="P91" s="54"/>
      <c r="Q91" s="54"/>
      <c r="R91" s="54"/>
      <c r="S91" s="68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ht="30.0" customHeight="1">
      <c r="A92" s="1"/>
      <c r="B92" s="31"/>
      <c r="C92" s="31"/>
      <c r="D92" s="31"/>
      <c r="E92" s="31"/>
      <c r="F92" s="31"/>
      <c r="G92" s="31"/>
      <c r="H92" s="62"/>
      <c r="I92" s="35"/>
      <c r="J92" s="65"/>
      <c r="K92" s="66"/>
      <c r="L92" s="66"/>
      <c r="M92" s="67"/>
      <c r="N92" s="68"/>
      <c r="O92" s="65"/>
      <c r="P92" s="66"/>
      <c r="Q92" s="66"/>
      <c r="R92" s="67"/>
      <c r="S92" s="68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</row>
    <row r="93" ht="30.0" customHeight="1">
      <c r="A93" s="1"/>
      <c r="B93" s="31"/>
      <c r="C93" s="31"/>
      <c r="D93" s="31"/>
      <c r="E93" s="31"/>
      <c r="F93" s="31"/>
      <c r="G93" s="31"/>
      <c r="H93" s="62"/>
      <c r="I93" s="35"/>
      <c r="J93" s="65"/>
      <c r="K93" s="67"/>
      <c r="L93" s="72"/>
      <c r="M93" s="73"/>
      <c r="N93" s="68"/>
      <c r="O93" s="65"/>
      <c r="P93" s="67"/>
      <c r="Q93" s="72"/>
      <c r="R93" s="73"/>
      <c r="S93" s="68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ht="30.0" customHeight="1">
      <c r="A94" s="1"/>
      <c r="B94" s="31"/>
      <c r="C94" s="31"/>
      <c r="D94" s="31"/>
      <c r="E94" s="31"/>
      <c r="F94" s="31"/>
      <c r="G94" s="31"/>
      <c r="H94" s="62"/>
      <c r="I94" s="35"/>
      <c r="J94" s="65"/>
      <c r="K94" s="67"/>
      <c r="L94" s="79"/>
      <c r="M94" s="80"/>
      <c r="N94" s="68"/>
      <c r="O94" s="65"/>
      <c r="P94" s="67"/>
      <c r="Q94" s="79"/>
      <c r="R94" s="80"/>
      <c r="S94" s="68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ht="30.0" customHeight="1">
      <c r="A95" s="1"/>
      <c r="B95" s="31"/>
      <c r="C95" s="31"/>
      <c r="D95" s="31"/>
      <c r="E95" s="31"/>
      <c r="F95" s="31"/>
      <c r="G95" s="31"/>
      <c r="H95" s="62"/>
      <c r="I95" s="35"/>
      <c r="J95" s="65"/>
      <c r="K95" s="67"/>
      <c r="L95" s="81"/>
      <c r="M95" s="82"/>
      <c r="N95" s="68"/>
      <c r="O95" s="65"/>
      <c r="P95" s="67"/>
      <c r="Q95" s="81"/>
      <c r="R95" s="82"/>
      <c r="S95" s="68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ht="30.0" customHeight="1">
      <c r="A96" s="1"/>
      <c r="B96" s="31"/>
      <c r="C96" s="31"/>
      <c r="D96" s="31"/>
      <c r="E96" s="31"/>
      <c r="F96" s="31"/>
      <c r="G96" s="31"/>
      <c r="H96" s="62"/>
      <c r="I96" s="35"/>
      <c r="J96" s="4"/>
      <c r="K96" s="4"/>
      <c r="L96" s="4"/>
      <c r="M96" s="4"/>
      <c r="N96" s="68"/>
      <c r="O96" s="54"/>
      <c r="P96" s="54"/>
      <c r="Q96" s="4"/>
      <c r="R96" s="4"/>
      <c r="S96" s="68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ht="30.0" customHeight="1">
      <c r="A97" s="1"/>
      <c r="B97" s="31"/>
      <c r="C97" s="31"/>
      <c r="D97" s="31"/>
      <c r="E97" s="31"/>
      <c r="F97" s="31"/>
      <c r="G97" s="31"/>
      <c r="H97" s="62"/>
      <c r="I97" s="35"/>
      <c r="J97" s="4"/>
      <c r="K97" s="4"/>
      <c r="L97" s="4"/>
      <c r="M97" s="4"/>
      <c r="N97" s="68"/>
      <c r="O97" s="54"/>
      <c r="P97" s="54"/>
      <c r="Q97" s="4"/>
      <c r="R97" s="4"/>
      <c r="S97" s="68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ht="30.0" customHeight="1">
      <c r="A98" s="1"/>
      <c r="B98" s="31"/>
      <c r="C98" s="31"/>
      <c r="D98" s="31"/>
      <c r="E98" s="31"/>
      <c r="F98" s="31"/>
      <c r="G98" s="31"/>
      <c r="H98" s="62"/>
      <c r="I98" s="35"/>
      <c r="J98" s="4"/>
      <c r="K98" s="4"/>
      <c r="L98" s="4"/>
      <c r="M98" s="4"/>
      <c r="N98" s="68"/>
      <c r="O98" s="54"/>
      <c r="P98" s="54"/>
      <c r="Q98" s="4"/>
      <c r="R98" s="4"/>
      <c r="S98" s="6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ht="30.0" customHeight="1">
      <c r="A99" s="1"/>
      <c r="B99" s="31"/>
      <c r="C99" s="31"/>
      <c r="D99" s="31"/>
      <c r="E99" s="31"/>
      <c r="F99" s="31"/>
      <c r="G99" s="31"/>
      <c r="H99" s="62"/>
      <c r="I99" s="35"/>
      <c r="J99" s="4"/>
      <c r="K99" s="4"/>
      <c r="L99" s="4"/>
      <c r="M99" s="4"/>
      <c r="N99" s="68"/>
      <c r="O99" s="54"/>
      <c r="P99" s="54"/>
      <c r="Q99" s="4"/>
      <c r="R99" s="4"/>
      <c r="S99" s="68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ht="30.0" customHeight="1">
      <c r="A100" s="1"/>
      <c r="B100" s="31"/>
      <c r="C100" s="31"/>
      <c r="D100" s="31"/>
      <c r="E100" s="31"/>
      <c r="F100" s="31"/>
      <c r="G100" s="31"/>
      <c r="H100" s="62"/>
      <c r="I100" s="35"/>
      <c r="J100" s="4"/>
      <c r="K100" s="4"/>
      <c r="L100" s="4"/>
      <c r="M100" s="4"/>
      <c r="N100" s="68"/>
      <c r="O100" s="54"/>
      <c r="P100" s="54"/>
      <c r="Q100" s="4"/>
      <c r="R100" s="4"/>
      <c r="S100" s="68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ht="30.0" customHeight="1">
      <c r="A101" s="1"/>
      <c r="B101" s="31"/>
      <c r="C101" s="31"/>
      <c r="D101" s="31"/>
      <c r="E101" s="31"/>
      <c r="F101" s="31"/>
      <c r="G101" s="31"/>
      <c r="H101" s="62"/>
      <c r="I101" s="35"/>
      <c r="J101" s="4"/>
      <c r="K101" s="4"/>
      <c r="L101" s="4"/>
      <c r="M101" s="4"/>
      <c r="N101" s="68"/>
      <c r="O101" s="54"/>
      <c r="P101" s="54"/>
      <c r="Q101" s="4"/>
      <c r="R101" s="4"/>
      <c r="S101" s="68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ht="30.0" customHeight="1">
      <c r="A102" s="1"/>
      <c r="B102" s="31"/>
      <c r="C102" s="31"/>
      <c r="D102" s="31"/>
      <c r="E102" s="31"/>
      <c r="F102" s="31"/>
      <c r="G102" s="31"/>
      <c r="H102" s="62"/>
      <c r="I102" s="35"/>
      <c r="J102" s="4"/>
      <c r="K102" s="4"/>
      <c r="L102" s="4"/>
      <c r="M102" s="4"/>
      <c r="N102" s="68"/>
      <c r="O102" s="54"/>
      <c r="P102" s="54"/>
      <c r="Q102" s="4"/>
      <c r="R102" s="4"/>
      <c r="S102" s="68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ht="30.0" customHeight="1">
      <c r="A103" s="1"/>
      <c r="B103" s="31"/>
      <c r="C103" s="31"/>
      <c r="D103" s="31"/>
      <c r="E103" s="31"/>
      <c r="F103" s="31"/>
      <c r="G103" s="31"/>
      <c r="H103" s="62"/>
      <c r="I103" s="35"/>
      <c r="J103" s="4"/>
      <c r="K103" s="4"/>
      <c r="L103" s="4"/>
      <c r="M103" s="4"/>
      <c r="N103" s="68"/>
      <c r="O103" s="54"/>
      <c r="P103" s="54"/>
      <c r="Q103" s="4"/>
      <c r="R103" s="4"/>
      <c r="S103" s="68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ht="30.0" customHeight="1">
      <c r="A104" s="1"/>
      <c r="B104" s="31"/>
      <c r="C104" s="31"/>
      <c r="D104" s="31"/>
      <c r="E104" s="31"/>
      <c r="F104" s="31"/>
      <c r="G104" s="31"/>
      <c r="H104" s="62"/>
      <c r="I104" s="35"/>
      <c r="J104" s="4"/>
      <c r="K104" s="4"/>
      <c r="L104" s="4"/>
      <c r="M104" s="4"/>
      <c r="N104" s="68"/>
      <c r="O104" s="54"/>
      <c r="P104" s="54"/>
      <c r="Q104" s="4"/>
      <c r="R104" s="4"/>
      <c r="S104" s="68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</row>
    <row r="105" ht="30.0" customHeight="1">
      <c r="A105" s="1"/>
      <c r="B105" s="31"/>
      <c r="C105" s="31"/>
      <c r="D105" s="31"/>
      <c r="E105" s="31"/>
      <c r="F105" s="31"/>
      <c r="G105" s="31"/>
      <c r="H105" s="62"/>
      <c r="I105" s="35"/>
      <c r="J105" s="4"/>
      <c r="K105" s="4"/>
      <c r="L105" s="4"/>
      <c r="M105" s="4"/>
      <c r="N105" s="68"/>
      <c r="O105" s="54"/>
      <c r="P105" s="54"/>
      <c r="Q105" s="4"/>
      <c r="R105" s="4"/>
      <c r="S105" s="68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ht="30.0" customHeight="1">
      <c r="A106" s="1"/>
      <c r="B106" s="31"/>
      <c r="C106" s="31"/>
      <c r="D106" s="31"/>
      <c r="E106" s="31"/>
      <c r="F106" s="31"/>
      <c r="G106" s="31"/>
      <c r="H106" s="62"/>
      <c r="I106" s="35"/>
      <c r="J106" s="4"/>
      <c r="K106" s="4"/>
      <c r="L106" s="4"/>
      <c r="M106" s="4"/>
      <c r="N106" s="68"/>
      <c r="O106" s="54"/>
      <c r="P106" s="54"/>
      <c r="Q106" s="4"/>
      <c r="R106" s="4"/>
      <c r="S106" s="68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ht="30.0" customHeight="1">
      <c r="A107" s="1"/>
      <c r="B107" s="31"/>
      <c r="C107" s="31"/>
      <c r="D107" s="31"/>
      <c r="E107" s="31"/>
      <c r="F107" s="31"/>
      <c r="G107" s="31"/>
      <c r="H107" s="62"/>
      <c r="I107" s="35"/>
      <c r="J107" s="4"/>
      <c r="K107" s="4"/>
      <c r="L107" s="4"/>
      <c r="M107" s="4"/>
      <c r="N107" s="68"/>
      <c r="O107" s="54"/>
      <c r="P107" s="54"/>
      <c r="Q107" s="4"/>
      <c r="R107" s="4"/>
      <c r="S107" s="68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ht="30.0" customHeight="1">
      <c r="A108" s="1"/>
      <c r="B108" s="31"/>
      <c r="C108" s="31"/>
      <c r="D108" s="31"/>
      <c r="E108" s="31"/>
      <c r="F108" s="31"/>
      <c r="G108" s="31"/>
      <c r="H108" s="62"/>
      <c r="I108" s="35"/>
      <c r="J108" s="4"/>
      <c r="K108" s="4"/>
      <c r="L108" s="4"/>
      <c r="M108" s="4"/>
      <c r="N108" s="68"/>
      <c r="O108" s="54"/>
      <c r="P108" s="54"/>
      <c r="Q108" s="4"/>
      <c r="R108" s="4"/>
      <c r="S108" s="68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ht="30.0" customHeight="1">
      <c r="A109" s="1"/>
      <c r="B109" s="31"/>
      <c r="C109" s="31"/>
      <c r="D109" s="31"/>
      <c r="E109" s="31"/>
      <c r="F109" s="31"/>
      <c r="G109" s="31"/>
      <c r="H109" s="62"/>
      <c r="I109" s="35"/>
      <c r="J109" s="4"/>
      <c r="K109" s="4"/>
      <c r="L109" s="4"/>
      <c r="M109" s="4"/>
      <c r="N109" s="68"/>
      <c r="O109" s="54"/>
      <c r="P109" s="54"/>
      <c r="Q109" s="4"/>
      <c r="R109" s="4"/>
      <c r="S109" s="68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ht="30.0" customHeight="1">
      <c r="A110" s="1"/>
      <c r="B110" s="31"/>
      <c r="C110" s="31"/>
      <c r="D110" s="31"/>
      <c r="E110" s="31"/>
      <c r="F110" s="31"/>
      <c r="G110" s="31"/>
      <c r="H110" s="62"/>
      <c r="I110" s="35"/>
      <c r="J110" s="4"/>
      <c r="K110" s="4"/>
      <c r="L110" s="4"/>
      <c r="M110" s="4"/>
      <c r="N110" s="68"/>
      <c r="O110" s="54"/>
      <c r="P110" s="54"/>
      <c r="Q110" s="4"/>
      <c r="R110" s="4"/>
      <c r="S110" s="68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ht="30.0" customHeight="1">
      <c r="A111" s="1"/>
      <c r="B111" s="31"/>
      <c r="C111" s="31"/>
      <c r="D111" s="31"/>
      <c r="E111" s="31"/>
      <c r="F111" s="31"/>
      <c r="G111" s="31"/>
      <c r="H111" s="62"/>
      <c r="I111" s="35"/>
      <c r="J111" s="4"/>
      <c r="K111" s="4"/>
      <c r="L111" s="4"/>
      <c r="M111" s="4"/>
      <c r="N111" s="68"/>
      <c r="O111" s="54"/>
      <c r="P111" s="54"/>
      <c r="Q111" s="4"/>
      <c r="R111" s="4"/>
      <c r="S111" s="68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ht="30.0" customHeight="1">
      <c r="A112" s="1"/>
      <c r="B112" s="31"/>
      <c r="C112" s="31"/>
      <c r="D112" s="31"/>
      <c r="E112" s="31"/>
      <c r="F112" s="31"/>
      <c r="G112" s="31"/>
      <c r="H112" s="62"/>
      <c r="I112" s="35"/>
      <c r="J112" s="4"/>
      <c r="K112" s="4"/>
      <c r="L112" s="4"/>
      <c r="M112" s="4"/>
      <c r="N112" s="68"/>
      <c r="O112" s="54"/>
      <c r="P112" s="54"/>
      <c r="Q112" s="4"/>
      <c r="R112" s="4"/>
      <c r="S112" s="68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ht="30.0" customHeight="1">
      <c r="A113" s="1"/>
      <c r="B113" s="31"/>
      <c r="C113" s="31"/>
      <c r="D113" s="31"/>
      <c r="E113" s="31"/>
      <c r="F113" s="31"/>
      <c r="G113" s="31"/>
      <c r="H113" s="62"/>
      <c r="I113" s="35"/>
      <c r="J113" s="4"/>
      <c r="K113" s="4"/>
      <c r="L113" s="4"/>
      <c r="M113" s="4"/>
      <c r="N113" s="68"/>
      <c r="O113" s="54"/>
      <c r="P113" s="54"/>
      <c r="Q113" s="4"/>
      <c r="R113" s="4"/>
      <c r="S113" s="68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ht="30.0" customHeight="1">
      <c r="A114" s="1"/>
      <c r="B114" s="31"/>
      <c r="C114" s="31"/>
      <c r="D114" s="31"/>
      <c r="E114" s="31"/>
      <c r="F114" s="31"/>
      <c r="G114" s="31"/>
      <c r="H114" s="62"/>
      <c r="I114" s="35"/>
      <c r="J114" s="4"/>
      <c r="K114" s="4"/>
      <c r="L114" s="4"/>
      <c r="M114" s="4"/>
      <c r="N114" s="86"/>
      <c r="O114" s="54"/>
      <c r="P114" s="54"/>
      <c r="Q114" s="4"/>
      <c r="R114" s="4"/>
      <c r="S114" s="86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ht="30.0" customHeight="1">
      <c r="A115" s="1"/>
      <c r="B115" s="31"/>
      <c r="C115" s="31"/>
      <c r="D115" s="31"/>
      <c r="E115" s="31"/>
      <c r="F115" s="31"/>
      <c r="G115" s="31"/>
      <c r="H115" s="62"/>
      <c r="I115" s="35"/>
      <c r="J115" s="4"/>
      <c r="K115" s="4"/>
      <c r="L115" s="4"/>
      <c r="M115" s="4"/>
      <c r="N115" s="86"/>
      <c r="O115" s="54"/>
      <c r="P115" s="54"/>
      <c r="Q115" s="4"/>
      <c r="R115" s="4"/>
      <c r="S115" s="86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ht="30.0" customHeight="1">
      <c r="A116" s="1"/>
      <c r="B116" s="31"/>
      <c r="C116" s="31"/>
      <c r="D116" s="31"/>
      <c r="E116" s="31"/>
      <c r="F116" s="31"/>
      <c r="G116" s="31"/>
      <c r="H116" s="62"/>
      <c r="I116" s="35"/>
      <c r="J116" s="4"/>
      <c r="K116" s="4"/>
      <c r="L116" s="4"/>
      <c r="M116" s="4"/>
      <c r="N116" s="68"/>
      <c r="O116" s="54"/>
      <c r="P116" s="54"/>
      <c r="Q116" s="4"/>
      <c r="R116" s="4"/>
      <c r="S116" s="68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ht="30.0" customHeight="1">
      <c r="A117" s="1"/>
      <c r="B117" s="31"/>
      <c r="C117" s="31"/>
      <c r="D117" s="31"/>
      <c r="E117" s="31"/>
      <c r="F117" s="31"/>
      <c r="G117" s="31"/>
      <c r="H117" s="62"/>
      <c r="I117" s="35"/>
      <c r="J117" s="4"/>
      <c r="K117" s="4"/>
      <c r="L117" s="4"/>
      <c r="M117" s="4"/>
      <c r="N117" s="68"/>
      <c r="O117" s="54"/>
      <c r="P117" s="54"/>
      <c r="Q117" s="4"/>
      <c r="R117" s="4"/>
      <c r="S117" s="68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ht="30.0" customHeight="1">
      <c r="A118" s="1"/>
      <c r="B118" s="31"/>
      <c r="C118" s="31"/>
      <c r="D118" s="31"/>
      <c r="E118" s="31"/>
      <c r="F118" s="31"/>
      <c r="G118" s="31"/>
      <c r="H118" s="62"/>
      <c r="I118" s="35"/>
      <c r="J118" s="4"/>
      <c r="K118" s="4"/>
      <c r="L118" s="4"/>
      <c r="M118" s="4"/>
      <c r="N118" s="68"/>
      <c r="O118" s="54"/>
      <c r="P118" s="54"/>
      <c r="Q118" s="4"/>
      <c r="R118" s="4"/>
      <c r="S118" s="68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ht="30.0" customHeight="1">
      <c r="A119" s="1"/>
      <c r="B119" s="31"/>
      <c r="C119" s="31"/>
      <c r="D119" s="31"/>
      <c r="E119" s="31"/>
      <c r="F119" s="31"/>
      <c r="G119" s="31"/>
      <c r="H119" s="62"/>
      <c r="I119" s="35"/>
      <c r="J119" s="4"/>
      <c r="K119" s="4"/>
      <c r="L119" s="4"/>
      <c r="M119" s="4"/>
      <c r="N119" s="68"/>
      <c r="O119" s="54"/>
      <c r="P119" s="54"/>
      <c r="Q119" s="4"/>
      <c r="R119" s="4"/>
      <c r="S119" s="68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ht="30.0" customHeight="1">
      <c r="A120" s="1"/>
      <c r="B120" s="31"/>
      <c r="C120" s="31"/>
      <c r="D120" s="31"/>
      <c r="E120" s="31"/>
      <c r="F120" s="31"/>
      <c r="G120" s="31"/>
      <c r="H120" s="62"/>
      <c r="I120" s="35"/>
      <c r="J120" s="4"/>
      <c r="K120" s="4"/>
      <c r="L120" s="4"/>
      <c r="M120" s="4"/>
      <c r="N120" s="86"/>
      <c r="O120" s="54"/>
      <c r="P120" s="54"/>
      <c r="Q120" s="4"/>
      <c r="R120" s="4"/>
      <c r="S120" s="86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</row>
    <row r="121" ht="30.0" customHeight="1">
      <c r="A121" s="1"/>
      <c r="B121" s="31"/>
      <c r="C121" s="31"/>
      <c r="D121" s="31"/>
      <c r="E121" s="31"/>
      <c r="F121" s="31"/>
      <c r="G121" s="31"/>
      <c r="H121" s="62"/>
      <c r="I121" s="35"/>
      <c r="J121" s="4"/>
      <c r="K121" s="4"/>
      <c r="L121" s="4"/>
      <c r="M121" s="4"/>
      <c r="N121" s="86"/>
      <c r="O121" s="54"/>
      <c r="P121" s="54"/>
      <c r="Q121" s="4"/>
      <c r="R121" s="4"/>
      <c r="S121" s="86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</row>
    <row r="122" ht="30.0" customHeight="1">
      <c r="A122" s="1"/>
      <c r="B122" s="31"/>
      <c r="C122" s="35"/>
      <c r="D122" s="31"/>
      <c r="E122" s="31"/>
      <c r="F122" s="31"/>
      <c r="G122" s="31"/>
      <c r="H122" s="62"/>
      <c r="I122" s="35"/>
      <c r="J122" s="4"/>
      <c r="K122" s="4"/>
      <c r="L122" s="4"/>
      <c r="M122" s="4"/>
      <c r="N122" s="68"/>
      <c r="O122" s="54"/>
      <c r="P122" s="54"/>
      <c r="Q122" s="4"/>
      <c r="R122" s="4"/>
      <c r="S122" s="68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</row>
    <row r="123" ht="30.0" customHeight="1">
      <c r="A123" s="1"/>
      <c r="B123" s="31"/>
      <c r="C123" s="4"/>
      <c r="D123" s="4"/>
      <c r="E123" s="4"/>
      <c r="F123" s="4"/>
      <c r="G123" s="4"/>
      <c r="H123" s="62"/>
      <c r="I123" s="35"/>
      <c r="J123" s="4"/>
      <c r="K123" s="4"/>
      <c r="L123" s="4"/>
      <c r="M123" s="4"/>
      <c r="N123" s="68"/>
      <c r="O123" s="54"/>
      <c r="P123" s="54"/>
      <c r="Q123" s="4"/>
      <c r="R123" s="4"/>
      <c r="S123" s="68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ht="30.0" customHeight="1">
      <c r="A124" s="1"/>
      <c r="B124" s="31"/>
      <c r="C124" s="4"/>
      <c r="D124" s="4"/>
      <c r="E124" s="4"/>
      <c r="F124" s="4"/>
      <c r="G124" s="4"/>
      <c r="H124" s="62"/>
      <c r="I124" s="35"/>
      <c r="J124" s="4"/>
      <c r="K124" s="4"/>
      <c r="L124" s="4"/>
      <c r="M124" s="4"/>
      <c r="N124" s="68"/>
      <c r="O124" s="54"/>
      <c r="P124" s="54"/>
      <c r="Q124" s="4"/>
      <c r="R124" s="4"/>
      <c r="S124" s="68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</row>
    <row r="125" ht="30.0" customHeight="1">
      <c r="A125" s="1"/>
      <c r="B125" s="31"/>
      <c r="C125" s="4"/>
      <c r="D125" s="4"/>
      <c r="E125" s="4"/>
      <c r="F125" s="4"/>
      <c r="G125" s="4"/>
      <c r="H125" s="62"/>
      <c r="I125" s="35"/>
      <c r="J125" s="4"/>
      <c r="K125" s="4"/>
      <c r="L125" s="4"/>
      <c r="M125" s="4"/>
      <c r="N125" s="68"/>
      <c r="O125" s="54"/>
      <c r="P125" s="54"/>
      <c r="Q125" s="4"/>
      <c r="R125" s="4"/>
      <c r="S125" s="68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</row>
    <row r="126" ht="30.0" customHeight="1">
      <c r="A126" s="1"/>
      <c r="B126" s="31"/>
      <c r="C126" s="4"/>
      <c r="D126" s="4"/>
      <c r="E126" s="4"/>
      <c r="F126" s="4"/>
      <c r="G126" s="4"/>
      <c r="H126" s="62"/>
      <c r="I126" s="35"/>
      <c r="J126" s="4"/>
      <c r="K126" s="4"/>
      <c r="L126" s="4"/>
      <c r="M126" s="4"/>
      <c r="N126" s="55"/>
      <c r="O126" s="54"/>
      <c r="P126" s="54"/>
      <c r="Q126" s="4"/>
      <c r="R126" s="4"/>
      <c r="S126" s="55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</row>
    <row r="127" ht="30.0" customHeight="1">
      <c r="A127" s="1"/>
      <c r="B127" s="35"/>
      <c r="C127" s="4"/>
      <c r="D127" s="4"/>
      <c r="E127" s="4"/>
      <c r="F127" s="4"/>
      <c r="G127" s="4"/>
      <c r="H127" s="55"/>
      <c r="I127" s="54"/>
      <c r="J127" s="54"/>
      <c r="K127" s="4"/>
      <c r="L127" s="4"/>
      <c r="M127" s="55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</row>
    <row r="128" ht="30.0" customHeight="1">
      <c r="A128" s="1"/>
      <c r="B128" s="35"/>
      <c r="C128" s="4"/>
      <c r="D128" s="4"/>
      <c r="E128" s="4"/>
      <c r="F128" s="4"/>
      <c r="G128" s="4"/>
      <c r="H128" s="55"/>
      <c r="I128" s="54"/>
      <c r="J128" s="54"/>
      <c r="K128" s="4"/>
      <c r="L128" s="4"/>
      <c r="M128" s="55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ht="30.0" customHeight="1">
      <c r="A129" s="1"/>
      <c r="B129" s="35"/>
      <c r="C129" s="4"/>
      <c r="D129" s="4"/>
      <c r="E129" s="4"/>
      <c r="F129" s="4"/>
      <c r="G129" s="4"/>
      <c r="H129" s="55"/>
      <c r="I129" s="54"/>
      <c r="J129" s="54"/>
      <c r="K129" s="4"/>
      <c r="L129" s="4"/>
      <c r="M129" s="55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ht="30.0" customHeight="1">
      <c r="A130" s="1"/>
      <c r="B130" s="35"/>
      <c r="C130" s="4"/>
      <c r="D130" s="4"/>
      <c r="E130" s="4"/>
      <c r="F130" s="4"/>
      <c r="G130" s="4"/>
      <c r="H130" s="55"/>
      <c r="I130" s="54"/>
      <c r="J130" s="54"/>
      <c r="K130" s="4"/>
      <c r="L130" s="4"/>
      <c r="M130" s="55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ht="30.0" customHeight="1">
      <c r="A131" s="1"/>
      <c r="B131" s="35"/>
      <c r="C131" s="4"/>
      <c r="D131" s="4"/>
      <c r="E131" s="4"/>
      <c r="F131" s="4"/>
      <c r="G131" s="4"/>
      <c r="H131" s="55"/>
      <c r="I131" s="54"/>
      <c r="J131" s="54"/>
      <c r="K131" s="4"/>
      <c r="L131" s="4"/>
      <c r="M131" s="55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ht="30.0" customHeight="1">
      <c r="A132" s="1"/>
      <c r="B132" s="35"/>
      <c r="C132" s="4"/>
      <c r="D132" s="4"/>
      <c r="E132" s="4"/>
      <c r="F132" s="4"/>
      <c r="G132" s="4"/>
      <c r="H132" s="55"/>
      <c r="I132" s="54"/>
      <c r="J132" s="54"/>
      <c r="K132" s="4"/>
      <c r="L132" s="4"/>
      <c r="M132" s="55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ht="30.0" customHeight="1">
      <c r="A133" s="1"/>
      <c r="B133" s="35"/>
      <c r="C133" s="4"/>
      <c r="D133" s="4"/>
      <c r="E133" s="4"/>
      <c r="F133" s="4"/>
      <c r="G133" s="4"/>
      <c r="H133" s="55"/>
      <c r="I133" s="54"/>
      <c r="J133" s="54"/>
      <c r="K133" s="4"/>
      <c r="L133" s="4"/>
      <c r="M133" s="55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ht="30.0" customHeight="1">
      <c r="A134" s="1"/>
      <c r="B134" s="35"/>
      <c r="C134" s="4"/>
      <c r="D134" s="4"/>
      <c r="E134" s="4"/>
      <c r="F134" s="4"/>
      <c r="G134" s="4"/>
      <c r="H134" s="55"/>
      <c r="I134" s="54"/>
      <c r="J134" s="54"/>
      <c r="K134" s="4"/>
      <c r="L134" s="4"/>
      <c r="M134" s="55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ht="30.0" customHeight="1">
      <c r="A135" s="1"/>
      <c r="B135" s="35"/>
      <c r="C135" s="4"/>
      <c r="D135" s="4"/>
      <c r="E135" s="4"/>
      <c r="F135" s="4"/>
      <c r="G135" s="4"/>
      <c r="H135" s="55"/>
      <c r="I135" s="54"/>
      <c r="J135" s="54"/>
      <c r="K135" s="4"/>
      <c r="L135" s="4"/>
      <c r="M135" s="55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ht="30.0" customHeight="1">
      <c r="A136" s="1"/>
      <c r="B136" s="35"/>
      <c r="C136" s="4"/>
      <c r="D136" s="4"/>
      <c r="E136" s="4"/>
      <c r="F136" s="4"/>
      <c r="G136" s="4"/>
      <c r="H136" s="55"/>
      <c r="I136" s="54"/>
      <c r="J136" s="54"/>
      <c r="K136" s="4"/>
      <c r="L136" s="4"/>
      <c r="M136" s="55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ht="30.0" customHeight="1">
      <c r="A137" s="1"/>
      <c r="B137" s="35"/>
      <c r="C137" s="4"/>
      <c r="D137" s="4"/>
      <c r="E137" s="4"/>
      <c r="F137" s="4"/>
      <c r="G137" s="4"/>
      <c r="H137" s="55"/>
      <c r="I137" s="54"/>
      <c r="J137" s="54"/>
      <c r="K137" s="4"/>
      <c r="L137" s="4"/>
      <c r="M137" s="55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ht="30.0" customHeight="1">
      <c r="A138" s="1"/>
      <c r="B138" s="35"/>
      <c r="C138" s="4"/>
      <c r="D138" s="4"/>
      <c r="E138" s="4"/>
      <c r="F138" s="4"/>
      <c r="G138" s="4"/>
      <c r="H138" s="55"/>
      <c r="I138" s="54"/>
      <c r="J138" s="54"/>
      <c r="K138" s="4"/>
      <c r="L138" s="4"/>
      <c r="M138" s="55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ht="30.0" customHeight="1">
      <c r="A139" s="1"/>
      <c r="B139" s="35"/>
      <c r="C139" s="4"/>
      <c r="D139" s="4"/>
      <c r="E139" s="4"/>
      <c r="F139" s="4"/>
      <c r="G139" s="4"/>
      <c r="H139" s="55"/>
      <c r="I139" s="54"/>
      <c r="J139" s="54"/>
      <c r="K139" s="4"/>
      <c r="L139" s="4"/>
      <c r="M139" s="55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ht="30.0" customHeight="1">
      <c r="A140" s="1"/>
      <c r="B140" s="35"/>
      <c r="C140" s="4"/>
      <c r="D140" s="4"/>
      <c r="E140" s="4"/>
      <c r="F140" s="4"/>
      <c r="G140" s="4"/>
      <c r="H140" s="55"/>
      <c r="I140" s="54"/>
      <c r="J140" s="54"/>
      <c r="K140" s="4"/>
      <c r="L140" s="4"/>
      <c r="M140" s="55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ht="30.0" customHeight="1">
      <c r="A141" s="1"/>
      <c r="B141" s="35"/>
      <c r="C141" s="4"/>
      <c r="D141" s="4"/>
      <c r="E141" s="4"/>
      <c r="F141" s="4"/>
      <c r="G141" s="4"/>
      <c r="H141" s="55"/>
      <c r="I141" s="54"/>
      <c r="J141" s="54"/>
      <c r="K141" s="4"/>
      <c r="L141" s="4"/>
      <c r="M141" s="55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ht="30.0" customHeight="1">
      <c r="A142" s="1"/>
      <c r="B142" s="35"/>
      <c r="C142" s="4"/>
      <c r="D142" s="4"/>
      <c r="E142" s="4"/>
      <c r="F142" s="4"/>
      <c r="G142" s="4"/>
      <c r="H142" s="55"/>
      <c r="I142" s="54"/>
      <c r="J142" s="54"/>
      <c r="K142" s="4"/>
      <c r="L142" s="4"/>
      <c r="M142" s="55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</row>
    <row r="143" ht="30.0" customHeight="1">
      <c r="A143" s="1"/>
      <c r="B143" s="35"/>
      <c r="C143" s="4"/>
      <c r="D143" s="4"/>
      <c r="E143" s="4"/>
      <c r="F143" s="4"/>
      <c r="G143" s="4"/>
      <c r="H143" s="55"/>
      <c r="I143" s="54"/>
      <c r="J143" s="54"/>
      <c r="K143" s="4"/>
      <c r="L143" s="4"/>
      <c r="M143" s="55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</row>
    <row r="144" ht="30.0" customHeight="1">
      <c r="A144" s="1"/>
      <c r="B144" s="35"/>
      <c r="C144" s="4"/>
      <c r="D144" s="4"/>
      <c r="E144" s="4"/>
      <c r="F144" s="4"/>
      <c r="G144" s="4"/>
      <c r="H144" s="55"/>
      <c r="I144" s="54"/>
      <c r="J144" s="54"/>
      <c r="K144" s="4"/>
      <c r="L144" s="4"/>
      <c r="M144" s="55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ht="30.0" customHeight="1">
      <c r="A145" s="1"/>
      <c r="B145" s="35"/>
      <c r="C145" s="4"/>
      <c r="D145" s="4"/>
      <c r="E145" s="4"/>
      <c r="F145" s="4"/>
      <c r="G145" s="4"/>
      <c r="H145" s="55"/>
      <c r="I145" s="54"/>
      <c r="J145" s="54"/>
      <c r="K145" s="4"/>
      <c r="L145" s="4"/>
      <c r="M145" s="55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ht="30.0" customHeight="1">
      <c r="A146" s="1"/>
      <c r="B146" s="35"/>
      <c r="C146" s="4"/>
      <c r="D146" s="4"/>
      <c r="E146" s="4"/>
      <c r="F146" s="4"/>
      <c r="G146" s="4"/>
      <c r="H146" s="55"/>
      <c r="I146" s="54"/>
      <c r="J146" s="54"/>
      <c r="K146" s="4"/>
      <c r="L146" s="4"/>
      <c r="M146" s="55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</row>
    <row r="147" ht="30.0" customHeight="1">
      <c r="A147" s="1"/>
      <c r="B147" s="35"/>
      <c r="C147" s="4"/>
      <c r="D147" s="4"/>
      <c r="E147" s="4"/>
      <c r="F147" s="4"/>
      <c r="G147" s="4"/>
      <c r="H147" s="55"/>
      <c r="I147" s="54"/>
      <c r="J147" s="54"/>
      <c r="K147" s="4"/>
      <c r="L147" s="4"/>
      <c r="M147" s="55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</row>
    <row r="148" ht="30.0" customHeight="1">
      <c r="A148" s="1"/>
      <c r="B148" s="35"/>
      <c r="C148" s="4"/>
      <c r="D148" s="4"/>
      <c r="E148" s="4"/>
      <c r="F148" s="4"/>
      <c r="G148" s="4"/>
      <c r="H148" s="55"/>
      <c r="I148" s="54"/>
      <c r="J148" s="54"/>
      <c r="K148" s="4"/>
      <c r="L148" s="4"/>
      <c r="M148" s="55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</row>
    <row r="149" ht="30.0" customHeight="1">
      <c r="A149" s="1"/>
      <c r="B149" s="35"/>
      <c r="C149" s="4"/>
      <c r="D149" s="4"/>
      <c r="E149" s="4"/>
      <c r="F149" s="4"/>
      <c r="G149" s="4"/>
      <c r="H149" s="55"/>
      <c r="I149" s="54"/>
      <c r="J149" s="54"/>
      <c r="K149" s="4"/>
      <c r="L149" s="4"/>
      <c r="M149" s="55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</row>
    <row r="150" ht="30.0" customHeight="1">
      <c r="A150" s="1"/>
      <c r="B150" s="35"/>
      <c r="C150" s="4"/>
      <c r="D150" s="4"/>
      <c r="E150" s="4"/>
      <c r="F150" s="4"/>
      <c r="G150" s="4"/>
      <c r="H150" s="55"/>
      <c r="I150" s="54"/>
      <c r="J150" s="54"/>
      <c r="K150" s="4"/>
      <c r="L150" s="4"/>
      <c r="M150" s="55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</row>
    <row r="151" ht="30.0" customHeight="1">
      <c r="A151" s="1"/>
      <c r="B151" s="35"/>
      <c r="C151" s="4"/>
      <c r="D151" s="4"/>
      <c r="E151" s="4"/>
      <c r="F151" s="4"/>
      <c r="G151" s="4"/>
      <c r="H151" s="55"/>
      <c r="I151" s="54"/>
      <c r="J151" s="54"/>
      <c r="K151" s="4"/>
      <c r="L151" s="4"/>
      <c r="M151" s="55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</row>
    <row r="152" ht="30.0" customHeight="1">
      <c r="A152" s="1"/>
      <c r="B152" s="35"/>
      <c r="C152" s="4"/>
      <c r="D152" s="4"/>
      <c r="E152" s="4"/>
      <c r="F152" s="4"/>
      <c r="G152" s="4"/>
      <c r="H152" s="55"/>
      <c r="I152" s="54"/>
      <c r="J152" s="54"/>
      <c r="K152" s="4"/>
      <c r="L152" s="4"/>
      <c r="M152" s="55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</row>
    <row r="153" ht="30.0" customHeight="1">
      <c r="A153" s="1"/>
      <c r="B153" s="35"/>
      <c r="C153" s="4"/>
      <c r="D153" s="4"/>
      <c r="E153" s="4"/>
      <c r="F153" s="4"/>
      <c r="G153" s="4"/>
      <c r="H153" s="55"/>
      <c r="I153" s="54"/>
      <c r="J153" s="54"/>
      <c r="K153" s="4"/>
      <c r="L153" s="4"/>
      <c r="M153" s="55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</row>
    <row r="154" ht="30.0" customHeight="1">
      <c r="A154" s="1"/>
      <c r="B154" s="35"/>
      <c r="C154" s="4"/>
      <c r="D154" s="4"/>
      <c r="E154" s="4"/>
      <c r="F154" s="4"/>
      <c r="G154" s="4"/>
      <c r="H154" s="55"/>
      <c r="I154" s="54"/>
      <c r="J154" s="54"/>
      <c r="K154" s="4"/>
      <c r="L154" s="4"/>
      <c r="M154" s="55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</row>
    <row r="155" ht="30.0" customHeight="1">
      <c r="A155" s="1"/>
      <c r="B155" s="35"/>
      <c r="C155" s="4"/>
      <c r="D155" s="4"/>
      <c r="E155" s="4"/>
      <c r="F155" s="4"/>
      <c r="G155" s="4"/>
      <c r="H155" s="55"/>
      <c r="I155" s="54"/>
      <c r="J155" s="54"/>
      <c r="K155" s="4"/>
      <c r="L155" s="4"/>
      <c r="M155" s="55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ht="30.0" customHeight="1">
      <c r="A156" s="1"/>
      <c r="B156" s="35"/>
      <c r="C156" s="4"/>
      <c r="D156" s="4"/>
      <c r="E156" s="4"/>
      <c r="F156" s="4"/>
      <c r="G156" s="4"/>
      <c r="H156" s="55"/>
      <c r="I156" s="54"/>
      <c r="J156" s="54"/>
      <c r="K156" s="4"/>
      <c r="L156" s="4"/>
      <c r="M156" s="55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ht="30.0" customHeight="1">
      <c r="A157" s="1"/>
      <c r="B157" s="35"/>
      <c r="C157" s="4"/>
      <c r="D157" s="4"/>
      <c r="E157" s="4"/>
      <c r="F157" s="4"/>
      <c r="G157" s="4"/>
      <c r="H157" s="55"/>
      <c r="I157" s="54"/>
      <c r="J157" s="54"/>
      <c r="K157" s="4"/>
      <c r="L157" s="4"/>
      <c r="M157" s="55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ht="30.0" customHeight="1">
      <c r="A158" s="1"/>
      <c r="B158" s="35"/>
      <c r="C158" s="4"/>
      <c r="D158" s="4"/>
      <c r="E158" s="4"/>
      <c r="F158" s="4"/>
      <c r="G158" s="4"/>
      <c r="H158" s="55"/>
      <c r="I158" s="54"/>
      <c r="J158" s="54"/>
      <c r="K158" s="4"/>
      <c r="L158" s="4"/>
      <c r="M158" s="55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</row>
    <row r="159" ht="30.0" customHeight="1">
      <c r="A159" s="1"/>
      <c r="B159" s="35"/>
      <c r="C159" s="4"/>
      <c r="D159" s="4"/>
      <c r="E159" s="4"/>
      <c r="F159" s="4"/>
      <c r="G159" s="4"/>
      <c r="H159" s="55"/>
      <c r="I159" s="54"/>
      <c r="J159" s="54"/>
      <c r="K159" s="4"/>
      <c r="L159" s="4"/>
      <c r="M159" s="55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ht="30.0" customHeight="1">
      <c r="A160" s="1"/>
      <c r="B160" s="35"/>
      <c r="C160" s="4"/>
      <c r="D160" s="4"/>
      <c r="E160" s="4"/>
      <c r="F160" s="4"/>
      <c r="G160" s="4"/>
      <c r="H160" s="55"/>
      <c r="I160" s="54"/>
      <c r="J160" s="54"/>
      <c r="K160" s="4"/>
      <c r="L160" s="4"/>
      <c r="M160" s="55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</row>
    <row r="161" ht="30.0" customHeight="1">
      <c r="A161" s="1"/>
      <c r="B161" s="35"/>
      <c r="C161" s="4"/>
      <c r="D161" s="4"/>
      <c r="E161" s="4"/>
      <c r="F161" s="4"/>
      <c r="G161" s="4"/>
      <c r="H161" s="55"/>
      <c r="I161" s="54"/>
      <c r="J161" s="54"/>
      <c r="K161" s="4"/>
      <c r="L161" s="4"/>
      <c r="M161" s="55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</row>
    <row r="162" ht="30.0" customHeight="1">
      <c r="A162" s="1"/>
      <c r="B162" s="35"/>
      <c r="C162" s="4"/>
      <c r="D162" s="4"/>
      <c r="E162" s="4"/>
      <c r="F162" s="4"/>
      <c r="G162" s="4"/>
      <c r="H162" s="55"/>
      <c r="I162" s="54"/>
      <c r="J162" s="54"/>
      <c r="K162" s="4"/>
      <c r="L162" s="4"/>
      <c r="M162" s="55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</row>
    <row r="163" ht="30.0" customHeight="1">
      <c r="A163" s="1"/>
      <c r="B163" s="35"/>
      <c r="C163" s="4"/>
      <c r="D163" s="4"/>
      <c r="E163" s="4"/>
      <c r="F163" s="4"/>
      <c r="G163" s="4"/>
      <c r="H163" s="55"/>
      <c r="I163" s="54"/>
      <c r="J163" s="54"/>
      <c r="K163" s="4"/>
      <c r="L163" s="4"/>
      <c r="M163" s="55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</row>
    <row r="164" ht="30.0" customHeight="1">
      <c r="A164" s="1"/>
      <c r="B164" s="35"/>
      <c r="C164" s="4"/>
      <c r="D164" s="4"/>
      <c r="E164" s="4"/>
      <c r="F164" s="4"/>
      <c r="G164" s="4"/>
      <c r="H164" s="55"/>
      <c r="I164" s="54"/>
      <c r="J164" s="54"/>
      <c r="K164" s="4"/>
      <c r="L164" s="4"/>
      <c r="M164" s="55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ht="30.0" customHeight="1">
      <c r="A165" s="1"/>
      <c r="B165" s="35"/>
      <c r="C165" s="4"/>
      <c r="D165" s="4"/>
      <c r="E165" s="4"/>
      <c r="F165" s="4"/>
      <c r="G165" s="4"/>
      <c r="H165" s="55"/>
      <c r="I165" s="54"/>
      <c r="J165" s="54"/>
      <c r="K165" s="4"/>
      <c r="L165" s="4"/>
      <c r="M165" s="55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</row>
    <row r="166" ht="30.0" customHeight="1">
      <c r="A166" s="1"/>
      <c r="B166" s="35"/>
      <c r="C166" s="4"/>
      <c r="D166" s="4"/>
      <c r="E166" s="4"/>
      <c r="F166" s="4"/>
      <c r="G166" s="4"/>
      <c r="H166" s="55"/>
      <c r="I166" s="54"/>
      <c r="J166" s="54"/>
      <c r="K166" s="4"/>
      <c r="L166" s="4"/>
      <c r="M166" s="55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</row>
    <row r="167" ht="30.0" customHeight="1">
      <c r="A167" s="1"/>
      <c r="B167" s="35"/>
      <c r="C167" s="4"/>
      <c r="D167" s="4"/>
      <c r="E167" s="4"/>
      <c r="F167" s="4"/>
      <c r="G167" s="4"/>
      <c r="H167" s="55"/>
      <c r="I167" s="54"/>
      <c r="J167" s="54"/>
      <c r="K167" s="4"/>
      <c r="L167" s="4"/>
      <c r="M167" s="55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</row>
    <row r="168" ht="30.0" customHeight="1">
      <c r="A168" s="1"/>
      <c r="B168" s="35"/>
      <c r="C168" s="4"/>
      <c r="D168" s="4"/>
      <c r="E168" s="4"/>
      <c r="F168" s="4"/>
      <c r="G168" s="4"/>
      <c r="H168" s="55"/>
      <c r="I168" s="54"/>
      <c r="J168" s="54"/>
      <c r="K168" s="4"/>
      <c r="L168" s="4"/>
      <c r="M168" s="55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</row>
    <row r="169" ht="30.0" customHeight="1">
      <c r="A169" s="1"/>
      <c r="B169" s="35"/>
      <c r="C169" s="4"/>
      <c r="D169" s="4"/>
      <c r="E169" s="4"/>
      <c r="F169" s="4"/>
      <c r="G169" s="4"/>
      <c r="H169" s="55"/>
      <c r="I169" s="54"/>
      <c r="J169" s="54"/>
      <c r="K169" s="4"/>
      <c r="L169" s="4"/>
      <c r="M169" s="55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ht="30.0" customHeight="1">
      <c r="A170" s="1"/>
      <c r="B170" s="35"/>
      <c r="C170" s="4"/>
      <c r="D170" s="4"/>
      <c r="E170" s="4"/>
      <c r="F170" s="4"/>
      <c r="G170" s="4"/>
      <c r="H170" s="55"/>
      <c r="I170" s="54"/>
      <c r="J170" s="54"/>
      <c r="K170" s="4"/>
      <c r="L170" s="4"/>
      <c r="M170" s="55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ht="30.0" customHeight="1">
      <c r="A171" s="1"/>
      <c r="B171" s="35"/>
      <c r="C171" s="4"/>
      <c r="D171" s="4"/>
      <c r="E171" s="4"/>
      <c r="F171" s="4"/>
      <c r="G171" s="4"/>
      <c r="H171" s="55"/>
      <c r="I171" s="54"/>
      <c r="J171" s="54"/>
      <c r="K171" s="4"/>
      <c r="L171" s="4"/>
      <c r="M171" s="55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</row>
    <row r="172" ht="30.0" customHeight="1">
      <c r="A172" s="1"/>
      <c r="B172" s="35"/>
      <c r="C172" s="4"/>
      <c r="D172" s="4"/>
      <c r="E172" s="4"/>
      <c r="F172" s="4"/>
      <c r="G172" s="4"/>
      <c r="H172" s="55"/>
      <c r="I172" s="54"/>
      <c r="J172" s="54"/>
      <c r="K172" s="4"/>
      <c r="L172" s="4"/>
      <c r="M172" s="55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ht="30.0" customHeight="1">
      <c r="A173" s="1"/>
      <c r="B173" s="35"/>
      <c r="C173" s="4"/>
      <c r="D173" s="4"/>
      <c r="E173" s="4"/>
      <c r="F173" s="4"/>
      <c r="G173" s="4"/>
      <c r="H173" s="55"/>
      <c r="I173" s="54"/>
      <c r="J173" s="54"/>
      <c r="K173" s="4"/>
      <c r="L173" s="4"/>
      <c r="M173" s="55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</row>
    <row r="174" ht="30.0" customHeight="1">
      <c r="A174" s="1"/>
      <c r="B174" s="35"/>
      <c r="C174" s="4"/>
      <c r="D174" s="4"/>
      <c r="E174" s="4"/>
      <c r="F174" s="4"/>
      <c r="G174" s="4"/>
      <c r="H174" s="55"/>
      <c r="I174" s="54"/>
      <c r="J174" s="54"/>
      <c r="K174" s="4"/>
      <c r="L174" s="4"/>
      <c r="M174" s="55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</row>
    <row r="175" ht="30.0" customHeight="1">
      <c r="A175" s="1"/>
      <c r="B175" s="35"/>
      <c r="C175" s="4"/>
      <c r="D175" s="4"/>
      <c r="E175" s="4"/>
      <c r="F175" s="4"/>
      <c r="G175" s="4"/>
      <c r="H175" s="55"/>
      <c r="I175" s="54"/>
      <c r="J175" s="54"/>
      <c r="K175" s="4"/>
      <c r="L175" s="4"/>
      <c r="M175" s="55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</row>
    <row r="176" ht="30.0" customHeight="1">
      <c r="A176" s="1"/>
      <c r="B176" s="35"/>
      <c r="C176" s="4"/>
      <c r="D176" s="4"/>
      <c r="E176" s="4"/>
      <c r="F176" s="4"/>
      <c r="G176" s="4"/>
      <c r="H176" s="55"/>
      <c r="I176" s="54"/>
      <c r="J176" s="54"/>
      <c r="K176" s="4"/>
      <c r="L176" s="4"/>
      <c r="M176" s="55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ht="30.0" customHeight="1">
      <c r="A177" s="1"/>
      <c r="B177" s="35"/>
      <c r="C177" s="4"/>
      <c r="D177" s="4"/>
      <c r="E177" s="4"/>
      <c r="F177" s="4"/>
      <c r="G177" s="4"/>
      <c r="H177" s="55"/>
      <c r="I177" s="54"/>
      <c r="J177" s="54"/>
      <c r="K177" s="4"/>
      <c r="L177" s="4"/>
      <c r="M177" s="55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ht="30.0" customHeight="1">
      <c r="A178" s="1"/>
      <c r="B178" s="35"/>
      <c r="C178" s="4"/>
      <c r="D178" s="4"/>
      <c r="E178" s="4"/>
      <c r="F178" s="4"/>
      <c r="G178" s="4"/>
      <c r="H178" s="55"/>
      <c r="I178" s="54"/>
      <c r="J178" s="54"/>
      <c r="K178" s="4"/>
      <c r="L178" s="4"/>
      <c r="M178" s="55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ht="30.0" customHeight="1">
      <c r="A179" s="1"/>
      <c r="B179" s="35"/>
      <c r="C179" s="4"/>
      <c r="D179" s="4"/>
      <c r="E179" s="4"/>
      <c r="F179" s="4"/>
      <c r="G179" s="4"/>
      <c r="H179" s="55"/>
      <c r="I179" s="54"/>
      <c r="J179" s="54"/>
      <c r="K179" s="4"/>
      <c r="L179" s="4"/>
      <c r="M179" s="55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ht="30.0" customHeight="1">
      <c r="A180" s="1"/>
      <c r="B180" s="35"/>
      <c r="C180" s="4"/>
      <c r="D180" s="4"/>
      <c r="E180" s="4"/>
      <c r="F180" s="4"/>
      <c r="G180" s="4"/>
      <c r="H180" s="55"/>
      <c r="I180" s="54"/>
      <c r="J180" s="54"/>
      <c r="K180" s="4"/>
      <c r="L180" s="4"/>
      <c r="M180" s="55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ht="30.0" customHeight="1">
      <c r="A181" s="1"/>
      <c r="B181" s="35"/>
      <c r="C181" s="4"/>
      <c r="D181" s="4"/>
      <c r="E181" s="4"/>
      <c r="F181" s="4"/>
      <c r="G181" s="4"/>
      <c r="H181" s="55"/>
      <c r="I181" s="54"/>
      <c r="J181" s="54"/>
      <c r="K181" s="4"/>
      <c r="L181" s="4"/>
      <c r="M181" s="55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ht="30.0" customHeight="1">
      <c r="A182" s="1"/>
      <c r="B182" s="35"/>
      <c r="C182" s="4"/>
      <c r="D182" s="4"/>
      <c r="E182" s="4"/>
      <c r="F182" s="4"/>
      <c r="G182" s="4"/>
      <c r="H182" s="55"/>
      <c r="I182" s="54"/>
      <c r="J182" s="54"/>
      <c r="K182" s="4"/>
      <c r="L182" s="4"/>
      <c r="M182" s="55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ht="30.0" customHeight="1">
      <c r="A183" s="1"/>
      <c r="B183" s="35"/>
      <c r="C183" s="4"/>
      <c r="D183" s="4"/>
      <c r="E183" s="4"/>
      <c r="F183" s="4"/>
      <c r="G183" s="4"/>
      <c r="H183" s="55"/>
      <c r="I183" s="54"/>
      <c r="J183" s="54"/>
      <c r="K183" s="4"/>
      <c r="L183" s="4"/>
      <c r="M183" s="55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ht="30.0" customHeight="1">
      <c r="A184" s="1"/>
      <c r="B184" s="35"/>
      <c r="C184" s="4"/>
      <c r="D184" s="4"/>
      <c r="E184" s="4"/>
      <c r="F184" s="4"/>
      <c r="G184" s="4"/>
      <c r="H184" s="55"/>
      <c r="I184" s="54"/>
      <c r="J184" s="54"/>
      <c r="K184" s="4"/>
      <c r="L184" s="4"/>
      <c r="M184" s="55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ht="30.0" customHeight="1">
      <c r="A185" s="1"/>
      <c r="B185" s="35"/>
      <c r="C185" s="4"/>
      <c r="D185" s="4"/>
      <c r="E185" s="4"/>
      <c r="F185" s="4"/>
      <c r="G185" s="4"/>
      <c r="H185" s="55"/>
      <c r="I185" s="54"/>
      <c r="J185" s="54"/>
      <c r="K185" s="4"/>
      <c r="L185" s="4"/>
      <c r="M185" s="55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</row>
    <row r="186" ht="30.0" customHeight="1">
      <c r="A186" s="1"/>
      <c r="B186" s="35"/>
      <c r="C186" s="4"/>
      <c r="D186" s="4"/>
      <c r="E186" s="4"/>
      <c r="F186" s="4"/>
      <c r="G186" s="4"/>
      <c r="H186" s="55"/>
      <c r="I186" s="54"/>
      <c r="J186" s="54"/>
      <c r="K186" s="4"/>
      <c r="L186" s="4"/>
      <c r="M186" s="55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</row>
    <row r="187" ht="30.0" customHeight="1">
      <c r="A187" s="1"/>
      <c r="B187" s="35"/>
      <c r="C187" s="4"/>
      <c r="D187" s="4"/>
      <c r="E187" s="4"/>
      <c r="F187" s="4"/>
      <c r="G187" s="4"/>
      <c r="H187" s="55"/>
      <c r="I187" s="54"/>
      <c r="J187" s="54"/>
      <c r="K187" s="4"/>
      <c r="L187" s="4"/>
      <c r="M187" s="55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ht="30.0" customHeight="1">
      <c r="A188" s="1"/>
      <c r="B188" s="35"/>
      <c r="C188" s="4"/>
      <c r="D188" s="4"/>
      <c r="E188" s="4"/>
      <c r="F188" s="4"/>
      <c r="G188" s="4"/>
      <c r="H188" s="55"/>
      <c r="I188" s="54"/>
      <c r="J188" s="54"/>
      <c r="K188" s="4"/>
      <c r="L188" s="4"/>
      <c r="M188" s="55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</row>
    <row r="189" ht="30.0" customHeight="1">
      <c r="A189" s="1"/>
      <c r="B189" s="35"/>
      <c r="C189" s="4"/>
      <c r="D189" s="4"/>
      <c r="E189" s="4"/>
      <c r="F189" s="4"/>
      <c r="G189" s="4"/>
      <c r="H189" s="55"/>
      <c r="I189" s="54"/>
      <c r="J189" s="54"/>
      <c r="K189" s="4"/>
      <c r="L189" s="4"/>
      <c r="M189" s="55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ht="30.0" customHeight="1">
      <c r="A190" s="1"/>
      <c r="B190" s="35"/>
      <c r="C190" s="4"/>
      <c r="D190" s="4"/>
      <c r="E190" s="4"/>
      <c r="F190" s="4"/>
      <c r="G190" s="4"/>
      <c r="H190" s="55"/>
      <c r="I190" s="54"/>
      <c r="J190" s="54"/>
      <c r="K190" s="4"/>
      <c r="L190" s="4"/>
      <c r="M190" s="55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ht="30.0" customHeight="1">
      <c r="A191" s="1"/>
      <c r="B191" s="35"/>
      <c r="C191" s="4"/>
      <c r="D191" s="4"/>
      <c r="E191" s="4"/>
      <c r="F191" s="4"/>
      <c r="G191" s="4"/>
      <c r="H191" s="55"/>
      <c r="I191" s="54"/>
      <c r="J191" s="54"/>
      <c r="K191" s="4"/>
      <c r="L191" s="4"/>
      <c r="M191" s="55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ht="30.0" customHeight="1">
      <c r="A192" s="1"/>
      <c r="B192" s="35"/>
      <c r="C192" s="4"/>
      <c r="D192" s="4"/>
      <c r="E192" s="4"/>
      <c r="F192" s="4"/>
      <c r="G192" s="4"/>
      <c r="H192" s="55"/>
      <c r="I192" s="54"/>
      <c r="J192" s="54"/>
      <c r="K192" s="4"/>
      <c r="L192" s="4"/>
      <c r="M192" s="55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</row>
    <row r="193" ht="30.0" customHeight="1">
      <c r="A193" s="1"/>
      <c r="B193" s="35"/>
      <c r="C193" s="4"/>
      <c r="D193" s="4"/>
      <c r="E193" s="4"/>
      <c r="F193" s="4"/>
      <c r="G193" s="4"/>
      <c r="H193" s="55"/>
      <c r="I193" s="54"/>
      <c r="J193" s="54"/>
      <c r="K193" s="4"/>
      <c r="L193" s="4"/>
      <c r="M193" s="55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</row>
    <row r="194" ht="30.0" customHeight="1">
      <c r="A194" s="1"/>
      <c r="B194" s="35"/>
      <c r="C194" s="4"/>
      <c r="D194" s="4"/>
      <c r="E194" s="4"/>
      <c r="F194" s="4"/>
      <c r="G194" s="4"/>
      <c r="H194" s="55"/>
      <c r="I194" s="54"/>
      <c r="J194" s="54"/>
      <c r="K194" s="4"/>
      <c r="L194" s="4"/>
      <c r="M194" s="55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</row>
    <row r="195" ht="30.0" customHeight="1">
      <c r="A195" s="1"/>
      <c r="B195" s="35"/>
      <c r="C195" s="4"/>
      <c r="D195" s="4"/>
      <c r="E195" s="4"/>
      <c r="F195" s="4"/>
      <c r="G195" s="4"/>
      <c r="H195" s="55"/>
      <c r="I195" s="54"/>
      <c r="J195" s="54"/>
      <c r="K195" s="4"/>
      <c r="L195" s="4"/>
      <c r="M195" s="55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</row>
    <row r="196" ht="30.0" customHeight="1">
      <c r="A196" s="1"/>
      <c r="B196" s="35"/>
      <c r="C196" s="4"/>
      <c r="D196" s="4"/>
      <c r="E196" s="4"/>
      <c r="F196" s="4"/>
      <c r="G196" s="4"/>
      <c r="H196" s="55"/>
      <c r="I196" s="54"/>
      <c r="J196" s="54"/>
      <c r="K196" s="4"/>
      <c r="L196" s="4"/>
      <c r="M196" s="55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</row>
    <row r="197" ht="30.0" customHeight="1">
      <c r="A197" s="1"/>
      <c r="B197" s="35"/>
      <c r="C197" s="4"/>
      <c r="D197" s="4"/>
      <c r="E197" s="4"/>
      <c r="F197" s="4"/>
      <c r="G197" s="4"/>
      <c r="H197" s="55"/>
      <c r="I197" s="54"/>
      <c r="J197" s="54"/>
      <c r="K197" s="4"/>
      <c r="L197" s="4"/>
      <c r="M197" s="55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</row>
    <row r="198" ht="30.0" customHeight="1">
      <c r="A198" s="1"/>
      <c r="B198" s="35"/>
      <c r="C198" s="4"/>
      <c r="D198" s="4"/>
      <c r="E198" s="4"/>
      <c r="F198" s="4"/>
      <c r="G198" s="4"/>
      <c r="H198" s="55"/>
      <c r="I198" s="54"/>
      <c r="J198" s="54"/>
      <c r="K198" s="4"/>
      <c r="L198" s="4"/>
      <c r="M198" s="55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</row>
    <row r="199" ht="30.0" customHeight="1">
      <c r="A199" s="1"/>
      <c r="B199" s="35"/>
      <c r="C199" s="4"/>
      <c r="D199" s="4"/>
      <c r="E199" s="4"/>
      <c r="F199" s="4"/>
      <c r="G199" s="4"/>
      <c r="H199" s="55"/>
      <c r="I199" s="54"/>
      <c r="J199" s="54"/>
      <c r="K199" s="4"/>
      <c r="L199" s="4"/>
      <c r="M199" s="55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</row>
    <row r="200" ht="30.0" customHeight="1">
      <c r="A200" s="1"/>
      <c r="B200" s="35"/>
      <c r="C200" s="4"/>
      <c r="D200" s="4"/>
      <c r="E200" s="4"/>
      <c r="F200" s="4"/>
      <c r="G200" s="4"/>
      <c r="H200" s="55"/>
      <c r="I200" s="54"/>
      <c r="J200" s="54"/>
      <c r="K200" s="4"/>
      <c r="L200" s="4"/>
      <c r="M200" s="55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</row>
    <row r="201" ht="30.0" customHeight="1">
      <c r="A201" s="1"/>
      <c r="B201" s="35"/>
      <c r="C201" s="4"/>
      <c r="D201" s="4"/>
      <c r="E201" s="4"/>
      <c r="F201" s="4"/>
      <c r="G201" s="4"/>
      <c r="H201" s="55"/>
      <c r="I201" s="54"/>
      <c r="J201" s="54"/>
      <c r="K201" s="4"/>
      <c r="L201" s="4"/>
      <c r="M201" s="55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ht="30.0" customHeight="1">
      <c r="A202" s="1"/>
      <c r="B202" s="35"/>
      <c r="C202" s="4"/>
      <c r="D202" s="4"/>
      <c r="E202" s="4"/>
      <c r="F202" s="4"/>
      <c r="G202" s="4"/>
      <c r="H202" s="55"/>
      <c r="I202" s="54"/>
      <c r="J202" s="54"/>
      <c r="K202" s="4"/>
      <c r="L202" s="4"/>
      <c r="M202" s="55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</row>
    <row r="203" ht="30.0" customHeight="1">
      <c r="A203" s="1"/>
      <c r="B203" s="35"/>
      <c r="C203" s="4"/>
      <c r="D203" s="4"/>
      <c r="E203" s="4"/>
      <c r="F203" s="4"/>
      <c r="G203" s="4"/>
      <c r="H203" s="55"/>
      <c r="I203" s="54"/>
      <c r="J203" s="54"/>
      <c r="K203" s="4"/>
      <c r="L203" s="4"/>
      <c r="M203" s="55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</row>
    <row r="204" ht="30.0" customHeight="1">
      <c r="A204" s="1"/>
      <c r="B204" s="35"/>
      <c r="C204" s="4"/>
      <c r="D204" s="4"/>
      <c r="E204" s="4"/>
      <c r="F204" s="4"/>
      <c r="G204" s="4"/>
      <c r="H204" s="55"/>
      <c r="I204" s="54"/>
      <c r="J204" s="54"/>
      <c r="K204" s="4"/>
      <c r="L204" s="4"/>
      <c r="M204" s="55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ht="30.0" customHeight="1">
      <c r="A205" s="1"/>
      <c r="B205" s="35"/>
      <c r="C205" s="4"/>
      <c r="D205" s="4"/>
      <c r="E205" s="4"/>
      <c r="F205" s="4"/>
      <c r="G205" s="4"/>
      <c r="H205" s="55"/>
      <c r="I205" s="54"/>
      <c r="J205" s="54"/>
      <c r="K205" s="4"/>
      <c r="L205" s="4"/>
      <c r="M205" s="55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</row>
    <row r="206" ht="30.0" customHeight="1">
      <c r="A206" s="1"/>
      <c r="B206" s="35"/>
      <c r="C206" s="4"/>
      <c r="D206" s="4"/>
      <c r="E206" s="4"/>
      <c r="F206" s="4"/>
      <c r="G206" s="4"/>
      <c r="H206" s="55"/>
      <c r="I206" s="54"/>
      <c r="J206" s="54"/>
      <c r="K206" s="4"/>
      <c r="L206" s="4"/>
      <c r="M206" s="55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</row>
    <row r="207" ht="30.0" customHeight="1">
      <c r="A207" s="1"/>
      <c r="B207" s="35"/>
      <c r="C207" s="4"/>
      <c r="D207" s="4"/>
      <c r="E207" s="4"/>
      <c r="F207" s="4"/>
      <c r="G207" s="4"/>
      <c r="H207" s="55"/>
      <c r="I207" s="54"/>
      <c r="J207" s="54"/>
      <c r="K207" s="4"/>
      <c r="L207" s="4"/>
      <c r="M207" s="55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</row>
    <row r="208" ht="30.0" customHeight="1">
      <c r="A208" s="1"/>
      <c r="B208" s="35"/>
      <c r="C208" s="4"/>
      <c r="D208" s="4"/>
      <c r="E208" s="4"/>
      <c r="F208" s="4"/>
      <c r="G208" s="4"/>
      <c r="H208" s="55"/>
      <c r="I208" s="54"/>
      <c r="J208" s="54"/>
      <c r="K208" s="4"/>
      <c r="L208" s="4"/>
      <c r="M208" s="55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</row>
    <row r="209" ht="30.0" customHeight="1">
      <c r="A209" s="1"/>
      <c r="B209" s="35"/>
      <c r="C209" s="4"/>
      <c r="D209" s="4"/>
      <c r="E209" s="4"/>
      <c r="F209" s="4"/>
      <c r="G209" s="4"/>
      <c r="H209" s="55"/>
      <c r="I209" s="54"/>
      <c r="J209" s="54"/>
      <c r="K209" s="4"/>
      <c r="L209" s="4"/>
      <c r="M209" s="55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</row>
    <row r="210" ht="30.0" customHeight="1">
      <c r="A210" s="1"/>
      <c r="B210" s="35"/>
      <c r="C210" s="4"/>
      <c r="D210" s="4"/>
      <c r="E210" s="4"/>
      <c r="F210" s="4"/>
      <c r="G210" s="4"/>
      <c r="H210" s="55"/>
      <c r="I210" s="54"/>
      <c r="J210" s="54"/>
      <c r="K210" s="4"/>
      <c r="L210" s="4"/>
      <c r="M210" s="55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ht="30.0" customHeight="1">
      <c r="A211" s="1"/>
      <c r="B211" s="35"/>
      <c r="C211" s="4"/>
      <c r="D211" s="4"/>
      <c r="E211" s="4"/>
      <c r="F211" s="4"/>
      <c r="G211" s="4"/>
      <c r="H211" s="55"/>
      <c r="I211" s="54"/>
      <c r="J211" s="54"/>
      <c r="K211" s="4"/>
      <c r="L211" s="4"/>
      <c r="M211" s="55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</row>
    <row r="212" ht="30.0" customHeight="1">
      <c r="A212" s="1"/>
      <c r="B212" s="35"/>
      <c r="C212" s="4"/>
      <c r="D212" s="4"/>
      <c r="E212" s="4"/>
      <c r="F212" s="4"/>
      <c r="G212" s="4"/>
      <c r="H212" s="55"/>
      <c r="I212" s="54"/>
      <c r="J212" s="54"/>
      <c r="K212" s="4"/>
      <c r="L212" s="4"/>
      <c r="M212" s="55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</row>
    <row r="213" ht="30.0" customHeight="1">
      <c r="A213" s="1"/>
      <c r="B213" s="35"/>
      <c r="C213" s="4"/>
      <c r="D213" s="4"/>
      <c r="E213" s="4"/>
      <c r="F213" s="4"/>
      <c r="G213" s="4"/>
      <c r="H213" s="55"/>
      <c r="I213" s="54"/>
      <c r="J213" s="54"/>
      <c r="K213" s="4"/>
      <c r="L213" s="4"/>
      <c r="M213" s="55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</row>
    <row r="214" ht="30.0" customHeight="1">
      <c r="A214" s="1"/>
      <c r="B214" s="35"/>
      <c r="C214" s="4"/>
      <c r="D214" s="4"/>
      <c r="E214" s="4"/>
      <c r="F214" s="4"/>
      <c r="G214" s="4"/>
      <c r="H214" s="55"/>
      <c r="I214" s="54"/>
      <c r="J214" s="54"/>
      <c r="K214" s="4"/>
      <c r="L214" s="4"/>
      <c r="M214" s="55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ht="30.0" customHeight="1">
      <c r="A215" s="1"/>
      <c r="B215" s="35"/>
      <c r="C215" s="4"/>
      <c r="D215" s="4"/>
      <c r="E215" s="4"/>
      <c r="F215" s="4"/>
      <c r="G215" s="4"/>
      <c r="H215" s="55"/>
      <c r="I215" s="54"/>
      <c r="J215" s="54"/>
      <c r="K215" s="4"/>
      <c r="L215" s="4"/>
      <c r="M215" s="55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</row>
    <row r="216" ht="30.0" customHeight="1">
      <c r="A216" s="1"/>
      <c r="B216" s="35"/>
      <c r="C216" s="4"/>
      <c r="D216" s="4"/>
      <c r="E216" s="4"/>
      <c r="F216" s="4"/>
      <c r="G216" s="4"/>
      <c r="H216" s="55"/>
      <c r="I216" s="54"/>
      <c r="J216" s="54"/>
      <c r="K216" s="4"/>
      <c r="L216" s="4"/>
      <c r="M216" s="55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</row>
    <row r="217" ht="30.0" customHeight="1">
      <c r="A217" s="1"/>
      <c r="B217" s="35"/>
      <c r="C217" s="4"/>
      <c r="D217" s="4"/>
      <c r="E217" s="4"/>
      <c r="F217" s="4"/>
      <c r="G217" s="4"/>
      <c r="H217" s="55"/>
      <c r="I217" s="54"/>
      <c r="J217" s="54"/>
      <c r="K217" s="4"/>
      <c r="L217" s="4"/>
      <c r="M217" s="55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ht="30.0" customHeight="1">
      <c r="A218" s="1"/>
      <c r="B218" s="35"/>
      <c r="C218" s="4"/>
      <c r="D218" s="4"/>
      <c r="E218" s="4"/>
      <c r="F218" s="4"/>
      <c r="G218" s="4"/>
      <c r="H218" s="55"/>
      <c r="I218" s="54"/>
      <c r="J218" s="54"/>
      <c r="K218" s="4"/>
      <c r="L218" s="4"/>
      <c r="M218" s="55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</row>
    <row r="219" ht="30.0" customHeight="1">
      <c r="A219" s="1"/>
      <c r="B219" s="35"/>
      <c r="C219" s="4"/>
      <c r="D219" s="4"/>
      <c r="E219" s="4"/>
      <c r="F219" s="4"/>
      <c r="G219" s="4"/>
      <c r="H219" s="55"/>
      <c r="I219" s="54"/>
      <c r="J219" s="54"/>
      <c r="K219" s="4"/>
      <c r="L219" s="4"/>
      <c r="M219" s="55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</row>
    <row r="220" ht="30.0" customHeight="1">
      <c r="A220" s="1"/>
      <c r="B220" s="35"/>
      <c r="C220" s="4"/>
      <c r="D220" s="4"/>
      <c r="E220" s="4"/>
      <c r="F220" s="4"/>
      <c r="G220" s="4"/>
      <c r="H220" s="55"/>
      <c r="I220" s="54"/>
      <c r="J220" s="54"/>
      <c r="K220" s="4"/>
      <c r="L220" s="4"/>
      <c r="M220" s="55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</row>
    <row r="221" ht="30.0" customHeight="1">
      <c r="A221" s="1"/>
      <c r="B221" s="35"/>
      <c r="C221" s="4"/>
      <c r="D221" s="4"/>
      <c r="E221" s="4"/>
      <c r="F221" s="4"/>
      <c r="G221" s="4"/>
      <c r="H221" s="55"/>
      <c r="I221" s="54"/>
      <c r="J221" s="54"/>
      <c r="K221" s="4"/>
      <c r="L221" s="4"/>
      <c r="M221" s="55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</row>
    <row r="222" ht="30.0" customHeight="1">
      <c r="A222" s="1"/>
      <c r="B222" s="35"/>
      <c r="C222" s="4"/>
      <c r="D222" s="4"/>
      <c r="E222" s="4"/>
      <c r="F222" s="4"/>
      <c r="G222" s="4"/>
      <c r="H222" s="55"/>
      <c r="I222" s="54"/>
      <c r="J222" s="54"/>
      <c r="K222" s="4"/>
      <c r="L222" s="4"/>
      <c r="M222" s="55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</row>
    <row r="223" ht="30.0" customHeight="1">
      <c r="A223" s="1"/>
      <c r="B223" s="35"/>
      <c r="C223" s="4"/>
      <c r="D223" s="4"/>
      <c r="E223" s="4"/>
      <c r="F223" s="4"/>
      <c r="G223" s="4"/>
      <c r="H223" s="55"/>
      <c r="I223" s="54"/>
      <c r="J223" s="54"/>
      <c r="K223" s="4"/>
      <c r="L223" s="4"/>
      <c r="M223" s="55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</row>
    <row r="224" ht="30.0" customHeight="1">
      <c r="A224" s="1"/>
      <c r="B224" s="35"/>
      <c r="C224" s="4"/>
      <c r="D224" s="4"/>
      <c r="E224" s="4"/>
      <c r="F224" s="4"/>
      <c r="G224" s="4"/>
      <c r="H224" s="55"/>
      <c r="I224" s="54"/>
      <c r="J224" s="54"/>
      <c r="K224" s="4"/>
      <c r="L224" s="4"/>
      <c r="M224" s="55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ht="30.0" customHeight="1">
      <c r="A225" s="1"/>
      <c r="B225" s="35"/>
      <c r="C225" s="4"/>
      <c r="D225" s="4"/>
      <c r="E225" s="4"/>
      <c r="F225" s="4"/>
      <c r="G225" s="4"/>
      <c r="H225" s="55"/>
      <c r="I225" s="54"/>
      <c r="J225" s="54"/>
      <c r="K225" s="4"/>
      <c r="L225" s="4"/>
      <c r="M225" s="55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</row>
    <row r="226" ht="30.0" customHeight="1">
      <c r="A226" s="1"/>
      <c r="B226" s="35"/>
      <c r="C226" s="4"/>
      <c r="D226" s="4"/>
      <c r="E226" s="4"/>
      <c r="F226" s="4"/>
      <c r="G226" s="4"/>
      <c r="H226" s="55"/>
      <c r="I226" s="54"/>
      <c r="J226" s="54"/>
      <c r="K226" s="4"/>
      <c r="L226" s="4"/>
      <c r="M226" s="55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</row>
    <row r="227" ht="30.0" customHeight="1">
      <c r="A227" s="1"/>
      <c r="B227" s="35"/>
      <c r="C227" s="4"/>
      <c r="D227" s="4"/>
      <c r="E227" s="4"/>
      <c r="F227" s="4"/>
      <c r="G227" s="4"/>
      <c r="H227" s="55"/>
      <c r="I227" s="54"/>
      <c r="J227" s="54"/>
      <c r="K227" s="4"/>
      <c r="L227" s="4"/>
      <c r="M227" s="55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</row>
    <row r="228" ht="30.0" customHeight="1">
      <c r="A228" s="1"/>
      <c r="B228" s="35"/>
      <c r="C228" s="4"/>
      <c r="D228" s="4"/>
      <c r="E228" s="4"/>
      <c r="F228" s="4"/>
      <c r="G228" s="4"/>
      <c r="H228" s="55"/>
      <c r="I228" s="54"/>
      <c r="J228" s="54"/>
      <c r="K228" s="4"/>
      <c r="L228" s="4"/>
      <c r="M228" s="55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ht="30.0" customHeight="1">
      <c r="A229" s="1"/>
      <c r="B229" s="35"/>
      <c r="C229" s="4"/>
      <c r="D229" s="4"/>
      <c r="E229" s="4"/>
      <c r="F229" s="4"/>
      <c r="G229" s="4"/>
      <c r="H229" s="55"/>
      <c r="I229" s="54"/>
      <c r="J229" s="54"/>
      <c r="K229" s="4"/>
      <c r="L229" s="4"/>
      <c r="M229" s="55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ht="30.0" customHeight="1">
      <c r="A230" s="1"/>
      <c r="B230" s="35"/>
      <c r="C230" s="4"/>
      <c r="D230" s="4"/>
      <c r="E230" s="4"/>
      <c r="F230" s="4"/>
      <c r="G230" s="4"/>
      <c r="H230" s="55"/>
      <c r="I230" s="54"/>
      <c r="J230" s="54"/>
      <c r="K230" s="4"/>
      <c r="L230" s="4"/>
      <c r="M230" s="55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ht="30.0" customHeight="1">
      <c r="A231" s="1"/>
      <c r="B231" s="35"/>
      <c r="C231" s="4"/>
      <c r="D231" s="4"/>
      <c r="E231" s="4"/>
      <c r="F231" s="4"/>
      <c r="G231" s="4"/>
      <c r="H231" s="55"/>
      <c r="I231" s="54"/>
      <c r="J231" s="54"/>
      <c r="K231" s="4"/>
      <c r="L231" s="4"/>
      <c r="M231" s="55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</row>
    <row r="232" ht="30.0" customHeight="1">
      <c r="A232" s="1"/>
      <c r="B232" s="35"/>
      <c r="C232" s="4"/>
      <c r="D232" s="4"/>
      <c r="E232" s="4"/>
      <c r="F232" s="4"/>
      <c r="G232" s="4"/>
      <c r="H232" s="55"/>
      <c r="I232" s="54"/>
      <c r="J232" s="54"/>
      <c r="K232" s="4"/>
      <c r="L232" s="4"/>
      <c r="M232" s="55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</row>
    <row r="233" ht="30.0" customHeight="1">
      <c r="A233" s="1"/>
      <c r="B233" s="35"/>
      <c r="C233" s="4"/>
      <c r="D233" s="4"/>
      <c r="E233" s="4"/>
      <c r="F233" s="4"/>
      <c r="G233" s="4"/>
      <c r="H233" s="55"/>
      <c r="I233" s="54"/>
      <c r="J233" s="54"/>
      <c r="K233" s="4"/>
      <c r="L233" s="4"/>
      <c r="M233" s="55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</row>
    <row r="234" ht="30.0" customHeight="1">
      <c r="A234" s="1"/>
      <c r="B234" s="35"/>
      <c r="C234" s="4"/>
      <c r="D234" s="4"/>
      <c r="E234" s="4"/>
      <c r="F234" s="4"/>
      <c r="G234" s="4"/>
      <c r="H234" s="55"/>
      <c r="I234" s="54"/>
      <c r="J234" s="54"/>
      <c r="K234" s="4"/>
      <c r="L234" s="4"/>
      <c r="M234" s="55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ht="30.0" customHeight="1">
      <c r="A235" s="1"/>
      <c r="B235" s="35"/>
      <c r="C235" s="4"/>
      <c r="D235" s="4"/>
      <c r="E235" s="4"/>
      <c r="F235" s="4"/>
      <c r="G235" s="4"/>
      <c r="H235" s="55"/>
      <c r="I235" s="54"/>
      <c r="J235" s="54"/>
      <c r="K235" s="4"/>
      <c r="L235" s="4"/>
      <c r="M235" s="55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</row>
    <row r="236" ht="30.0" customHeight="1">
      <c r="A236" s="1"/>
      <c r="B236" s="35"/>
      <c r="C236" s="4"/>
      <c r="D236" s="4"/>
      <c r="E236" s="4"/>
      <c r="F236" s="4"/>
      <c r="G236" s="4"/>
      <c r="H236" s="55"/>
      <c r="I236" s="54"/>
      <c r="J236" s="54"/>
      <c r="K236" s="4"/>
      <c r="L236" s="4"/>
      <c r="M236" s="55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</row>
    <row r="237" ht="30.0" customHeight="1">
      <c r="A237" s="1"/>
      <c r="B237" s="35"/>
      <c r="C237" s="4"/>
      <c r="D237" s="4"/>
      <c r="E237" s="4"/>
      <c r="F237" s="4"/>
      <c r="G237" s="4"/>
      <c r="H237" s="55"/>
      <c r="I237" s="54"/>
      <c r="J237" s="54"/>
      <c r="K237" s="4"/>
      <c r="L237" s="4"/>
      <c r="M237" s="55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</row>
    <row r="238" ht="30.0" customHeight="1">
      <c r="A238" s="1"/>
      <c r="B238" s="35"/>
      <c r="C238" s="4"/>
      <c r="D238" s="4"/>
      <c r="E238" s="4"/>
      <c r="F238" s="4"/>
      <c r="G238" s="4"/>
      <c r="H238" s="55"/>
      <c r="I238" s="54"/>
      <c r="J238" s="54"/>
      <c r="K238" s="4"/>
      <c r="L238" s="4"/>
      <c r="M238" s="55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</row>
    <row r="239" ht="30.0" customHeight="1">
      <c r="A239" s="1"/>
      <c r="B239" s="35"/>
      <c r="C239" s="4"/>
      <c r="D239" s="4"/>
      <c r="E239" s="4"/>
      <c r="F239" s="4"/>
      <c r="G239" s="4"/>
      <c r="H239" s="55"/>
      <c r="I239" s="54"/>
      <c r="J239" s="54"/>
      <c r="K239" s="4"/>
      <c r="L239" s="4"/>
      <c r="M239" s="55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</row>
    <row r="240" ht="30.0" customHeight="1">
      <c r="A240" s="1"/>
      <c r="B240" s="35"/>
      <c r="C240" s="4"/>
      <c r="D240" s="4"/>
      <c r="E240" s="4"/>
      <c r="F240" s="4"/>
      <c r="G240" s="4"/>
      <c r="H240" s="55"/>
      <c r="I240" s="54"/>
      <c r="J240" s="54"/>
      <c r="K240" s="4"/>
      <c r="L240" s="4"/>
      <c r="M240" s="55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</row>
    <row r="241" ht="30.0" customHeight="1">
      <c r="A241" s="1"/>
      <c r="B241" s="35"/>
      <c r="C241" s="4"/>
      <c r="D241" s="4"/>
      <c r="E241" s="4"/>
      <c r="F241" s="4"/>
      <c r="G241" s="4"/>
      <c r="H241" s="55"/>
      <c r="I241" s="54"/>
      <c r="J241" s="54"/>
      <c r="K241" s="4"/>
      <c r="L241" s="4"/>
      <c r="M241" s="55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ht="30.0" customHeight="1">
      <c r="A242" s="1"/>
      <c r="B242" s="35"/>
      <c r="C242" s="4"/>
      <c r="D242" s="4"/>
      <c r="E242" s="4"/>
      <c r="F242" s="4"/>
      <c r="G242" s="4"/>
      <c r="H242" s="55"/>
      <c r="I242" s="54"/>
      <c r="J242" s="54"/>
      <c r="K242" s="4"/>
      <c r="L242" s="4"/>
      <c r="M242" s="55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</row>
    <row r="243" ht="30.0" customHeight="1">
      <c r="A243" s="1"/>
      <c r="B243" s="35"/>
      <c r="C243" s="4"/>
      <c r="D243" s="4"/>
      <c r="E243" s="4"/>
      <c r="F243" s="4"/>
      <c r="G243" s="4"/>
      <c r="H243" s="55"/>
      <c r="I243" s="54"/>
      <c r="J243" s="54"/>
      <c r="K243" s="4"/>
      <c r="L243" s="4"/>
      <c r="M243" s="55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</row>
    <row r="244" ht="30.0" customHeight="1">
      <c r="A244" s="1"/>
      <c r="B244" s="35"/>
      <c r="C244" s="4"/>
      <c r="D244" s="4"/>
      <c r="E244" s="4"/>
      <c r="F244" s="4"/>
      <c r="G244" s="4"/>
      <c r="H244" s="55"/>
      <c r="I244" s="54"/>
      <c r="J244" s="54"/>
      <c r="K244" s="4"/>
      <c r="L244" s="4"/>
      <c r="M244" s="55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</row>
    <row r="245" ht="30.0" customHeight="1">
      <c r="A245" s="1"/>
      <c r="B245" s="35"/>
      <c r="C245" s="4"/>
      <c r="D245" s="4"/>
      <c r="E245" s="4"/>
      <c r="F245" s="4"/>
      <c r="G245" s="4"/>
      <c r="H245" s="55"/>
      <c r="I245" s="54"/>
      <c r="J245" s="54"/>
      <c r="K245" s="4"/>
      <c r="L245" s="4"/>
      <c r="M245" s="55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ht="30.0" customHeight="1">
      <c r="A246" s="1"/>
      <c r="B246" s="35"/>
      <c r="C246" s="4"/>
      <c r="D246" s="4"/>
      <c r="E246" s="4"/>
      <c r="F246" s="4"/>
      <c r="G246" s="4"/>
      <c r="H246" s="55"/>
      <c r="I246" s="54"/>
      <c r="J246" s="54"/>
      <c r="K246" s="4"/>
      <c r="L246" s="4"/>
      <c r="M246" s="55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ht="30.0" customHeight="1">
      <c r="A247" s="1"/>
      <c r="B247" s="35"/>
      <c r="C247" s="4"/>
      <c r="D247" s="4"/>
      <c r="E247" s="4"/>
      <c r="F247" s="4"/>
      <c r="G247" s="4"/>
      <c r="H247" s="55"/>
      <c r="I247" s="54"/>
      <c r="J247" s="54"/>
      <c r="K247" s="4"/>
      <c r="L247" s="4"/>
      <c r="M247" s="55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ht="30.0" customHeight="1">
      <c r="A248" s="1"/>
      <c r="B248" s="35"/>
      <c r="C248" s="4"/>
      <c r="D248" s="4"/>
      <c r="E248" s="4"/>
      <c r="F248" s="4"/>
      <c r="G248" s="4"/>
      <c r="H248" s="55"/>
      <c r="I248" s="54"/>
      <c r="J248" s="54"/>
      <c r="K248" s="4"/>
      <c r="L248" s="4"/>
      <c r="M248" s="55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</row>
    <row r="249" ht="30.0" customHeight="1">
      <c r="A249" s="1"/>
      <c r="B249" s="35"/>
      <c r="C249" s="4"/>
      <c r="D249" s="4"/>
      <c r="E249" s="4"/>
      <c r="F249" s="4"/>
      <c r="G249" s="4"/>
      <c r="H249" s="55"/>
      <c r="I249" s="54"/>
      <c r="J249" s="54"/>
      <c r="K249" s="4"/>
      <c r="L249" s="4"/>
      <c r="M249" s="55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</row>
    <row r="250" ht="30.0" customHeight="1">
      <c r="A250" s="1"/>
      <c r="B250" s="35"/>
      <c r="C250" s="4"/>
      <c r="D250" s="4"/>
      <c r="E250" s="4"/>
      <c r="F250" s="4"/>
      <c r="G250" s="4"/>
      <c r="H250" s="55"/>
      <c r="I250" s="54"/>
      <c r="J250" s="54"/>
      <c r="K250" s="4"/>
      <c r="L250" s="4"/>
      <c r="M250" s="55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</row>
    <row r="251" ht="30.0" customHeight="1">
      <c r="A251" s="1"/>
      <c r="B251" s="35"/>
      <c r="C251" s="4"/>
      <c r="D251" s="4"/>
      <c r="E251" s="4"/>
      <c r="F251" s="4"/>
      <c r="G251" s="4"/>
      <c r="H251" s="55"/>
      <c r="I251" s="54"/>
      <c r="J251" s="54"/>
      <c r="K251" s="4"/>
      <c r="L251" s="4"/>
      <c r="M251" s="55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</row>
    <row r="252" ht="30.0" customHeight="1">
      <c r="A252" s="1"/>
      <c r="B252" s="35"/>
      <c r="C252" s="4"/>
      <c r="D252" s="4"/>
      <c r="E252" s="4"/>
      <c r="F252" s="4"/>
      <c r="G252" s="4"/>
      <c r="H252" s="55"/>
      <c r="I252" s="54"/>
      <c r="J252" s="54"/>
      <c r="K252" s="4"/>
      <c r="L252" s="4"/>
      <c r="M252" s="55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ht="30.0" customHeight="1">
      <c r="A253" s="1"/>
      <c r="B253" s="35"/>
      <c r="C253" s="4"/>
      <c r="D253" s="4"/>
      <c r="E253" s="4"/>
      <c r="F253" s="4"/>
      <c r="G253" s="4"/>
      <c r="H253" s="55"/>
      <c r="I253" s="54"/>
      <c r="J253" s="54"/>
      <c r="K253" s="4"/>
      <c r="L253" s="4"/>
      <c r="M253" s="55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</row>
    <row r="254" ht="30.0" customHeight="1">
      <c r="A254" s="1"/>
      <c r="B254" s="35"/>
      <c r="C254" s="4"/>
      <c r="D254" s="4"/>
      <c r="E254" s="4"/>
      <c r="F254" s="4"/>
      <c r="G254" s="4"/>
      <c r="H254" s="55"/>
      <c r="I254" s="54"/>
      <c r="J254" s="54"/>
      <c r="K254" s="4"/>
      <c r="L254" s="4"/>
      <c r="M254" s="55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</row>
    <row r="255" ht="30.0" customHeight="1">
      <c r="A255" s="1"/>
      <c r="B255" s="35"/>
      <c r="C255" s="4"/>
      <c r="D255" s="4"/>
      <c r="E255" s="4"/>
      <c r="F255" s="4"/>
      <c r="G255" s="4"/>
      <c r="H255" s="55"/>
      <c r="I255" s="54"/>
      <c r="J255" s="54"/>
      <c r="K255" s="4"/>
      <c r="L255" s="4"/>
      <c r="M255" s="55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ht="30.0" customHeight="1">
      <c r="A256" s="1"/>
      <c r="B256" s="35"/>
      <c r="C256" s="4"/>
      <c r="D256" s="4"/>
      <c r="E256" s="4"/>
      <c r="F256" s="4"/>
      <c r="G256" s="4"/>
      <c r="H256" s="55"/>
      <c r="I256" s="54"/>
      <c r="J256" s="54"/>
      <c r="K256" s="4"/>
      <c r="L256" s="4"/>
      <c r="M256" s="55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</row>
    <row r="257" ht="30.0" customHeight="1">
      <c r="A257" s="1"/>
      <c r="B257" s="35"/>
      <c r="C257" s="4"/>
      <c r="D257" s="4"/>
      <c r="E257" s="4"/>
      <c r="F257" s="4"/>
      <c r="G257" s="4"/>
      <c r="H257" s="55"/>
      <c r="I257" s="54"/>
      <c r="J257" s="54"/>
      <c r="K257" s="4"/>
      <c r="L257" s="4"/>
      <c r="M257" s="55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</row>
    <row r="258" ht="30.0" customHeight="1">
      <c r="A258" s="1"/>
      <c r="B258" s="35"/>
      <c r="C258" s="4"/>
      <c r="D258" s="4"/>
      <c r="E258" s="4"/>
      <c r="F258" s="4"/>
      <c r="G258" s="4"/>
      <c r="H258" s="55"/>
      <c r="I258" s="54"/>
      <c r="J258" s="54"/>
      <c r="K258" s="4"/>
      <c r="L258" s="4"/>
      <c r="M258" s="55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</row>
    <row r="259" ht="30.0" customHeight="1">
      <c r="A259" s="1"/>
      <c r="B259" s="35"/>
      <c r="C259" s="4"/>
      <c r="D259" s="4"/>
      <c r="E259" s="4"/>
      <c r="F259" s="4"/>
      <c r="G259" s="4"/>
      <c r="H259" s="55"/>
      <c r="I259" s="54"/>
      <c r="J259" s="54"/>
      <c r="K259" s="4"/>
      <c r="L259" s="4"/>
      <c r="M259" s="55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</row>
    <row r="260" ht="30.0" customHeight="1">
      <c r="A260" s="1"/>
      <c r="B260" s="35"/>
      <c r="C260" s="4"/>
      <c r="D260" s="4"/>
      <c r="E260" s="4"/>
      <c r="F260" s="4"/>
      <c r="G260" s="4"/>
      <c r="H260" s="55"/>
      <c r="I260" s="54"/>
      <c r="J260" s="54"/>
      <c r="K260" s="4"/>
      <c r="L260" s="4"/>
      <c r="M260" s="55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</row>
    <row r="261" ht="30.0" customHeight="1">
      <c r="A261" s="1"/>
      <c r="B261" s="35"/>
      <c r="C261" s="4"/>
      <c r="D261" s="4"/>
      <c r="E261" s="4"/>
      <c r="F261" s="4"/>
      <c r="G261" s="4"/>
      <c r="H261" s="55"/>
      <c r="I261" s="54"/>
      <c r="J261" s="54"/>
      <c r="K261" s="4"/>
      <c r="L261" s="4"/>
      <c r="M261" s="55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</row>
    <row r="262" ht="30.0" customHeight="1">
      <c r="A262" s="1"/>
      <c r="B262" s="35"/>
      <c r="C262" s="4"/>
      <c r="D262" s="4"/>
      <c r="E262" s="4"/>
      <c r="F262" s="4"/>
      <c r="G262" s="4"/>
      <c r="H262" s="55"/>
      <c r="I262" s="54"/>
      <c r="J262" s="54"/>
      <c r="K262" s="4"/>
      <c r="L262" s="4"/>
      <c r="M262" s="55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</row>
    <row r="263" ht="30.0" customHeight="1">
      <c r="A263" s="1"/>
      <c r="B263" s="35"/>
      <c r="C263" s="4"/>
      <c r="D263" s="4"/>
      <c r="E263" s="4"/>
      <c r="F263" s="4"/>
      <c r="G263" s="4"/>
      <c r="H263" s="55"/>
      <c r="I263" s="54"/>
      <c r="J263" s="54"/>
      <c r="K263" s="4"/>
      <c r="L263" s="4"/>
      <c r="M263" s="55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</row>
    <row r="264" ht="30.0" customHeight="1">
      <c r="A264" s="1"/>
      <c r="B264" s="35"/>
      <c r="C264" s="4"/>
      <c r="D264" s="4"/>
      <c r="E264" s="4"/>
      <c r="F264" s="4"/>
      <c r="G264" s="4"/>
      <c r="H264" s="55"/>
      <c r="I264" s="54"/>
      <c r="J264" s="54"/>
      <c r="K264" s="4"/>
      <c r="L264" s="4"/>
      <c r="M264" s="55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</row>
    <row r="265" ht="30.0" customHeight="1">
      <c r="A265" s="1"/>
      <c r="B265" s="35"/>
      <c r="C265" s="4"/>
      <c r="D265" s="4"/>
      <c r="E265" s="4"/>
      <c r="F265" s="4"/>
      <c r="G265" s="4"/>
      <c r="H265" s="55"/>
      <c r="I265" s="54"/>
      <c r="J265" s="54"/>
      <c r="K265" s="4"/>
      <c r="L265" s="4"/>
      <c r="M265" s="55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</row>
    <row r="266" ht="30.0" customHeight="1">
      <c r="A266" s="1"/>
      <c r="B266" s="35"/>
      <c r="C266" s="4"/>
      <c r="D266" s="4"/>
      <c r="E266" s="4"/>
      <c r="F266" s="4"/>
      <c r="G266" s="4"/>
      <c r="H266" s="55"/>
      <c r="I266" s="54"/>
      <c r="J266" s="54"/>
      <c r="K266" s="4"/>
      <c r="L266" s="4"/>
      <c r="M266" s="55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</row>
    <row r="267" ht="30.0" customHeight="1">
      <c r="A267" s="1"/>
      <c r="B267" s="35"/>
      <c r="C267" s="4"/>
      <c r="D267" s="4"/>
      <c r="E267" s="4"/>
      <c r="F267" s="4"/>
      <c r="G267" s="4"/>
      <c r="H267" s="55"/>
      <c r="I267" s="54"/>
      <c r="J267" s="54"/>
      <c r="K267" s="4"/>
      <c r="L267" s="4"/>
      <c r="M267" s="55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</row>
    <row r="268" ht="30.0" customHeight="1">
      <c r="A268" s="1"/>
      <c r="B268" s="35"/>
      <c r="C268" s="4"/>
      <c r="D268" s="4"/>
      <c r="E268" s="4"/>
      <c r="F268" s="4"/>
      <c r="G268" s="4"/>
      <c r="H268" s="55"/>
      <c r="I268" s="54"/>
      <c r="J268" s="54"/>
      <c r="K268" s="4"/>
      <c r="L268" s="4"/>
      <c r="M268" s="55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ht="30.0" customHeight="1">
      <c r="A269" s="1"/>
      <c r="B269" s="35"/>
      <c r="C269" s="4"/>
      <c r="D269" s="4"/>
      <c r="E269" s="4"/>
      <c r="F269" s="4"/>
      <c r="G269" s="4"/>
      <c r="H269" s="55"/>
      <c r="I269" s="54"/>
      <c r="J269" s="54"/>
      <c r="K269" s="4"/>
      <c r="L269" s="4"/>
      <c r="M269" s="55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</row>
    <row r="270" ht="30.0" customHeight="1">
      <c r="A270" s="1"/>
      <c r="B270" s="35"/>
      <c r="C270" s="4"/>
      <c r="D270" s="4"/>
      <c r="E270" s="4"/>
      <c r="F270" s="4"/>
      <c r="G270" s="4"/>
      <c r="H270" s="55"/>
      <c r="I270" s="54"/>
      <c r="J270" s="54"/>
      <c r="K270" s="4"/>
      <c r="L270" s="4"/>
      <c r="M270" s="55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ht="30.0" customHeight="1">
      <c r="A271" s="1"/>
      <c r="B271" s="35"/>
      <c r="C271" s="4"/>
      <c r="D271" s="4"/>
      <c r="E271" s="4"/>
      <c r="F271" s="4"/>
      <c r="G271" s="4"/>
      <c r="H271" s="55"/>
      <c r="I271" s="54"/>
      <c r="J271" s="54"/>
      <c r="K271" s="4"/>
      <c r="L271" s="4"/>
      <c r="M271" s="55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ht="30.0" customHeight="1">
      <c r="A272" s="1"/>
      <c r="B272" s="35"/>
      <c r="C272" s="4"/>
      <c r="D272" s="4"/>
      <c r="E272" s="4"/>
      <c r="F272" s="4"/>
      <c r="G272" s="4"/>
      <c r="H272" s="55"/>
      <c r="I272" s="54"/>
      <c r="J272" s="54"/>
      <c r="K272" s="4"/>
      <c r="L272" s="4"/>
      <c r="M272" s="55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ht="30.0" customHeight="1">
      <c r="A273" s="1"/>
      <c r="B273" s="35"/>
      <c r="C273" s="4"/>
      <c r="D273" s="4"/>
      <c r="E273" s="4"/>
      <c r="F273" s="4"/>
      <c r="G273" s="4"/>
      <c r="H273" s="55"/>
      <c r="I273" s="54"/>
      <c r="J273" s="54"/>
      <c r="K273" s="4"/>
      <c r="L273" s="4"/>
      <c r="M273" s="55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</row>
    <row r="274" ht="30.0" customHeight="1">
      <c r="A274" s="1"/>
      <c r="B274" s="35"/>
      <c r="C274" s="4"/>
      <c r="D274" s="4"/>
      <c r="E274" s="4"/>
      <c r="F274" s="4"/>
      <c r="G274" s="4"/>
      <c r="H274" s="55"/>
      <c r="I274" s="54"/>
      <c r="J274" s="54"/>
      <c r="K274" s="4"/>
      <c r="L274" s="4"/>
      <c r="M274" s="55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ht="30.0" customHeight="1">
      <c r="A275" s="1"/>
      <c r="B275" s="35"/>
      <c r="C275" s="4"/>
      <c r="D275" s="4"/>
      <c r="E275" s="4"/>
      <c r="F275" s="4"/>
      <c r="G275" s="4"/>
      <c r="H275" s="55"/>
      <c r="I275" s="54"/>
      <c r="J275" s="54"/>
      <c r="K275" s="4"/>
      <c r="L275" s="4"/>
      <c r="M275" s="55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</row>
    <row r="276" ht="30.0" customHeight="1">
      <c r="A276" s="1"/>
      <c r="B276" s="35"/>
      <c r="C276" s="4"/>
      <c r="D276" s="4"/>
      <c r="E276" s="4"/>
      <c r="F276" s="4"/>
      <c r="G276" s="4"/>
      <c r="H276" s="55"/>
      <c r="I276" s="54"/>
      <c r="J276" s="54"/>
      <c r="K276" s="4"/>
      <c r="L276" s="4"/>
      <c r="M276" s="55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</row>
    <row r="277" ht="30.0" customHeight="1">
      <c r="A277" s="1"/>
      <c r="B277" s="35"/>
      <c r="C277" s="4"/>
      <c r="D277" s="4"/>
      <c r="E277" s="4"/>
      <c r="F277" s="4"/>
      <c r="G277" s="4"/>
      <c r="H277" s="55"/>
      <c r="I277" s="54"/>
      <c r="J277" s="54"/>
      <c r="K277" s="4"/>
      <c r="L277" s="4"/>
      <c r="M277" s="55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ht="30.0" customHeight="1">
      <c r="A278" s="1"/>
      <c r="B278" s="35"/>
      <c r="C278" s="4"/>
      <c r="D278" s="4"/>
      <c r="E278" s="4"/>
      <c r="F278" s="4"/>
      <c r="G278" s="4"/>
      <c r="H278" s="55"/>
      <c r="I278" s="54"/>
      <c r="J278" s="54"/>
      <c r="K278" s="4"/>
      <c r="L278" s="4"/>
      <c r="M278" s="55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ht="30.0" customHeight="1">
      <c r="A279" s="1"/>
      <c r="B279" s="35"/>
      <c r="C279" s="4"/>
      <c r="D279" s="4"/>
      <c r="E279" s="4"/>
      <c r="F279" s="4"/>
      <c r="G279" s="4"/>
      <c r="H279" s="55"/>
      <c r="I279" s="54"/>
      <c r="J279" s="54"/>
      <c r="K279" s="4"/>
      <c r="L279" s="4"/>
      <c r="M279" s="55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ht="30.0" customHeight="1">
      <c r="A280" s="1"/>
      <c r="B280" s="35"/>
      <c r="C280" s="4"/>
      <c r="D280" s="4"/>
      <c r="E280" s="4"/>
      <c r="F280" s="4"/>
      <c r="G280" s="4"/>
      <c r="H280" s="55"/>
      <c r="I280" s="54"/>
      <c r="J280" s="54"/>
      <c r="K280" s="4"/>
      <c r="L280" s="4"/>
      <c r="M280" s="55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ht="30.0" customHeight="1">
      <c r="A281" s="1"/>
      <c r="B281" s="35"/>
      <c r="C281" s="4"/>
      <c r="D281" s="4"/>
      <c r="E281" s="4"/>
      <c r="F281" s="4"/>
      <c r="G281" s="4"/>
      <c r="H281" s="55"/>
      <c r="I281" s="54"/>
      <c r="J281" s="54"/>
      <c r="K281" s="4"/>
      <c r="L281" s="4"/>
      <c r="M281" s="55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</row>
    <row r="282" ht="30.0" customHeight="1">
      <c r="A282" s="1"/>
      <c r="B282" s="35"/>
      <c r="C282" s="4"/>
      <c r="D282" s="4"/>
      <c r="E282" s="4"/>
      <c r="F282" s="4"/>
      <c r="G282" s="4"/>
      <c r="H282" s="55"/>
      <c r="I282" s="54"/>
      <c r="J282" s="54"/>
      <c r="K282" s="4"/>
      <c r="L282" s="4"/>
      <c r="M282" s="55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</row>
    <row r="283" ht="30.0" customHeight="1">
      <c r="A283" s="1"/>
      <c r="B283" s="35"/>
      <c r="C283" s="4"/>
      <c r="D283" s="4"/>
      <c r="E283" s="4"/>
      <c r="F283" s="4"/>
      <c r="G283" s="4"/>
      <c r="H283" s="55"/>
      <c r="I283" s="54"/>
      <c r="J283" s="54"/>
      <c r="K283" s="4"/>
      <c r="L283" s="4"/>
      <c r="M283" s="55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</row>
    <row r="284" ht="30.0" customHeight="1">
      <c r="A284" s="1"/>
      <c r="B284" s="35"/>
      <c r="C284" s="4"/>
      <c r="D284" s="4"/>
      <c r="E284" s="4"/>
      <c r="F284" s="4"/>
      <c r="G284" s="4"/>
      <c r="H284" s="55"/>
      <c r="I284" s="54"/>
      <c r="J284" s="54"/>
      <c r="K284" s="4"/>
      <c r="L284" s="4"/>
      <c r="M284" s="55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ht="30.0" customHeight="1">
      <c r="A285" s="1"/>
      <c r="B285" s="35"/>
      <c r="C285" s="4"/>
      <c r="D285" s="4"/>
      <c r="E285" s="4"/>
      <c r="F285" s="4"/>
      <c r="G285" s="4"/>
      <c r="H285" s="55"/>
      <c r="I285" s="54"/>
      <c r="J285" s="54"/>
      <c r="K285" s="4"/>
      <c r="L285" s="4"/>
      <c r="M285" s="55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</row>
    <row r="286" ht="30.0" customHeight="1">
      <c r="A286" s="1"/>
      <c r="B286" s="35"/>
      <c r="C286" s="4"/>
      <c r="D286" s="4"/>
      <c r="E286" s="4"/>
      <c r="F286" s="4"/>
      <c r="G286" s="4"/>
      <c r="H286" s="55"/>
      <c r="I286" s="54"/>
      <c r="J286" s="54"/>
      <c r="K286" s="4"/>
      <c r="L286" s="4"/>
      <c r="M286" s="55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ht="30.0" customHeight="1">
      <c r="A287" s="1"/>
      <c r="B287" s="35"/>
      <c r="C287" s="4"/>
      <c r="D287" s="4"/>
      <c r="E287" s="4"/>
      <c r="F287" s="4"/>
      <c r="G287" s="4"/>
      <c r="H287" s="55"/>
      <c r="I287" s="54"/>
      <c r="J287" s="54"/>
      <c r="K287" s="4"/>
      <c r="L287" s="4"/>
      <c r="M287" s="55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</row>
    <row r="288" ht="30.0" customHeight="1">
      <c r="A288" s="1"/>
      <c r="B288" s="35"/>
      <c r="C288" s="4"/>
      <c r="D288" s="4"/>
      <c r="E288" s="4"/>
      <c r="F288" s="4"/>
      <c r="G288" s="4"/>
      <c r="H288" s="55"/>
      <c r="I288" s="54"/>
      <c r="J288" s="54"/>
      <c r="K288" s="4"/>
      <c r="L288" s="4"/>
      <c r="M288" s="55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</row>
    <row r="289" ht="30.0" customHeight="1">
      <c r="A289" s="1"/>
      <c r="B289" s="35"/>
      <c r="C289" s="4"/>
      <c r="D289" s="4"/>
      <c r="E289" s="4"/>
      <c r="F289" s="4"/>
      <c r="G289" s="4"/>
      <c r="H289" s="55"/>
      <c r="I289" s="54"/>
      <c r="J289" s="54"/>
      <c r="K289" s="4"/>
      <c r="L289" s="4"/>
      <c r="M289" s="55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</row>
    <row r="290" ht="30.0" customHeight="1">
      <c r="A290" s="1"/>
      <c r="B290" s="35"/>
      <c r="C290" s="4"/>
      <c r="D290" s="4"/>
      <c r="E290" s="4"/>
      <c r="F290" s="4"/>
      <c r="G290" s="4"/>
      <c r="H290" s="55"/>
      <c r="I290" s="54"/>
      <c r="J290" s="54"/>
      <c r="K290" s="4"/>
      <c r="L290" s="4"/>
      <c r="M290" s="55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</row>
    <row r="291" ht="30.0" customHeight="1">
      <c r="A291" s="1"/>
      <c r="B291" s="35"/>
      <c r="C291" s="4"/>
      <c r="D291" s="4"/>
      <c r="E291" s="4"/>
      <c r="F291" s="4"/>
      <c r="G291" s="4"/>
      <c r="H291" s="55"/>
      <c r="I291" s="54"/>
      <c r="J291" s="54"/>
      <c r="K291" s="4"/>
      <c r="L291" s="4"/>
      <c r="M291" s="55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</row>
    <row r="292" ht="30.0" customHeight="1">
      <c r="A292" s="1"/>
      <c r="B292" s="35"/>
      <c r="C292" s="4"/>
      <c r="D292" s="4"/>
      <c r="E292" s="4"/>
      <c r="F292" s="4"/>
      <c r="G292" s="4"/>
      <c r="H292" s="55"/>
      <c r="I292" s="54"/>
      <c r="J292" s="54"/>
      <c r="K292" s="4"/>
      <c r="L292" s="4"/>
      <c r="M292" s="55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</row>
    <row r="293" ht="30.0" customHeight="1">
      <c r="A293" s="1"/>
      <c r="B293" s="35"/>
      <c r="C293" s="4"/>
      <c r="D293" s="4"/>
      <c r="E293" s="4"/>
      <c r="F293" s="4"/>
      <c r="G293" s="4"/>
      <c r="H293" s="55"/>
      <c r="I293" s="54"/>
      <c r="J293" s="54"/>
      <c r="K293" s="4"/>
      <c r="L293" s="4"/>
      <c r="M293" s="55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</row>
    <row r="294" ht="30.0" customHeight="1">
      <c r="A294" s="1"/>
      <c r="B294" s="35"/>
      <c r="C294" s="4"/>
      <c r="D294" s="4"/>
      <c r="E294" s="4"/>
      <c r="F294" s="4"/>
      <c r="G294" s="4"/>
      <c r="H294" s="55"/>
      <c r="I294" s="54"/>
      <c r="J294" s="54"/>
      <c r="K294" s="4"/>
      <c r="L294" s="4"/>
      <c r="M294" s="55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</row>
    <row r="295" ht="30.0" customHeight="1">
      <c r="A295" s="1"/>
      <c r="B295" s="35"/>
      <c r="C295" s="4"/>
      <c r="D295" s="4"/>
      <c r="E295" s="4"/>
      <c r="F295" s="4"/>
      <c r="G295" s="4"/>
      <c r="H295" s="55"/>
      <c r="I295" s="54"/>
      <c r="J295" s="54"/>
      <c r="K295" s="4"/>
      <c r="L295" s="4"/>
      <c r="M295" s="55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</row>
    <row r="296" ht="30.0" customHeight="1">
      <c r="A296" s="1"/>
      <c r="B296" s="35"/>
      <c r="C296" s="4"/>
      <c r="D296" s="4"/>
      <c r="E296" s="4"/>
      <c r="F296" s="4"/>
      <c r="G296" s="4"/>
      <c r="H296" s="55"/>
      <c r="I296" s="54"/>
      <c r="J296" s="54"/>
      <c r="K296" s="4"/>
      <c r="L296" s="4"/>
      <c r="M296" s="55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</row>
    <row r="297" ht="30.0" customHeight="1">
      <c r="A297" s="1"/>
      <c r="B297" s="35"/>
      <c r="C297" s="4"/>
      <c r="D297" s="4"/>
      <c r="E297" s="4"/>
      <c r="F297" s="4"/>
      <c r="G297" s="4"/>
      <c r="H297" s="55"/>
      <c r="I297" s="54"/>
      <c r="J297" s="54"/>
      <c r="K297" s="4"/>
      <c r="L297" s="4"/>
      <c r="M297" s="55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</row>
    <row r="298" ht="30.0" customHeight="1">
      <c r="A298" s="1"/>
      <c r="B298" s="35"/>
      <c r="C298" s="4"/>
      <c r="D298" s="4"/>
      <c r="E298" s="4"/>
      <c r="F298" s="4"/>
      <c r="G298" s="4"/>
      <c r="H298" s="55"/>
      <c r="I298" s="54"/>
      <c r="J298" s="54"/>
      <c r="K298" s="4"/>
      <c r="L298" s="4"/>
      <c r="M298" s="55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</row>
    <row r="299" ht="30.0" customHeight="1">
      <c r="A299" s="1"/>
      <c r="B299" s="35"/>
      <c r="C299" s="4"/>
      <c r="D299" s="4"/>
      <c r="E299" s="4"/>
      <c r="F299" s="4"/>
      <c r="G299" s="4"/>
      <c r="H299" s="55"/>
      <c r="I299" s="54"/>
      <c r="J299" s="54"/>
      <c r="K299" s="4"/>
      <c r="L299" s="4"/>
      <c r="M299" s="55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ht="30.0" customHeight="1">
      <c r="A300" s="1"/>
      <c r="B300" s="35"/>
      <c r="C300" s="4"/>
      <c r="D300" s="4"/>
      <c r="E300" s="4"/>
      <c r="F300" s="4"/>
      <c r="G300" s="4"/>
      <c r="H300" s="55"/>
      <c r="I300" s="54"/>
      <c r="J300" s="54"/>
      <c r="K300" s="4"/>
      <c r="L300" s="4"/>
      <c r="M300" s="55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ht="30.0" customHeight="1">
      <c r="A301" s="1"/>
      <c r="B301" s="35"/>
      <c r="C301" s="4"/>
      <c r="D301" s="4"/>
      <c r="E301" s="4"/>
      <c r="F301" s="4"/>
      <c r="G301" s="4"/>
      <c r="H301" s="55"/>
      <c r="I301" s="54"/>
      <c r="J301" s="54"/>
      <c r="K301" s="4"/>
      <c r="L301" s="4"/>
      <c r="M301" s="55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ht="30.0" customHeight="1">
      <c r="A302" s="1"/>
      <c r="B302" s="35"/>
      <c r="C302" s="4"/>
      <c r="D302" s="4"/>
      <c r="E302" s="4"/>
      <c r="F302" s="4"/>
      <c r="G302" s="4"/>
      <c r="H302" s="55"/>
      <c r="I302" s="54"/>
      <c r="J302" s="54"/>
      <c r="K302" s="4"/>
      <c r="L302" s="4"/>
      <c r="M302" s="55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</row>
    <row r="303" ht="30.0" customHeight="1">
      <c r="A303" s="1"/>
      <c r="B303" s="35"/>
      <c r="C303" s="4"/>
      <c r="D303" s="4"/>
      <c r="E303" s="4"/>
      <c r="F303" s="4"/>
      <c r="G303" s="4"/>
      <c r="H303" s="55"/>
      <c r="I303" s="54"/>
      <c r="J303" s="54"/>
      <c r="K303" s="4"/>
      <c r="L303" s="4"/>
      <c r="M303" s="55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</row>
    <row r="304" ht="30.0" customHeight="1">
      <c r="A304" s="1"/>
      <c r="B304" s="35"/>
      <c r="C304" s="4"/>
      <c r="D304" s="4"/>
      <c r="E304" s="4"/>
      <c r="F304" s="4"/>
      <c r="G304" s="4"/>
      <c r="H304" s="55"/>
      <c r="I304" s="54"/>
      <c r="J304" s="54"/>
      <c r="K304" s="4"/>
      <c r="L304" s="4"/>
      <c r="M304" s="55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ht="30.0" customHeight="1">
      <c r="A305" s="1"/>
      <c r="B305" s="35"/>
      <c r="C305" s="4"/>
      <c r="D305" s="4"/>
      <c r="E305" s="4"/>
      <c r="F305" s="4"/>
      <c r="G305" s="4"/>
      <c r="H305" s="55"/>
      <c r="I305" s="54"/>
      <c r="J305" s="54"/>
      <c r="K305" s="4"/>
      <c r="L305" s="4"/>
      <c r="M305" s="55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</row>
    <row r="306" ht="30.0" customHeight="1">
      <c r="A306" s="1"/>
      <c r="B306" s="35"/>
      <c r="C306" s="4"/>
      <c r="D306" s="4"/>
      <c r="E306" s="4"/>
      <c r="F306" s="4"/>
      <c r="G306" s="4"/>
      <c r="H306" s="55"/>
      <c r="I306" s="54"/>
      <c r="J306" s="54"/>
      <c r="K306" s="4"/>
      <c r="L306" s="4"/>
      <c r="M306" s="55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</row>
    <row r="307" ht="30.0" customHeight="1">
      <c r="A307" s="1"/>
      <c r="B307" s="35"/>
      <c r="C307" s="4"/>
      <c r="D307" s="4"/>
      <c r="E307" s="4"/>
      <c r="F307" s="4"/>
      <c r="G307" s="4"/>
      <c r="H307" s="55"/>
      <c r="I307" s="54"/>
      <c r="J307" s="54"/>
      <c r="K307" s="4"/>
      <c r="L307" s="4"/>
      <c r="M307" s="55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</row>
    <row r="308" ht="30.0" customHeight="1">
      <c r="A308" s="1"/>
      <c r="B308" s="35"/>
      <c r="C308" s="4"/>
      <c r="D308" s="4"/>
      <c r="E308" s="4"/>
      <c r="F308" s="4"/>
      <c r="G308" s="4"/>
      <c r="H308" s="55"/>
      <c r="I308" s="54"/>
      <c r="J308" s="54"/>
      <c r="K308" s="4"/>
      <c r="L308" s="4"/>
      <c r="M308" s="55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</row>
    <row r="309" ht="30.0" customHeight="1">
      <c r="A309" s="1"/>
      <c r="B309" s="35"/>
      <c r="C309" s="4"/>
      <c r="D309" s="4"/>
      <c r="E309" s="4"/>
      <c r="F309" s="4"/>
      <c r="G309" s="4"/>
      <c r="H309" s="55"/>
      <c r="I309" s="54"/>
      <c r="J309" s="54"/>
      <c r="K309" s="4"/>
      <c r="L309" s="4"/>
      <c r="M309" s="55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ht="30.0" customHeight="1">
      <c r="A310" s="1"/>
      <c r="B310" s="35"/>
      <c r="C310" s="4"/>
      <c r="D310" s="4"/>
      <c r="E310" s="4"/>
      <c r="F310" s="4"/>
      <c r="G310" s="4"/>
      <c r="H310" s="55"/>
      <c r="I310" s="54"/>
      <c r="J310" s="54"/>
      <c r="K310" s="4"/>
      <c r="L310" s="4"/>
      <c r="M310" s="55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</row>
    <row r="311" ht="30.0" customHeight="1">
      <c r="A311" s="1"/>
      <c r="B311" s="35"/>
      <c r="C311" s="4"/>
      <c r="D311" s="4"/>
      <c r="E311" s="4"/>
      <c r="F311" s="4"/>
      <c r="G311" s="4"/>
      <c r="H311" s="55"/>
      <c r="I311" s="54"/>
      <c r="J311" s="54"/>
      <c r="K311" s="4"/>
      <c r="L311" s="4"/>
      <c r="M311" s="55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</row>
    <row r="312" ht="30.0" customHeight="1">
      <c r="A312" s="1"/>
      <c r="B312" s="35"/>
      <c r="C312" s="4"/>
      <c r="D312" s="4"/>
      <c r="E312" s="4"/>
      <c r="F312" s="4"/>
      <c r="G312" s="4"/>
      <c r="H312" s="55"/>
      <c r="I312" s="54"/>
      <c r="J312" s="54"/>
      <c r="K312" s="4"/>
      <c r="L312" s="4"/>
      <c r="M312" s="55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</row>
    <row r="313" ht="30.0" customHeight="1">
      <c r="A313" s="1"/>
      <c r="B313" s="35"/>
      <c r="C313" s="4"/>
      <c r="D313" s="4"/>
      <c r="E313" s="4"/>
      <c r="F313" s="4"/>
      <c r="G313" s="4"/>
      <c r="H313" s="55"/>
      <c r="I313" s="54"/>
      <c r="J313" s="54"/>
      <c r="K313" s="4"/>
      <c r="L313" s="4"/>
      <c r="M313" s="55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ht="30.0" customHeight="1">
      <c r="A314" s="1"/>
      <c r="B314" s="35"/>
      <c r="C314" s="4"/>
      <c r="D314" s="4"/>
      <c r="E314" s="4"/>
      <c r="F314" s="4"/>
      <c r="G314" s="4"/>
      <c r="H314" s="55"/>
      <c r="I314" s="54"/>
      <c r="J314" s="54"/>
      <c r="K314" s="4"/>
      <c r="L314" s="4"/>
      <c r="M314" s="55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</row>
    <row r="315" ht="30.0" customHeight="1">
      <c r="A315" s="1"/>
      <c r="B315" s="35"/>
      <c r="C315" s="4"/>
      <c r="D315" s="4"/>
      <c r="E315" s="4"/>
      <c r="F315" s="4"/>
      <c r="G315" s="4"/>
      <c r="H315" s="55"/>
      <c r="I315" s="54"/>
      <c r="J315" s="54"/>
      <c r="K315" s="4"/>
      <c r="L315" s="4"/>
      <c r="M315" s="55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ht="30.0" customHeight="1">
      <c r="A316" s="1"/>
      <c r="B316" s="35"/>
      <c r="C316" s="4"/>
      <c r="D316" s="4"/>
      <c r="E316" s="4"/>
      <c r="F316" s="4"/>
      <c r="G316" s="4"/>
      <c r="H316" s="55"/>
      <c r="I316" s="54"/>
      <c r="J316" s="54"/>
      <c r="K316" s="4"/>
      <c r="L316" s="4"/>
      <c r="M316" s="55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</row>
    <row r="317" ht="30.0" customHeight="1">
      <c r="A317" s="1"/>
      <c r="B317" s="35"/>
      <c r="C317" s="4"/>
      <c r="D317" s="4"/>
      <c r="E317" s="4"/>
      <c r="F317" s="4"/>
      <c r="G317" s="4"/>
      <c r="H317" s="55"/>
      <c r="I317" s="54"/>
      <c r="J317" s="54"/>
      <c r="K317" s="4"/>
      <c r="L317" s="4"/>
      <c r="M317" s="55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</row>
    <row r="318" ht="30.0" customHeight="1">
      <c r="A318" s="1"/>
      <c r="B318" s="35"/>
      <c r="C318" s="4"/>
      <c r="D318" s="4"/>
      <c r="E318" s="4"/>
      <c r="F318" s="4"/>
      <c r="G318" s="4"/>
      <c r="H318" s="55"/>
      <c r="I318" s="54"/>
      <c r="J318" s="54"/>
      <c r="K318" s="4"/>
      <c r="L318" s="4"/>
      <c r="M318" s="55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</row>
    <row r="319" ht="30.0" customHeight="1">
      <c r="A319" s="1"/>
      <c r="B319" s="35"/>
      <c r="C319" s="4"/>
      <c r="D319" s="4"/>
      <c r="E319" s="4"/>
      <c r="F319" s="4"/>
      <c r="G319" s="4"/>
      <c r="H319" s="55"/>
      <c r="I319" s="54"/>
      <c r="J319" s="54"/>
      <c r="K319" s="4"/>
      <c r="L319" s="4"/>
      <c r="M319" s="55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</row>
    <row r="320" ht="30.0" customHeight="1">
      <c r="A320" s="1"/>
      <c r="B320" s="35"/>
      <c r="C320" s="4"/>
      <c r="D320" s="4"/>
      <c r="E320" s="4"/>
      <c r="F320" s="4"/>
      <c r="G320" s="4"/>
      <c r="H320" s="55"/>
      <c r="I320" s="54"/>
      <c r="J320" s="54"/>
      <c r="K320" s="4"/>
      <c r="L320" s="4"/>
      <c r="M320" s="55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</row>
    <row r="321" ht="30.0" customHeight="1">
      <c r="A321" s="1"/>
      <c r="B321" s="35"/>
      <c r="C321" s="4"/>
      <c r="D321" s="4"/>
      <c r="E321" s="4"/>
      <c r="F321" s="4"/>
      <c r="G321" s="4"/>
      <c r="H321" s="55"/>
      <c r="I321" s="54"/>
      <c r="J321" s="54"/>
      <c r="K321" s="4"/>
      <c r="L321" s="4"/>
      <c r="M321" s="55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</row>
    <row r="322" ht="30.0" customHeight="1">
      <c r="A322" s="1"/>
      <c r="B322" s="35"/>
      <c r="C322" s="4"/>
      <c r="D322" s="4"/>
      <c r="E322" s="4"/>
      <c r="F322" s="4"/>
      <c r="G322" s="4"/>
      <c r="H322" s="55"/>
      <c r="I322" s="54"/>
      <c r="J322" s="54"/>
      <c r="K322" s="4"/>
      <c r="L322" s="4"/>
      <c r="M322" s="55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</row>
    <row r="323" ht="30.0" customHeight="1">
      <c r="A323" s="1"/>
      <c r="B323" s="35"/>
      <c r="C323" s="4"/>
      <c r="D323" s="4"/>
      <c r="E323" s="4"/>
      <c r="F323" s="4"/>
      <c r="G323" s="4"/>
      <c r="H323" s="55"/>
      <c r="I323" s="54"/>
      <c r="J323" s="54"/>
      <c r="K323" s="4"/>
      <c r="L323" s="4"/>
      <c r="M323" s="55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</row>
    <row r="324" ht="30.0" customHeight="1">
      <c r="A324" s="1"/>
      <c r="B324" s="35"/>
      <c r="C324" s="4"/>
      <c r="D324" s="4"/>
      <c r="E324" s="4"/>
      <c r="F324" s="4"/>
      <c r="G324" s="4"/>
      <c r="H324" s="55"/>
      <c r="I324" s="54"/>
      <c r="J324" s="54"/>
      <c r="K324" s="4"/>
      <c r="L324" s="4"/>
      <c r="M324" s="55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</row>
    <row r="325" ht="30.0" customHeight="1">
      <c r="A325" s="1"/>
      <c r="B325" s="35"/>
      <c r="C325" s="4"/>
      <c r="D325" s="4"/>
      <c r="E325" s="4"/>
      <c r="F325" s="4"/>
      <c r="G325" s="4"/>
      <c r="H325" s="55"/>
      <c r="I325" s="54"/>
      <c r="J325" s="54"/>
      <c r="K325" s="4"/>
      <c r="L325" s="4"/>
      <c r="M325" s="55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</row>
    <row r="326" ht="30.0" customHeight="1">
      <c r="A326" s="1"/>
      <c r="B326" s="35"/>
      <c r="C326" s="4"/>
      <c r="D326" s="4"/>
      <c r="E326" s="4"/>
      <c r="F326" s="4"/>
      <c r="G326" s="4"/>
      <c r="H326" s="55"/>
      <c r="I326" s="54"/>
      <c r="J326" s="54"/>
      <c r="K326" s="4"/>
      <c r="L326" s="4"/>
      <c r="M326" s="55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</row>
    <row r="327" ht="30.0" customHeight="1">
      <c r="A327" s="1"/>
      <c r="B327" s="35"/>
      <c r="C327" s="4"/>
      <c r="D327" s="4"/>
      <c r="E327" s="4"/>
      <c r="F327" s="4"/>
      <c r="G327" s="4"/>
      <c r="H327" s="55"/>
      <c r="I327" s="54"/>
      <c r="J327" s="54"/>
      <c r="K327" s="4"/>
      <c r="L327" s="4"/>
      <c r="M327" s="55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</row>
    <row r="328" ht="30.0" customHeight="1">
      <c r="A328" s="1"/>
      <c r="B328" s="35"/>
      <c r="C328" s="4"/>
      <c r="D328" s="4"/>
      <c r="E328" s="4"/>
      <c r="F328" s="4"/>
      <c r="G328" s="4"/>
      <c r="H328" s="55"/>
      <c r="I328" s="54"/>
      <c r="J328" s="54"/>
      <c r="K328" s="4"/>
      <c r="L328" s="4"/>
      <c r="M328" s="55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ht="30.0" customHeight="1">
      <c r="A329" s="1"/>
      <c r="B329" s="35"/>
      <c r="C329" s="4"/>
      <c r="D329" s="4"/>
      <c r="E329" s="4"/>
      <c r="F329" s="4"/>
      <c r="G329" s="4"/>
      <c r="H329" s="55"/>
      <c r="I329" s="54"/>
      <c r="J329" s="54"/>
      <c r="K329" s="4"/>
      <c r="L329" s="4"/>
      <c r="M329" s="55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</row>
    <row r="330" ht="30.0" customHeight="1">
      <c r="A330" s="1"/>
      <c r="B330" s="35"/>
      <c r="C330" s="4"/>
      <c r="D330" s="4"/>
      <c r="E330" s="4"/>
      <c r="F330" s="4"/>
      <c r="G330" s="4"/>
      <c r="H330" s="55"/>
      <c r="I330" s="54"/>
      <c r="J330" s="54"/>
      <c r="K330" s="4"/>
      <c r="L330" s="4"/>
      <c r="M330" s="55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ht="30.0" customHeight="1">
      <c r="A331" s="1"/>
      <c r="B331" s="35"/>
      <c r="C331" s="4"/>
      <c r="D331" s="4"/>
      <c r="E331" s="4"/>
      <c r="F331" s="4"/>
      <c r="G331" s="4"/>
      <c r="H331" s="55"/>
      <c r="I331" s="54"/>
      <c r="J331" s="54"/>
      <c r="K331" s="4"/>
      <c r="L331" s="4"/>
      <c r="M331" s="55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</row>
    <row r="332" ht="30.0" customHeight="1">
      <c r="A332" s="1"/>
      <c r="B332" s="35"/>
      <c r="C332" s="4"/>
      <c r="D332" s="4"/>
      <c r="E332" s="4"/>
      <c r="F332" s="4"/>
      <c r="G332" s="4"/>
      <c r="H332" s="55"/>
      <c r="I332" s="54"/>
      <c r="J332" s="54"/>
      <c r="K332" s="4"/>
      <c r="L332" s="4"/>
      <c r="M332" s="55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</row>
    <row r="333" ht="30.0" customHeight="1">
      <c r="A333" s="1"/>
      <c r="B333" s="35"/>
      <c r="C333" s="4"/>
      <c r="D333" s="4"/>
      <c r="E333" s="4"/>
      <c r="F333" s="4"/>
      <c r="G333" s="4"/>
      <c r="H333" s="55"/>
      <c r="I333" s="54"/>
      <c r="J333" s="54"/>
      <c r="K333" s="4"/>
      <c r="L333" s="4"/>
      <c r="M333" s="55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</row>
    <row r="334" ht="30.0" customHeight="1">
      <c r="A334" s="1"/>
      <c r="B334" s="35"/>
      <c r="C334" s="4"/>
      <c r="D334" s="4"/>
      <c r="E334" s="4"/>
      <c r="F334" s="4"/>
      <c r="G334" s="4"/>
      <c r="H334" s="55"/>
      <c r="I334" s="54"/>
      <c r="J334" s="54"/>
      <c r="K334" s="4"/>
      <c r="L334" s="4"/>
      <c r="M334" s="55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</row>
    <row r="335" ht="30.0" customHeight="1">
      <c r="A335" s="1"/>
      <c r="B335" s="35"/>
      <c r="C335" s="4"/>
      <c r="D335" s="4"/>
      <c r="E335" s="4"/>
      <c r="F335" s="4"/>
      <c r="G335" s="4"/>
      <c r="H335" s="55"/>
      <c r="I335" s="54"/>
      <c r="J335" s="54"/>
      <c r="K335" s="4"/>
      <c r="L335" s="4"/>
      <c r="M335" s="55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</row>
    <row r="336" ht="30.0" customHeight="1">
      <c r="A336" s="1"/>
      <c r="B336" s="35"/>
      <c r="C336" s="4"/>
      <c r="D336" s="4"/>
      <c r="E336" s="4"/>
      <c r="F336" s="4"/>
      <c r="G336" s="4"/>
      <c r="H336" s="55"/>
      <c r="I336" s="54"/>
      <c r="J336" s="54"/>
      <c r="K336" s="4"/>
      <c r="L336" s="4"/>
      <c r="M336" s="55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</row>
    <row r="337" ht="30.0" customHeight="1">
      <c r="A337" s="1"/>
      <c r="B337" s="35"/>
      <c r="C337" s="4"/>
      <c r="D337" s="4"/>
      <c r="E337" s="4"/>
      <c r="F337" s="4"/>
      <c r="G337" s="4"/>
      <c r="H337" s="55"/>
      <c r="I337" s="54"/>
      <c r="J337" s="54"/>
      <c r="K337" s="4"/>
      <c r="L337" s="4"/>
      <c r="M337" s="55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</row>
    <row r="338" ht="30.0" customHeight="1">
      <c r="A338" s="1"/>
      <c r="B338" s="35"/>
      <c r="C338" s="4"/>
      <c r="D338" s="4"/>
      <c r="E338" s="4"/>
      <c r="F338" s="4"/>
      <c r="G338" s="4"/>
      <c r="H338" s="55"/>
      <c r="I338" s="54"/>
      <c r="J338" s="54"/>
      <c r="K338" s="4"/>
      <c r="L338" s="4"/>
      <c r="M338" s="55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</row>
    <row r="339" ht="30.0" customHeight="1">
      <c r="A339" s="1"/>
      <c r="B339" s="35"/>
      <c r="C339" s="4"/>
      <c r="D339" s="4"/>
      <c r="E339" s="4"/>
      <c r="F339" s="4"/>
      <c r="G339" s="4"/>
      <c r="H339" s="55"/>
      <c r="I339" s="54"/>
      <c r="J339" s="54"/>
      <c r="K339" s="4"/>
      <c r="L339" s="4"/>
      <c r="M339" s="55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</row>
    <row r="340" ht="30.0" customHeight="1">
      <c r="A340" s="1"/>
      <c r="B340" s="35"/>
      <c r="C340" s="4"/>
      <c r="D340" s="4"/>
      <c r="E340" s="4"/>
      <c r="F340" s="4"/>
      <c r="G340" s="4"/>
      <c r="H340" s="55"/>
      <c r="I340" s="54"/>
      <c r="J340" s="54"/>
      <c r="K340" s="4"/>
      <c r="L340" s="4"/>
      <c r="M340" s="55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</row>
    <row r="341" ht="30.0" customHeight="1">
      <c r="A341" s="1"/>
      <c r="B341" s="35"/>
      <c r="C341" s="4"/>
      <c r="D341" s="4"/>
      <c r="E341" s="4"/>
      <c r="F341" s="4"/>
      <c r="G341" s="4"/>
      <c r="H341" s="55"/>
      <c r="I341" s="54"/>
      <c r="J341" s="54"/>
      <c r="K341" s="4"/>
      <c r="L341" s="4"/>
      <c r="M341" s="55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</row>
    <row r="342" ht="30.0" customHeight="1">
      <c r="A342" s="1"/>
      <c r="B342" s="35"/>
      <c r="C342" s="4"/>
      <c r="D342" s="4"/>
      <c r="E342" s="4"/>
      <c r="F342" s="4"/>
      <c r="G342" s="4"/>
      <c r="H342" s="55"/>
      <c r="I342" s="54"/>
      <c r="J342" s="54"/>
      <c r="K342" s="4"/>
      <c r="L342" s="4"/>
      <c r="M342" s="55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</row>
    <row r="343" ht="30.0" customHeight="1">
      <c r="A343" s="1"/>
      <c r="B343" s="35"/>
      <c r="C343" s="4"/>
      <c r="D343" s="4"/>
      <c r="E343" s="4"/>
      <c r="F343" s="4"/>
      <c r="G343" s="4"/>
      <c r="H343" s="55"/>
      <c r="I343" s="54"/>
      <c r="J343" s="54"/>
      <c r="K343" s="4"/>
      <c r="L343" s="4"/>
      <c r="M343" s="55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</row>
    <row r="344" ht="30.0" customHeight="1">
      <c r="A344" s="1"/>
      <c r="B344" s="35"/>
      <c r="C344" s="4"/>
      <c r="D344" s="4"/>
      <c r="E344" s="4"/>
      <c r="F344" s="4"/>
      <c r="G344" s="4"/>
      <c r="H344" s="55"/>
      <c r="I344" s="54"/>
      <c r="J344" s="54"/>
      <c r="K344" s="4"/>
      <c r="L344" s="4"/>
      <c r="M344" s="55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</row>
    <row r="345" ht="30.0" customHeight="1">
      <c r="A345" s="1"/>
      <c r="B345" s="35"/>
      <c r="C345" s="4"/>
      <c r="D345" s="4"/>
      <c r="E345" s="4"/>
      <c r="F345" s="4"/>
      <c r="G345" s="4"/>
      <c r="H345" s="55"/>
      <c r="I345" s="54"/>
      <c r="J345" s="54"/>
      <c r="K345" s="4"/>
      <c r="L345" s="4"/>
      <c r="M345" s="55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</row>
    <row r="346" ht="30.0" customHeight="1">
      <c r="A346" s="1"/>
      <c r="B346" s="35"/>
      <c r="C346" s="4"/>
      <c r="D346" s="4"/>
      <c r="E346" s="4"/>
      <c r="F346" s="4"/>
      <c r="G346" s="4"/>
      <c r="H346" s="55"/>
      <c r="I346" s="54"/>
      <c r="J346" s="54"/>
      <c r="K346" s="4"/>
      <c r="L346" s="4"/>
      <c r="M346" s="55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</row>
    <row r="347" ht="30.0" customHeight="1">
      <c r="A347" s="1"/>
      <c r="B347" s="35"/>
      <c r="C347" s="4"/>
      <c r="D347" s="4"/>
      <c r="E347" s="4"/>
      <c r="F347" s="4"/>
      <c r="G347" s="4"/>
      <c r="H347" s="55"/>
      <c r="I347" s="54"/>
      <c r="J347" s="54"/>
      <c r="K347" s="4"/>
      <c r="L347" s="4"/>
      <c r="M347" s="55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</row>
    <row r="348" ht="30.0" customHeight="1">
      <c r="A348" s="1"/>
      <c r="B348" s="35"/>
      <c r="C348" s="4"/>
      <c r="D348" s="4"/>
      <c r="E348" s="4"/>
      <c r="F348" s="4"/>
      <c r="G348" s="4"/>
      <c r="H348" s="55"/>
      <c r="I348" s="54"/>
      <c r="J348" s="54"/>
      <c r="K348" s="4"/>
      <c r="L348" s="4"/>
      <c r="M348" s="55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</row>
    <row r="349" ht="30.0" customHeight="1">
      <c r="A349" s="1"/>
      <c r="B349" s="35"/>
      <c r="C349" s="4"/>
      <c r="D349" s="4"/>
      <c r="E349" s="4"/>
      <c r="F349" s="4"/>
      <c r="G349" s="4"/>
      <c r="H349" s="55"/>
      <c r="I349" s="54"/>
      <c r="J349" s="54"/>
      <c r="K349" s="4"/>
      <c r="L349" s="4"/>
      <c r="M349" s="55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</row>
    <row r="350" ht="30.0" customHeight="1">
      <c r="A350" s="1"/>
      <c r="B350" s="35"/>
      <c r="C350" s="4"/>
      <c r="D350" s="4"/>
      <c r="E350" s="4"/>
      <c r="F350" s="4"/>
      <c r="G350" s="4"/>
      <c r="H350" s="55"/>
      <c r="I350" s="54"/>
      <c r="J350" s="54"/>
      <c r="K350" s="4"/>
      <c r="L350" s="4"/>
      <c r="M350" s="55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</row>
    <row r="351" ht="30.0" customHeight="1">
      <c r="A351" s="1"/>
      <c r="B351" s="35"/>
      <c r="C351" s="4"/>
      <c r="D351" s="4"/>
      <c r="E351" s="4"/>
      <c r="F351" s="4"/>
      <c r="G351" s="4"/>
      <c r="H351" s="55"/>
      <c r="I351" s="54"/>
      <c r="J351" s="54"/>
      <c r="K351" s="4"/>
      <c r="L351" s="4"/>
      <c r="M351" s="55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</row>
    <row r="352" ht="30.0" customHeight="1">
      <c r="A352" s="1"/>
      <c r="B352" s="35"/>
      <c r="C352" s="4"/>
      <c r="D352" s="4"/>
      <c r="E352" s="4"/>
      <c r="F352" s="4"/>
      <c r="G352" s="4"/>
      <c r="H352" s="55"/>
      <c r="I352" s="54"/>
      <c r="J352" s="54"/>
      <c r="K352" s="4"/>
      <c r="L352" s="4"/>
      <c r="M352" s="55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</row>
    <row r="353" ht="30.0" customHeight="1">
      <c r="A353" s="1"/>
      <c r="B353" s="35"/>
      <c r="C353" s="4"/>
      <c r="D353" s="4"/>
      <c r="E353" s="4"/>
      <c r="F353" s="4"/>
      <c r="G353" s="4"/>
      <c r="H353" s="55"/>
      <c r="I353" s="54"/>
      <c r="J353" s="54"/>
      <c r="K353" s="4"/>
      <c r="L353" s="4"/>
      <c r="M353" s="55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</row>
    <row r="354" ht="30.0" customHeight="1">
      <c r="A354" s="1"/>
      <c r="B354" s="35"/>
      <c r="C354" s="4"/>
      <c r="D354" s="4"/>
      <c r="E354" s="4"/>
      <c r="F354" s="4"/>
      <c r="G354" s="4"/>
      <c r="H354" s="55"/>
      <c r="I354" s="54"/>
      <c r="J354" s="54"/>
      <c r="K354" s="4"/>
      <c r="L354" s="4"/>
      <c r="M354" s="55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</row>
    <row r="355" ht="30.0" customHeight="1">
      <c r="A355" s="1"/>
      <c r="B355" s="35"/>
      <c r="C355" s="4"/>
      <c r="D355" s="4"/>
      <c r="E355" s="4"/>
      <c r="F355" s="4"/>
      <c r="G355" s="4"/>
      <c r="H355" s="55"/>
      <c r="I355" s="54"/>
      <c r="J355" s="54"/>
      <c r="K355" s="4"/>
      <c r="L355" s="4"/>
      <c r="M355" s="55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</row>
    <row r="356" ht="30.0" customHeight="1">
      <c r="A356" s="1"/>
      <c r="B356" s="35"/>
      <c r="C356" s="4"/>
      <c r="D356" s="4"/>
      <c r="E356" s="4"/>
      <c r="F356" s="4"/>
      <c r="G356" s="4"/>
      <c r="H356" s="55"/>
      <c r="I356" s="54"/>
      <c r="J356" s="54"/>
      <c r="K356" s="4"/>
      <c r="L356" s="4"/>
      <c r="M356" s="55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</row>
    <row r="357" ht="30.0" customHeight="1">
      <c r="A357" s="1"/>
      <c r="B357" s="35"/>
      <c r="C357" s="4"/>
      <c r="D357" s="4"/>
      <c r="E357" s="4"/>
      <c r="F357" s="4"/>
      <c r="G357" s="4"/>
      <c r="H357" s="55"/>
      <c r="I357" s="54"/>
      <c r="J357" s="54"/>
      <c r="K357" s="4"/>
      <c r="L357" s="4"/>
      <c r="M357" s="55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</row>
    <row r="358" ht="30.0" customHeight="1">
      <c r="A358" s="1"/>
      <c r="B358" s="35"/>
      <c r="C358" s="4"/>
      <c r="D358" s="4"/>
      <c r="E358" s="4"/>
      <c r="F358" s="4"/>
      <c r="G358" s="4"/>
      <c r="H358" s="55"/>
      <c r="I358" s="54"/>
      <c r="J358" s="54"/>
      <c r="K358" s="4"/>
      <c r="L358" s="4"/>
      <c r="M358" s="55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</row>
    <row r="359" ht="30.0" customHeight="1">
      <c r="A359" s="1"/>
      <c r="B359" s="35"/>
      <c r="C359" s="4"/>
      <c r="D359" s="4"/>
      <c r="E359" s="4"/>
      <c r="F359" s="4"/>
      <c r="G359" s="4"/>
      <c r="H359" s="55"/>
      <c r="I359" s="54"/>
      <c r="J359" s="54"/>
      <c r="K359" s="4"/>
      <c r="L359" s="4"/>
      <c r="M359" s="55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</row>
    <row r="360" ht="30.0" customHeight="1">
      <c r="A360" s="1"/>
      <c r="B360" s="35"/>
      <c r="C360" s="4"/>
      <c r="D360" s="4"/>
      <c r="E360" s="4"/>
      <c r="F360" s="4"/>
      <c r="G360" s="4"/>
      <c r="H360" s="55"/>
      <c r="I360" s="54"/>
      <c r="J360" s="54"/>
      <c r="K360" s="4"/>
      <c r="L360" s="4"/>
      <c r="M360" s="55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</row>
    <row r="361" ht="30.0" customHeight="1">
      <c r="A361" s="1"/>
      <c r="B361" s="35"/>
      <c r="C361" s="4"/>
      <c r="D361" s="4"/>
      <c r="E361" s="4"/>
      <c r="F361" s="4"/>
      <c r="G361" s="4"/>
      <c r="H361" s="55"/>
      <c r="I361" s="54"/>
      <c r="J361" s="54"/>
      <c r="K361" s="4"/>
      <c r="L361" s="4"/>
      <c r="M361" s="55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</row>
    <row r="362" ht="30.0" customHeight="1">
      <c r="A362" s="1"/>
      <c r="B362" s="35"/>
      <c r="C362" s="4"/>
      <c r="D362" s="4"/>
      <c r="E362" s="4"/>
      <c r="F362" s="4"/>
      <c r="G362" s="4"/>
      <c r="H362" s="55"/>
      <c r="I362" s="54"/>
      <c r="J362" s="54"/>
      <c r="K362" s="4"/>
      <c r="L362" s="4"/>
      <c r="M362" s="55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</row>
    <row r="363" ht="30.0" customHeight="1">
      <c r="A363" s="1"/>
      <c r="B363" s="35"/>
      <c r="C363" s="4"/>
      <c r="D363" s="4"/>
      <c r="E363" s="4"/>
      <c r="F363" s="4"/>
      <c r="G363" s="4"/>
      <c r="H363" s="55"/>
      <c r="I363" s="54"/>
      <c r="J363" s="54"/>
      <c r="K363" s="4"/>
      <c r="L363" s="4"/>
      <c r="M363" s="55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ht="30.0" customHeight="1">
      <c r="A364" s="1"/>
      <c r="B364" s="35"/>
      <c r="C364" s="4"/>
      <c r="D364" s="4"/>
      <c r="E364" s="4"/>
      <c r="F364" s="4"/>
      <c r="G364" s="4"/>
      <c r="H364" s="55"/>
      <c r="I364" s="54"/>
      <c r="J364" s="54"/>
      <c r="K364" s="4"/>
      <c r="L364" s="4"/>
      <c r="M364" s="55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</row>
    <row r="365" ht="30.0" customHeight="1">
      <c r="A365" s="1"/>
      <c r="B365" s="35"/>
      <c r="C365" s="4"/>
      <c r="D365" s="4"/>
      <c r="E365" s="4"/>
      <c r="F365" s="4"/>
      <c r="G365" s="4"/>
      <c r="H365" s="55"/>
      <c r="I365" s="54"/>
      <c r="J365" s="54"/>
      <c r="K365" s="4"/>
      <c r="L365" s="4"/>
      <c r="M365" s="55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</row>
    <row r="366" ht="30.0" customHeight="1">
      <c r="A366" s="1"/>
      <c r="B366" s="35"/>
      <c r="C366" s="4"/>
      <c r="D366" s="4"/>
      <c r="E366" s="4"/>
      <c r="F366" s="4"/>
      <c r="G366" s="4"/>
      <c r="H366" s="55"/>
      <c r="I366" s="54"/>
      <c r="J366" s="54"/>
      <c r="K366" s="4"/>
      <c r="L366" s="4"/>
      <c r="M366" s="55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</row>
    <row r="367" ht="30.0" customHeight="1">
      <c r="A367" s="1"/>
      <c r="B367" s="35"/>
      <c r="C367" s="4"/>
      <c r="D367" s="4"/>
      <c r="E367" s="4"/>
      <c r="F367" s="4"/>
      <c r="G367" s="4"/>
      <c r="H367" s="55"/>
      <c r="I367" s="54"/>
      <c r="J367" s="54"/>
      <c r="K367" s="4"/>
      <c r="L367" s="4"/>
      <c r="M367" s="55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</row>
    <row r="368" ht="30.0" customHeight="1">
      <c r="A368" s="1"/>
      <c r="B368" s="35"/>
      <c r="C368" s="4"/>
      <c r="D368" s="4"/>
      <c r="E368" s="4"/>
      <c r="F368" s="4"/>
      <c r="G368" s="4"/>
      <c r="H368" s="55"/>
      <c r="I368" s="54"/>
      <c r="J368" s="54"/>
      <c r="K368" s="4"/>
      <c r="L368" s="4"/>
      <c r="M368" s="55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</row>
    <row r="369" ht="30.0" customHeight="1">
      <c r="A369" s="1"/>
      <c r="B369" s="35"/>
      <c r="C369" s="4"/>
      <c r="D369" s="4"/>
      <c r="E369" s="4"/>
      <c r="F369" s="4"/>
      <c r="G369" s="4"/>
      <c r="H369" s="55"/>
      <c r="I369" s="54"/>
      <c r="J369" s="54"/>
      <c r="K369" s="4"/>
      <c r="L369" s="4"/>
      <c r="M369" s="55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</row>
    <row r="370" ht="30.0" customHeight="1">
      <c r="A370" s="1"/>
      <c r="B370" s="35"/>
      <c r="C370" s="4"/>
      <c r="D370" s="4"/>
      <c r="E370" s="4"/>
      <c r="F370" s="4"/>
      <c r="G370" s="4"/>
      <c r="H370" s="55"/>
      <c r="I370" s="54"/>
      <c r="J370" s="54"/>
      <c r="K370" s="4"/>
      <c r="L370" s="4"/>
      <c r="M370" s="55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</row>
    <row r="371" ht="30.0" customHeight="1">
      <c r="A371" s="1"/>
      <c r="B371" s="35"/>
      <c r="C371" s="4"/>
      <c r="D371" s="4"/>
      <c r="E371" s="4"/>
      <c r="F371" s="4"/>
      <c r="G371" s="4"/>
      <c r="H371" s="55"/>
      <c r="I371" s="54"/>
      <c r="J371" s="54"/>
      <c r="K371" s="4"/>
      <c r="L371" s="4"/>
      <c r="M371" s="55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</row>
    <row r="372" ht="30.0" customHeight="1">
      <c r="A372" s="1"/>
      <c r="B372" s="35"/>
      <c r="C372" s="4"/>
      <c r="D372" s="4"/>
      <c r="E372" s="4"/>
      <c r="F372" s="4"/>
      <c r="G372" s="4"/>
      <c r="H372" s="55"/>
      <c r="I372" s="54"/>
      <c r="J372" s="54"/>
      <c r="K372" s="4"/>
      <c r="L372" s="4"/>
      <c r="M372" s="55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</row>
    <row r="373" ht="30.0" customHeight="1">
      <c r="A373" s="1"/>
      <c r="B373" s="35"/>
      <c r="C373" s="4"/>
      <c r="D373" s="4"/>
      <c r="E373" s="4"/>
      <c r="F373" s="4"/>
      <c r="G373" s="4"/>
      <c r="H373" s="55"/>
      <c r="I373" s="54"/>
      <c r="J373" s="54"/>
      <c r="K373" s="4"/>
      <c r="L373" s="4"/>
      <c r="M373" s="55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</row>
    <row r="374" ht="30.0" customHeight="1">
      <c r="A374" s="1"/>
      <c r="B374" s="35"/>
      <c r="C374" s="4"/>
      <c r="D374" s="4"/>
      <c r="E374" s="4"/>
      <c r="F374" s="4"/>
      <c r="G374" s="4"/>
      <c r="H374" s="55"/>
      <c r="I374" s="54"/>
      <c r="J374" s="54"/>
      <c r="K374" s="4"/>
      <c r="L374" s="4"/>
      <c r="M374" s="55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</row>
    <row r="375" ht="30.0" customHeight="1">
      <c r="A375" s="1"/>
      <c r="B375" s="35"/>
      <c r="C375" s="4"/>
      <c r="D375" s="4"/>
      <c r="E375" s="4"/>
      <c r="F375" s="4"/>
      <c r="G375" s="4"/>
      <c r="H375" s="55"/>
      <c r="I375" s="54"/>
      <c r="J375" s="54"/>
      <c r="K375" s="4"/>
      <c r="L375" s="4"/>
      <c r="M375" s="55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</row>
    <row r="376" ht="30.0" customHeight="1">
      <c r="A376" s="1"/>
      <c r="B376" s="35"/>
      <c r="C376" s="4"/>
      <c r="D376" s="4"/>
      <c r="E376" s="4"/>
      <c r="F376" s="4"/>
      <c r="G376" s="4"/>
      <c r="H376" s="55"/>
      <c r="I376" s="54"/>
      <c r="J376" s="54"/>
      <c r="K376" s="4"/>
      <c r="L376" s="4"/>
      <c r="M376" s="55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</row>
    <row r="377" ht="30.0" customHeight="1">
      <c r="A377" s="1"/>
      <c r="B377" s="35"/>
      <c r="C377" s="4"/>
      <c r="D377" s="4"/>
      <c r="E377" s="4"/>
      <c r="F377" s="4"/>
      <c r="G377" s="4"/>
      <c r="H377" s="55"/>
      <c r="I377" s="54"/>
      <c r="J377" s="54"/>
      <c r="K377" s="4"/>
      <c r="L377" s="4"/>
      <c r="M377" s="55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</row>
    <row r="378" ht="30.0" customHeight="1">
      <c r="A378" s="1"/>
      <c r="B378" s="35"/>
      <c r="C378" s="4"/>
      <c r="D378" s="4"/>
      <c r="E378" s="4"/>
      <c r="F378" s="4"/>
      <c r="G378" s="4"/>
      <c r="H378" s="55"/>
      <c r="I378" s="54"/>
      <c r="J378" s="54"/>
      <c r="K378" s="4"/>
      <c r="L378" s="4"/>
      <c r="M378" s="55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</row>
    <row r="379" ht="30.0" customHeight="1">
      <c r="A379" s="1"/>
      <c r="B379" s="35"/>
      <c r="C379" s="4"/>
      <c r="D379" s="4"/>
      <c r="E379" s="4"/>
      <c r="F379" s="4"/>
      <c r="G379" s="4"/>
      <c r="H379" s="55"/>
      <c r="I379" s="54"/>
      <c r="J379" s="54"/>
      <c r="K379" s="4"/>
      <c r="L379" s="4"/>
      <c r="M379" s="55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</row>
    <row r="380" ht="30.0" customHeight="1">
      <c r="A380" s="1"/>
      <c r="B380" s="35"/>
      <c r="C380" s="4"/>
      <c r="D380" s="4"/>
      <c r="E380" s="4"/>
      <c r="F380" s="4"/>
      <c r="G380" s="4"/>
      <c r="H380" s="55"/>
      <c r="I380" s="54"/>
      <c r="J380" s="54"/>
      <c r="K380" s="4"/>
      <c r="L380" s="4"/>
      <c r="M380" s="55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</row>
    <row r="381" ht="30.0" customHeight="1">
      <c r="A381" s="1"/>
      <c r="B381" s="35"/>
      <c r="C381" s="4"/>
      <c r="D381" s="4"/>
      <c r="E381" s="4"/>
      <c r="F381" s="4"/>
      <c r="G381" s="4"/>
      <c r="H381" s="55"/>
      <c r="I381" s="54"/>
      <c r="J381" s="54"/>
      <c r="K381" s="4"/>
      <c r="L381" s="4"/>
      <c r="M381" s="55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</row>
    <row r="382" ht="30.0" customHeight="1">
      <c r="A382" s="1"/>
      <c r="B382" s="35"/>
      <c r="C382" s="4"/>
      <c r="D382" s="4"/>
      <c r="E382" s="4"/>
      <c r="F382" s="4"/>
      <c r="G382" s="4"/>
      <c r="H382" s="55"/>
      <c r="I382" s="54"/>
      <c r="J382" s="54"/>
      <c r="K382" s="4"/>
      <c r="L382" s="4"/>
      <c r="M382" s="55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</row>
    <row r="383" ht="30.0" customHeight="1">
      <c r="A383" s="1"/>
      <c r="B383" s="35"/>
      <c r="C383" s="4"/>
      <c r="D383" s="4"/>
      <c r="E383" s="4"/>
      <c r="F383" s="4"/>
      <c r="G383" s="4"/>
      <c r="H383" s="55"/>
      <c r="I383" s="54"/>
      <c r="J383" s="54"/>
      <c r="K383" s="4"/>
      <c r="L383" s="4"/>
      <c r="M383" s="55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</row>
    <row r="384" ht="30.0" customHeight="1">
      <c r="A384" s="1"/>
      <c r="B384" s="35"/>
      <c r="C384" s="4"/>
      <c r="D384" s="4"/>
      <c r="E384" s="4"/>
      <c r="F384" s="4"/>
      <c r="G384" s="4"/>
      <c r="H384" s="55"/>
      <c r="I384" s="54"/>
      <c r="J384" s="54"/>
      <c r="K384" s="4"/>
      <c r="L384" s="4"/>
      <c r="M384" s="55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</row>
    <row r="385" ht="30.0" customHeight="1">
      <c r="A385" s="1"/>
      <c r="B385" s="35"/>
      <c r="C385" s="4"/>
      <c r="D385" s="4"/>
      <c r="E385" s="4"/>
      <c r="F385" s="4"/>
      <c r="G385" s="4"/>
      <c r="H385" s="55"/>
      <c r="I385" s="54"/>
      <c r="J385" s="54"/>
      <c r="K385" s="4"/>
      <c r="L385" s="4"/>
      <c r="M385" s="55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</row>
    <row r="386" ht="30.0" customHeight="1">
      <c r="A386" s="1"/>
      <c r="B386" s="35"/>
      <c r="C386" s="4"/>
      <c r="D386" s="4"/>
      <c r="E386" s="4"/>
      <c r="F386" s="4"/>
      <c r="G386" s="4"/>
      <c r="H386" s="55"/>
      <c r="I386" s="54"/>
      <c r="J386" s="54"/>
      <c r="K386" s="4"/>
      <c r="L386" s="4"/>
      <c r="M386" s="55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ht="30.0" customHeight="1">
      <c r="A387" s="1"/>
      <c r="B387" s="35"/>
      <c r="C387" s="4"/>
      <c r="D387" s="4"/>
      <c r="E387" s="4"/>
      <c r="F387" s="4"/>
      <c r="G387" s="4"/>
      <c r="H387" s="55"/>
      <c r="I387" s="54"/>
      <c r="J387" s="54"/>
      <c r="K387" s="4"/>
      <c r="L387" s="4"/>
      <c r="M387" s="55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</row>
    <row r="388" ht="30.0" customHeight="1">
      <c r="A388" s="1"/>
      <c r="B388" s="35"/>
      <c r="C388" s="4"/>
      <c r="D388" s="4"/>
      <c r="E388" s="4"/>
      <c r="F388" s="4"/>
      <c r="G388" s="4"/>
      <c r="H388" s="55"/>
      <c r="I388" s="54"/>
      <c r="J388" s="54"/>
      <c r="K388" s="4"/>
      <c r="L388" s="4"/>
      <c r="M388" s="55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</row>
    <row r="389" ht="30.0" customHeight="1">
      <c r="A389" s="1"/>
      <c r="B389" s="35"/>
      <c r="C389" s="4"/>
      <c r="D389" s="4"/>
      <c r="E389" s="4"/>
      <c r="F389" s="4"/>
      <c r="G389" s="4"/>
      <c r="H389" s="55"/>
      <c r="I389" s="54"/>
      <c r="J389" s="54"/>
      <c r="K389" s="4"/>
      <c r="L389" s="4"/>
      <c r="M389" s="55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</row>
    <row r="390" ht="30.0" customHeight="1">
      <c r="A390" s="1"/>
      <c r="B390" s="35"/>
      <c r="C390" s="4"/>
      <c r="D390" s="4"/>
      <c r="E390" s="4"/>
      <c r="F390" s="4"/>
      <c r="G390" s="4"/>
      <c r="H390" s="55"/>
      <c r="I390" s="54"/>
      <c r="J390" s="54"/>
      <c r="K390" s="4"/>
      <c r="L390" s="4"/>
      <c r="M390" s="55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</row>
    <row r="391" ht="30.0" customHeight="1">
      <c r="A391" s="1"/>
      <c r="B391" s="35"/>
      <c r="C391" s="4"/>
      <c r="D391" s="4"/>
      <c r="E391" s="4"/>
      <c r="F391" s="4"/>
      <c r="G391" s="4"/>
      <c r="H391" s="55"/>
      <c r="I391" s="54"/>
      <c r="J391" s="54"/>
      <c r="K391" s="4"/>
      <c r="L391" s="4"/>
      <c r="M391" s="55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</row>
    <row r="392" ht="30.0" customHeight="1">
      <c r="A392" s="1"/>
      <c r="B392" s="35"/>
      <c r="C392" s="4"/>
      <c r="D392" s="4"/>
      <c r="E392" s="4"/>
      <c r="F392" s="4"/>
      <c r="G392" s="4"/>
      <c r="H392" s="55"/>
      <c r="I392" s="54"/>
      <c r="J392" s="54"/>
      <c r="K392" s="4"/>
      <c r="L392" s="4"/>
      <c r="M392" s="55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</row>
    <row r="393" ht="30.0" customHeight="1">
      <c r="A393" s="1"/>
      <c r="B393" s="35"/>
      <c r="C393" s="4"/>
      <c r="D393" s="4"/>
      <c r="E393" s="4"/>
      <c r="F393" s="4"/>
      <c r="G393" s="4"/>
      <c r="H393" s="55"/>
      <c r="I393" s="54"/>
      <c r="J393" s="54"/>
      <c r="K393" s="4"/>
      <c r="L393" s="4"/>
      <c r="M393" s="55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</row>
    <row r="394" ht="30.0" customHeight="1">
      <c r="A394" s="1"/>
      <c r="B394" s="35"/>
      <c r="C394" s="4"/>
      <c r="D394" s="4"/>
      <c r="E394" s="4"/>
      <c r="F394" s="4"/>
      <c r="G394" s="4"/>
      <c r="H394" s="55"/>
      <c r="I394" s="54"/>
      <c r="J394" s="54"/>
      <c r="K394" s="4"/>
      <c r="L394" s="4"/>
      <c r="M394" s="55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</row>
    <row r="395" ht="30.0" customHeight="1">
      <c r="A395" s="1"/>
      <c r="B395" s="35"/>
      <c r="C395" s="4"/>
      <c r="D395" s="4"/>
      <c r="E395" s="4"/>
      <c r="F395" s="4"/>
      <c r="G395" s="4"/>
      <c r="H395" s="55"/>
      <c r="I395" s="54"/>
      <c r="J395" s="54"/>
      <c r="K395" s="4"/>
      <c r="L395" s="4"/>
      <c r="M395" s="55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</row>
    <row r="396" ht="30.0" customHeight="1">
      <c r="A396" s="1"/>
      <c r="B396" s="35"/>
      <c r="C396" s="4"/>
      <c r="D396" s="4"/>
      <c r="E396" s="4"/>
      <c r="F396" s="4"/>
      <c r="G396" s="4"/>
      <c r="H396" s="55"/>
      <c r="I396" s="54"/>
      <c r="J396" s="54"/>
      <c r="K396" s="4"/>
      <c r="L396" s="4"/>
      <c r="M396" s="55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</row>
    <row r="397" ht="30.0" customHeight="1">
      <c r="A397" s="1"/>
      <c r="B397" s="35"/>
      <c r="C397" s="4"/>
      <c r="D397" s="4"/>
      <c r="E397" s="4"/>
      <c r="F397" s="4"/>
      <c r="G397" s="4"/>
      <c r="H397" s="55"/>
      <c r="I397" s="54"/>
      <c r="J397" s="54"/>
      <c r="K397" s="4"/>
      <c r="L397" s="4"/>
      <c r="M397" s="55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</row>
    <row r="398" ht="30.0" customHeight="1">
      <c r="A398" s="1"/>
      <c r="B398" s="35"/>
      <c r="C398" s="4"/>
      <c r="D398" s="4"/>
      <c r="E398" s="4"/>
      <c r="F398" s="4"/>
      <c r="G398" s="4"/>
      <c r="H398" s="55"/>
      <c r="I398" s="54"/>
      <c r="J398" s="54"/>
      <c r="K398" s="4"/>
      <c r="L398" s="4"/>
      <c r="M398" s="55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</row>
    <row r="399" ht="30.0" customHeight="1">
      <c r="A399" s="1"/>
      <c r="B399" s="35"/>
      <c r="C399" s="4"/>
      <c r="D399" s="4"/>
      <c r="E399" s="4"/>
      <c r="F399" s="4"/>
      <c r="G399" s="4"/>
      <c r="H399" s="55"/>
      <c r="I399" s="54"/>
      <c r="J399" s="54"/>
      <c r="K399" s="4"/>
      <c r="L399" s="4"/>
      <c r="M399" s="55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</row>
    <row r="400" ht="30.0" customHeight="1">
      <c r="A400" s="1"/>
      <c r="B400" s="35"/>
      <c r="C400" s="4"/>
      <c r="D400" s="4"/>
      <c r="E400" s="4"/>
      <c r="F400" s="4"/>
      <c r="G400" s="4"/>
      <c r="H400" s="55"/>
      <c r="I400" s="54"/>
      <c r="J400" s="54"/>
      <c r="K400" s="4"/>
      <c r="L400" s="4"/>
      <c r="M400" s="55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</row>
    <row r="401" ht="30.0" customHeight="1">
      <c r="A401" s="1"/>
      <c r="B401" s="35"/>
      <c r="C401" s="4"/>
      <c r="D401" s="4"/>
      <c r="E401" s="4"/>
      <c r="F401" s="4"/>
      <c r="G401" s="4"/>
      <c r="H401" s="55"/>
      <c r="I401" s="54"/>
      <c r="J401" s="54"/>
      <c r="K401" s="4"/>
      <c r="L401" s="4"/>
      <c r="M401" s="55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</row>
    <row r="402" ht="30.0" customHeight="1">
      <c r="A402" s="1"/>
      <c r="B402" s="35"/>
      <c r="C402" s="4"/>
      <c r="D402" s="4"/>
      <c r="E402" s="4"/>
      <c r="F402" s="4"/>
      <c r="G402" s="4"/>
      <c r="H402" s="55"/>
      <c r="I402" s="54"/>
      <c r="J402" s="54"/>
      <c r="K402" s="4"/>
      <c r="L402" s="4"/>
      <c r="M402" s="55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</row>
    <row r="403" ht="30.0" customHeight="1">
      <c r="A403" s="1"/>
      <c r="B403" s="35"/>
      <c r="C403" s="4"/>
      <c r="D403" s="4"/>
      <c r="E403" s="4"/>
      <c r="F403" s="4"/>
      <c r="G403" s="4"/>
      <c r="H403" s="55"/>
      <c r="I403" s="54"/>
      <c r="J403" s="54"/>
      <c r="K403" s="4"/>
      <c r="L403" s="4"/>
      <c r="M403" s="55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</row>
    <row r="404" ht="30.0" customHeight="1">
      <c r="A404" s="1"/>
      <c r="B404" s="35"/>
      <c r="C404" s="4"/>
      <c r="D404" s="4"/>
      <c r="E404" s="4"/>
      <c r="F404" s="4"/>
      <c r="G404" s="4"/>
      <c r="H404" s="55"/>
      <c r="I404" s="54"/>
      <c r="J404" s="54"/>
      <c r="K404" s="4"/>
      <c r="L404" s="4"/>
      <c r="M404" s="55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</row>
    <row r="405" ht="30.0" customHeight="1">
      <c r="A405" s="1"/>
      <c r="B405" s="35"/>
      <c r="C405" s="4"/>
      <c r="D405" s="4"/>
      <c r="E405" s="4"/>
      <c r="F405" s="4"/>
      <c r="G405" s="4"/>
      <c r="H405" s="55"/>
      <c r="I405" s="54"/>
      <c r="J405" s="54"/>
      <c r="K405" s="4"/>
      <c r="L405" s="4"/>
      <c r="M405" s="55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</row>
    <row r="406" ht="30.0" customHeight="1">
      <c r="A406" s="1"/>
      <c r="B406" s="35"/>
      <c r="C406" s="4"/>
      <c r="D406" s="4"/>
      <c r="E406" s="4"/>
      <c r="F406" s="4"/>
      <c r="G406" s="4"/>
      <c r="H406" s="55"/>
      <c r="I406" s="54"/>
      <c r="J406" s="54"/>
      <c r="K406" s="4"/>
      <c r="L406" s="4"/>
      <c r="M406" s="55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</row>
    <row r="407" ht="30.0" customHeight="1">
      <c r="A407" s="1"/>
      <c r="B407" s="35"/>
      <c r="C407" s="4"/>
      <c r="D407" s="4"/>
      <c r="E407" s="4"/>
      <c r="F407" s="4"/>
      <c r="G407" s="4"/>
      <c r="H407" s="55"/>
      <c r="I407" s="54"/>
      <c r="J407" s="54"/>
      <c r="K407" s="4"/>
      <c r="L407" s="4"/>
      <c r="M407" s="55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</row>
    <row r="408" ht="30.0" customHeight="1">
      <c r="A408" s="1"/>
      <c r="B408" s="35"/>
      <c r="C408" s="4"/>
      <c r="D408" s="4"/>
      <c r="E408" s="4"/>
      <c r="F408" s="4"/>
      <c r="G408" s="4"/>
      <c r="H408" s="55"/>
      <c r="I408" s="54"/>
      <c r="J408" s="54"/>
      <c r="K408" s="4"/>
      <c r="L408" s="4"/>
      <c r="M408" s="55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</row>
    <row r="409" ht="30.0" customHeight="1">
      <c r="A409" s="1"/>
      <c r="B409" s="35"/>
      <c r="C409" s="4"/>
      <c r="D409" s="4"/>
      <c r="E409" s="4"/>
      <c r="F409" s="4"/>
      <c r="G409" s="4"/>
      <c r="H409" s="55"/>
      <c r="I409" s="54"/>
      <c r="J409" s="54"/>
      <c r="K409" s="4"/>
      <c r="L409" s="4"/>
      <c r="M409" s="55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ht="30.0" customHeight="1">
      <c r="A410" s="1"/>
      <c r="B410" s="35"/>
      <c r="C410" s="4"/>
      <c r="D410" s="4"/>
      <c r="E410" s="4"/>
      <c r="F410" s="4"/>
      <c r="G410" s="4"/>
      <c r="H410" s="55"/>
      <c r="I410" s="54"/>
      <c r="J410" s="54"/>
      <c r="K410" s="4"/>
      <c r="L410" s="4"/>
      <c r="M410" s="55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</row>
    <row r="411" ht="30.0" customHeight="1">
      <c r="A411" s="1"/>
      <c r="B411" s="35"/>
      <c r="C411" s="4"/>
      <c r="D411" s="4"/>
      <c r="E411" s="4"/>
      <c r="F411" s="4"/>
      <c r="G411" s="4"/>
      <c r="H411" s="55"/>
      <c r="I411" s="54"/>
      <c r="J411" s="54"/>
      <c r="K411" s="4"/>
      <c r="L411" s="4"/>
      <c r="M411" s="55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</row>
    <row r="412" ht="30.0" customHeight="1">
      <c r="A412" s="1"/>
      <c r="B412" s="35"/>
      <c r="C412" s="4"/>
      <c r="D412" s="4"/>
      <c r="E412" s="4"/>
      <c r="F412" s="4"/>
      <c r="G412" s="4"/>
      <c r="H412" s="55"/>
      <c r="I412" s="54"/>
      <c r="J412" s="54"/>
      <c r="K412" s="4"/>
      <c r="L412" s="4"/>
      <c r="M412" s="55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</row>
    <row r="413" ht="30.0" customHeight="1">
      <c r="A413" s="1"/>
      <c r="B413" s="35"/>
      <c r="C413" s="4"/>
      <c r="D413" s="4"/>
      <c r="E413" s="4"/>
      <c r="F413" s="4"/>
      <c r="G413" s="4"/>
      <c r="H413" s="55"/>
      <c r="I413" s="54"/>
      <c r="J413" s="54"/>
      <c r="K413" s="4"/>
      <c r="L413" s="4"/>
      <c r="M413" s="55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</row>
    <row r="414" ht="30.0" customHeight="1">
      <c r="A414" s="1"/>
      <c r="B414" s="35"/>
      <c r="C414" s="4"/>
      <c r="D414" s="4"/>
      <c r="E414" s="4"/>
      <c r="F414" s="4"/>
      <c r="G414" s="4"/>
      <c r="H414" s="55"/>
      <c r="I414" s="54"/>
      <c r="J414" s="54"/>
      <c r="K414" s="4"/>
      <c r="L414" s="4"/>
      <c r="M414" s="55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</row>
    <row r="415" ht="30.0" customHeight="1">
      <c r="A415" s="1"/>
      <c r="B415" s="35"/>
      <c r="C415" s="4"/>
      <c r="D415" s="4"/>
      <c r="E415" s="4"/>
      <c r="F415" s="4"/>
      <c r="G415" s="4"/>
      <c r="H415" s="55"/>
      <c r="I415" s="54"/>
      <c r="J415" s="54"/>
      <c r="K415" s="4"/>
      <c r="L415" s="4"/>
      <c r="M415" s="55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</row>
    <row r="416" ht="30.0" customHeight="1">
      <c r="A416" s="1"/>
      <c r="B416" s="35"/>
      <c r="C416" s="4"/>
      <c r="D416" s="4"/>
      <c r="E416" s="4"/>
      <c r="F416" s="4"/>
      <c r="G416" s="4"/>
      <c r="H416" s="55"/>
      <c r="I416" s="54"/>
      <c r="J416" s="54"/>
      <c r="K416" s="4"/>
      <c r="L416" s="4"/>
      <c r="M416" s="55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</row>
    <row r="417" ht="30.0" customHeight="1">
      <c r="A417" s="1"/>
      <c r="B417" s="35"/>
      <c r="C417" s="4"/>
      <c r="D417" s="4"/>
      <c r="E417" s="4"/>
      <c r="F417" s="4"/>
      <c r="G417" s="4"/>
      <c r="H417" s="55"/>
      <c r="I417" s="54"/>
      <c r="J417" s="54"/>
      <c r="K417" s="4"/>
      <c r="L417" s="4"/>
      <c r="M417" s="55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</row>
    <row r="418" ht="30.0" customHeight="1">
      <c r="A418" s="1"/>
      <c r="B418" s="35"/>
      <c r="C418" s="4"/>
      <c r="D418" s="4"/>
      <c r="E418" s="4"/>
      <c r="F418" s="4"/>
      <c r="G418" s="4"/>
      <c r="H418" s="55"/>
      <c r="I418" s="54"/>
      <c r="J418" s="54"/>
      <c r="K418" s="4"/>
      <c r="L418" s="4"/>
      <c r="M418" s="55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</row>
    <row r="419" ht="30.0" customHeight="1">
      <c r="A419" s="1"/>
      <c r="B419" s="35"/>
      <c r="C419" s="4"/>
      <c r="D419" s="4"/>
      <c r="E419" s="4"/>
      <c r="F419" s="4"/>
      <c r="G419" s="4"/>
      <c r="H419" s="55"/>
      <c r="I419" s="54"/>
      <c r="J419" s="54"/>
      <c r="K419" s="4"/>
      <c r="L419" s="4"/>
      <c r="M419" s="55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</row>
    <row r="420" ht="30.0" customHeight="1">
      <c r="A420" s="1"/>
      <c r="B420" s="35"/>
      <c r="C420" s="4"/>
      <c r="D420" s="4"/>
      <c r="E420" s="4"/>
      <c r="F420" s="4"/>
      <c r="G420" s="4"/>
      <c r="H420" s="55"/>
      <c r="I420" s="54"/>
      <c r="J420" s="54"/>
      <c r="K420" s="4"/>
      <c r="L420" s="4"/>
      <c r="M420" s="55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</row>
    <row r="421" ht="30.0" customHeight="1">
      <c r="A421" s="1"/>
      <c r="B421" s="35"/>
      <c r="C421" s="4"/>
      <c r="D421" s="4"/>
      <c r="E421" s="4"/>
      <c r="F421" s="4"/>
      <c r="G421" s="4"/>
      <c r="H421" s="55"/>
      <c r="I421" s="54"/>
      <c r="J421" s="54"/>
      <c r="K421" s="4"/>
      <c r="L421" s="4"/>
      <c r="M421" s="55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</row>
    <row r="422" ht="30.0" customHeight="1">
      <c r="A422" s="1"/>
      <c r="B422" s="35"/>
      <c r="C422" s="4"/>
      <c r="D422" s="4"/>
      <c r="E422" s="4"/>
      <c r="F422" s="4"/>
      <c r="G422" s="4"/>
      <c r="H422" s="55"/>
      <c r="I422" s="54"/>
      <c r="J422" s="54"/>
      <c r="K422" s="4"/>
      <c r="L422" s="4"/>
      <c r="M422" s="55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</row>
    <row r="423" ht="30.0" customHeight="1">
      <c r="A423" s="1"/>
      <c r="B423" s="35"/>
      <c r="C423" s="4"/>
      <c r="D423" s="4"/>
      <c r="E423" s="4"/>
      <c r="F423" s="4"/>
      <c r="G423" s="4"/>
      <c r="H423" s="55"/>
      <c r="I423" s="54"/>
      <c r="J423" s="54"/>
      <c r="K423" s="4"/>
      <c r="L423" s="4"/>
      <c r="M423" s="55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</row>
    <row r="424" ht="30.0" customHeight="1">
      <c r="A424" s="1"/>
      <c r="B424" s="35"/>
      <c r="C424" s="4"/>
      <c r="D424" s="4"/>
      <c r="E424" s="4"/>
      <c r="F424" s="4"/>
      <c r="G424" s="4"/>
      <c r="H424" s="55"/>
      <c r="I424" s="54"/>
      <c r="J424" s="54"/>
      <c r="K424" s="4"/>
      <c r="L424" s="4"/>
      <c r="M424" s="55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</row>
    <row r="425" ht="30.0" customHeight="1">
      <c r="A425" s="1"/>
      <c r="B425" s="35"/>
      <c r="C425" s="4"/>
      <c r="D425" s="4"/>
      <c r="E425" s="4"/>
      <c r="F425" s="4"/>
      <c r="G425" s="4"/>
      <c r="H425" s="55"/>
      <c r="I425" s="54"/>
      <c r="J425" s="54"/>
      <c r="K425" s="4"/>
      <c r="L425" s="4"/>
      <c r="M425" s="55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</row>
    <row r="426" ht="30.0" customHeight="1">
      <c r="A426" s="1"/>
      <c r="B426" s="35"/>
      <c r="C426" s="4"/>
      <c r="D426" s="4"/>
      <c r="E426" s="4"/>
      <c r="F426" s="4"/>
      <c r="G426" s="4"/>
      <c r="H426" s="55"/>
      <c r="I426" s="54"/>
      <c r="J426" s="54"/>
      <c r="K426" s="4"/>
      <c r="L426" s="4"/>
      <c r="M426" s="55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</row>
    <row r="427" ht="30.0" customHeight="1">
      <c r="A427" s="1"/>
      <c r="B427" s="35"/>
      <c r="C427" s="4"/>
      <c r="D427" s="4"/>
      <c r="E427" s="4"/>
      <c r="F427" s="4"/>
      <c r="G427" s="4"/>
      <c r="H427" s="55"/>
      <c r="I427" s="54"/>
      <c r="J427" s="54"/>
      <c r="K427" s="4"/>
      <c r="L427" s="4"/>
      <c r="M427" s="55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</row>
    <row r="428" ht="30.0" customHeight="1">
      <c r="A428" s="1"/>
      <c r="B428" s="35"/>
      <c r="C428" s="4"/>
      <c r="D428" s="4"/>
      <c r="E428" s="4"/>
      <c r="F428" s="4"/>
      <c r="G428" s="4"/>
      <c r="H428" s="55"/>
      <c r="I428" s="54"/>
      <c r="J428" s="54"/>
      <c r="K428" s="4"/>
      <c r="L428" s="4"/>
      <c r="M428" s="55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</row>
    <row r="429" ht="30.0" customHeight="1">
      <c r="A429" s="1"/>
      <c r="B429" s="35"/>
      <c r="C429" s="4"/>
      <c r="D429" s="4"/>
      <c r="E429" s="4"/>
      <c r="F429" s="4"/>
      <c r="G429" s="4"/>
      <c r="H429" s="55"/>
      <c r="I429" s="54"/>
      <c r="J429" s="54"/>
      <c r="K429" s="4"/>
      <c r="L429" s="4"/>
      <c r="M429" s="55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</row>
    <row r="430" ht="30.0" customHeight="1">
      <c r="A430" s="1"/>
      <c r="B430" s="35"/>
      <c r="C430" s="4"/>
      <c r="D430" s="4"/>
      <c r="E430" s="4"/>
      <c r="F430" s="4"/>
      <c r="G430" s="4"/>
      <c r="H430" s="55"/>
      <c r="I430" s="54"/>
      <c r="J430" s="54"/>
      <c r="K430" s="4"/>
      <c r="L430" s="4"/>
      <c r="M430" s="55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ht="30.0" customHeight="1">
      <c r="A431" s="1"/>
      <c r="B431" s="35"/>
      <c r="C431" s="4"/>
      <c r="D431" s="4"/>
      <c r="E431" s="4"/>
      <c r="F431" s="4"/>
      <c r="G431" s="4"/>
      <c r="H431" s="55"/>
      <c r="I431" s="54"/>
      <c r="J431" s="54"/>
      <c r="K431" s="4"/>
      <c r="L431" s="4"/>
      <c r="M431" s="55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</row>
    <row r="432" ht="30.0" customHeight="1">
      <c r="A432" s="1"/>
      <c r="B432" s="35"/>
      <c r="C432" s="4"/>
      <c r="D432" s="4"/>
      <c r="E432" s="4"/>
      <c r="F432" s="4"/>
      <c r="G432" s="4"/>
      <c r="H432" s="55"/>
      <c r="I432" s="54"/>
      <c r="J432" s="54"/>
      <c r="K432" s="4"/>
      <c r="L432" s="4"/>
      <c r="M432" s="55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</row>
    <row r="433" ht="30.0" customHeight="1">
      <c r="A433" s="1"/>
      <c r="B433" s="35"/>
      <c r="C433" s="4"/>
      <c r="D433" s="4"/>
      <c r="E433" s="4"/>
      <c r="F433" s="4"/>
      <c r="G433" s="4"/>
      <c r="H433" s="55"/>
      <c r="I433" s="54"/>
      <c r="J433" s="54"/>
      <c r="K433" s="4"/>
      <c r="L433" s="4"/>
      <c r="M433" s="55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</row>
    <row r="434" ht="30.0" customHeight="1">
      <c r="A434" s="1"/>
      <c r="B434" s="35"/>
      <c r="C434" s="4"/>
      <c r="D434" s="4"/>
      <c r="E434" s="4"/>
      <c r="F434" s="4"/>
      <c r="G434" s="4"/>
      <c r="H434" s="55"/>
      <c r="I434" s="54"/>
      <c r="J434" s="54"/>
      <c r="K434" s="4"/>
      <c r="L434" s="4"/>
      <c r="M434" s="55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</row>
    <row r="435" ht="30.0" customHeight="1">
      <c r="A435" s="1"/>
      <c r="B435" s="35"/>
      <c r="C435" s="4"/>
      <c r="D435" s="4"/>
      <c r="E435" s="4"/>
      <c r="F435" s="4"/>
      <c r="G435" s="4"/>
      <c r="H435" s="55"/>
      <c r="I435" s="54"/>
      <c r="J435" s="54"/>
      <c r="K435" s="4"/>
      <c r="L435" s="4"/>
      <c r="M435" s="55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</row>
    <row r="436" ht="30.0" customHeight="1">
      <c r="A436" s="1"/>
      <c r="B436" s="35"/>
      <c r="C436" s="4"/>
      <c r="D436" s="4"/>
      <c r="E436" s="4"/>
      <c r="F436" s="4"/>
      <c r="G436" s="4"/>
      <c r="H436" s="55"/>
      <c r="I436" s="54"/>
      <c r="J436" s="54"/>
      <c r="K436" s="4"/>
      <c r="L436" s="4"/>
      <c r="M436" s="55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</row>
    <row r="437" ht="30.0" customHeight="1">
      <c r="A437" s="1"/>
      <c r="B437" s="35"/>
      <c r="C437" s="4"/>
      <c r="D437" s="4"/>
      <c r="E437" s="4"/>
      <c r="F437" s="4"/>
      <c r="G437" s="4"/>
      <c r="H437" s="55"/>
      <c r="I437" s="54"/>
      <c r="J437" s="54"/>
      <c r="K437" s="4"/>
      <c r="L437" s="4"/>
      <c r="M437" s="55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</row>
    <row r="438" ht="30.0" customHeight="1">
      <c r="A438" s="1"/>
      <c r="B438" s="35"/>
      <c r="C438" s="4"/>
      <c r="D438" s="4"/>
      <c r="E438" s="4"/>
      <c r="F438" s="4"/>
      <c r="G438" s="4"/>
      <c r="H438" s="55"/>
      <c r="I438" s="54"/>
      <c r="J438" s="54"/>
      <c r="K438" s="4"/>
      <c r="L438" s="4"/>
      <c r="M438" s="55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</row>
    <row r="439" ht="30.0" customHeight="1">
      <c r="A439" s="1"/>
      <c r="B439" s="35"/>
      <c r="C439" s="4"/>
      <c r="D439" s="4"/>
      <c r="E439" s="4"/>
      <c r="F439" s="4"/>
      <c r="G439" s="4"/>
      <c r="H439" s="55"/>
      <c r="I439" s="54"/>
      <c r="J439" s="54"/>
      <c r="K439" s="4"/>
      <c r="L439" s="4"/>
      <c r="M439" s="55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ht="30.0" customHeight="1">
      <c r="A440" s="1"/>
      <c r="B440" s="35"/>
      <c r="C440" s="4"/>
      <c r="D440" s="4"/>
      <c r="E440" s="4"/>
      <c r="F440" s="4"/>
      <c r="G440" s="4"/>
      <c r="H440" s="55"/>
      <c r="I440" s="54"/>
      <c r="J440" s="54"/>
      <c r="K440" s="4"/>
      <c r="L440" s="4"/>
      <c r="M440" s="55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</row>
    <row r="441" ht="30.0" customHeight="1">
      <c r="A441" s="1"/>
      <c r="B441" s="35"/>
      <c r="C441" s="4"/>
      <c r="D441" s="4"/>
      <c r="E441" s="4"/>
      <c r="F441" s="4"/>
      <c r="G441" s="4"/>
      <c r="H441" s="55"/>
      <c r="I441" s="54"/>
      <c r="J441" s="54"/>
      <c r="K441" s="4"/>
      <c r="L441" s="4"/>
      <c r="M441" s="55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</row>
    <row r="442" ht="30.0" customHeight="1">
      <c r="A442" s="1"/>
      <c r="B442" s="35"/>
      <c r="C442" s="4"/>
      <c r="D442" s="4"/>
      <c r="E442" s="4"/>
      <c r="F442" s="4"/>
      <c r="G442" s="4"/>
      <c r="H442" s="55"/>
      <c r="I442" s="54"/>
      <c r="J442" s="54"/>
      <c r="K442" s="4"/>
      <c r="L442" s="4"/>
      <c r="M442" s="55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</row>
    <row r="443" ht="30.0" customHeight="1">
      <c r="A443" s="1"/>
      <c r="B443" s="35"/>
      <c r="C443" s="4"/>
      <c r="D443" s="4"/>
      <c r="E443" s="4"/>
      <c r="F443" s="4"/>
      <c r="G443" s="4"/>
      <c r="H443" s="55"/>
      <c r="I443" s="54"/>
      <c r="J443" s="54"/>
      <c r="K443" s="4"/>
      <c r="L443" s="4"/>
      <c r="M443" s="55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</row>
    <row r="444" ht="30.0" customHeight="1">
      <c r="A444" s="1"/>
      <c r="B444" s="35"/>
      <c r="C444" s="4"/>
      <c r="D444" s="4"/>
      <c r="E444" s="4"/>
      <c r="F444" s="4"/>
      <c r="G444" s="4"/>
      <c r="H444" s="55"/>
      <c r="I444" s="54"/>
      <c r="J444" s="54"/>
      <c r="K444" s="4"/>
      <c r="L444" s="4"/>
      <c r="M444" s="55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</row>
    <row r="445" ht="30.0" customHeight="1">
      <c r="A445" s="1"/>
      <c r="B445" s="35"/>
      <c r="C445" s="4"/>
      <c r="D445" s="4"/>
      <c r="E445" s="4"/>
      <c r="F445" s="4"/>
      <c r="G445" s="4"/>
      <c r="H445" s="55"/>
      <c r="I445" s="54"/>
      <c r="J445" s="54"/>
      <c r="K445" s="4"/>
      <c r="L445" s="4"/>
      <c r="M445" s="55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</row>
    <row r="446" ht="30.0" customHeight="1">
      <c r="A446" s="1"/>
      <c r="B446" s="35"/>
      <c r="C446" s="4"/>
      <c r="D446" s="4"/>
      <c r="E446" s="4"/>
      <c r="F446" s="4"/>
      <c r="G446" s="4"/>
      <c r="H446" s="55"/>
      <c r="I446" s="54"/>
      <c r="J446" s="54"/>
      <c r="K446" s="4"/>
      <c r="L446" s="4"/>
      <c r="M446" s="55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</row>
    <row r="447" ht="30.0" customHeight="1">
      <c r="A447" s="1"/>
      <c r="B447" s="35"/>
      <c r="C447" s="4"/>
      <c r="D447" s="4"/>
      <c r="E447" s="4"/>
      <c r="F447" s="4"/>
      <c r="G447" s="4"/>
      <c r="H447" s="55"/>
      <c r="I447" s="54"/>
      <c r="J447" s="54"/>
      <c r="K447" s="4"/>
      <c r="L447" s="4"/>
      <c r="M447" s="55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</row>
    <row r="448" ht="30.0" customHeight="1">
      <c r="A448" s="1"/>
      <c r="B448" s="35"/>
      <c r="C448" s="4"/>
      <c r="D448" s="4"/>
      <c r="E448" s="4"/>
      <c r="F448" s="4"/>
      <c r="G448" s="4"/>
      <c r="H448" s="55"/>
      <c r="I448" s="54"/>
      <c r="J448" s="54"/>
      <c r="K448" s="4"/>
      <c r="L448" s="4"/>
      <c r="M448" s="55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</row>
    <row r="449" ht="30.0" customHeight="1">
      <c r="A449" s="1"/>
      <c r="B449" s="35"/>
      <c r="C449" s="4"/>
      <c r="D449" s="4"/>
      <c r="E449" s="4"/>
      <c r="F449" s="4"/>
      <c r="G449" s="4"/>
      <c r="H449" s="55"/>
      <c r="I449" s="54"/>
      <c r="J449" s="54"/>
      <c r="K449" s="4"/>
      <c r="L449" s="4"/>
      <c r="M449" s="55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</row>
    <row r="450" ht="30.0" customHeight="1">
      <c r="A450" s="1"/>
      <c r="B450" s="35"/>
      <c r="C450" s="4"/>
      <c r="D450" s="4"/>
      <c r="E450" s="4"/>
      <c r="F450" s="4"/>
      <c r="G450" s="4"/>
      <c r="H450" s="55"/>
      <c r="I450" s="54"/>
      <c r="J450" s="54"/>
      <c r="K450" s="4"/>
      <c r="L450" s="4"/>
      <c r="M450" s="55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</row>
    <row r="451" ht="30.0" customHeight="1">
      <c r="A451" s="1"/>
      <c r="B451" s="35"/>
      <c r="C451" s="4"/>
      <c r="D451" s="4"/>
      <c r="E451" s="4"/>
      <c r="F451" s="4"/>
      <c r="G451" s="4"/>
      <c r="H451" s="55"/>
      <c r="I451" s="54"/>
      <c r="J451" s="54"/>
      <c r="K451" s="4"/>
      <c r="L451" s="4"/>
      <c r="M451" s="55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</row>
    <row r="452" ht="30.0" customHeight="1">
      <c r="A452" s="1"/>
      <c r="B452" s="35"/>
      <c r="C452" s="4"/>
      <c r="D452" s="4"/>
      <c r="E452" s="4"/>
      <c r="F452" s="4"/>
      <c r="G452" s="4"/>
      <c r="H452" s="55"/>
      <c r="I452" s="54"/>
      <c r="J452" s="54"/>
      <c r="K452" s="4"/>
      <c r="L452" s="4"/>
      <c r="M452" s="55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</row>
    <row r="453" ht="30.0" customHeight="1">
      <c r="A453" s="1"/>
      <c r="B453" s="35"/>
      <c r="C453" s="4"/>
      <c r="D453" s="4"/>
      <c r="E453" s="4"/>
      <c r="F453" s="4"/>
      <c r="G453" s="4"/>
      <c r="H453" s="55"/>
      <c r="I453" s="54"/>
      <c r="J453" s="54"/>
      <c r="K453" s="4"/>
      <c r="L453" s="4"/>
      <c r="M453" s="55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</row>
    <row r="454" ht="30.0" customHeight="1">
      <c r="A454" s="1"/>
      <c r="B454" s="35"/>
      <c r="C454" s="4"/>
      <c r="D454" s="4"/>
      <c r="E454" s="4"/>
      <c r="F454" s="4"/>
      <c r="G454" s="4"/>
      <c r="H454" s="55"/>
      <c r="I454" s="54"/>
      <c r="J454" s="54"/>
      <c r="K454" s="4"/>
      <c r="L454" s="4"/>
      <c r="M454" s="55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</row>
    <row r="455" ht="30.0" customHeight="1">
      <c r="A455" s="1"/>
      <c r="B455" s="35"/>
      <c r="C455" s="4"/>
      <c r="D455" s="4"/>
      <c r="E455" s="4"/>
      <c r="F455" s="4"/>
      <c r="G455" s="4"/>
      <c r="H455" s="55"/>
      <c r="I455" s="54"/>
      <c r="J455" s="54"/>
      <c r="K455" s="4"/>
      <c r="L455" s="4"/>
      <c r="M455" s="55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</row>
    <row r="456" ht="30.0" customHeight="1">
      <c r="A456" s="1"/>
      <c r="B456" s="35"/>
      <c r="C456" s="4"/>
      <c r="D456" s="4"/>
      <c r="E456" s="4"/>
      <c r="F456" s="4"/>
      <c r="G456" s="4"/>
      <c r="H456" s="55"/>
      <c r="I456" s="54"/>
      <c r="J456" s="54"/>
      <c r="K456" s="4"/>
      <c r="L456" s="4"/>
      <c r="M456" s="55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</row>
    <row r="457" ht="30.0" customHeight="1">
      <c r="A457" s="1"/>
      <c r="B457" s="35"/>
      <c r="C457" s="4"/>
      <c r="D457" s="4"/>
      <c r="E457" s="4"/>
      <c r="F457" s="4"/>
      <c r="G457" s="4"/>
      <c r="H457" s="55"/>
      <c r="I457" s="54"/>
      <c r="J457" s="54"/>
      <c r="K457" s="4"/>
      <c r="L457" s="4"/>
      <c r="M457" s="55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</row>
    <row r="458" ht="30.0" customHeight="1">
      <c r="A458" s="1"/>
      <c r="B458" s="35"/>
      <c r="C458" s="4"/>
      <c r="D458" s="4"/>
      <c r="E458" s="4"/>
      <c r="F458" s="4"/>
      <c r="G458" s="4"/>
      <c r="H458" s="55"/>
      <c r="I458" s="54"/>
      <c r="J458" s="54"/>
      <c r="K458" s="4"/>
      <c r="L458" s="4"/>
      <c r="M458" s="55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</row>
    <row r="459" ht="30.0" customHeight="1">
      <c r="A459" s="1"/>
      <c r="B459" s="35"/>
      <c r="C459" s="4"/>
      <c r="D459" s="4"/>
      <c r="E459" s="4"/>
      <c r="F459" s="4"/>
      <c r="G459" s="4"/>
      <c r="H459" s="55"/>
      <c r="I459" s="54"/>
      <c r="J459" s="54"/>
      <c r="K459" s="4"/>
      <c r="L459" s="4"/>
      <c r="M459" s="55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</row>
    <row r="460" ht="30.0" customHeight="1">
      <c r="A460" s="1"/>
      <c r="B460" s="35"/>
      <c r="C460" s="4"/>
      <c r="D460" s="4"/>
      <c r="E460" s="4"/>
      <c r="F460" s="4"/>
      <c r="G460" s="4"/>
      <c r="H460" s="55"/>
      <c r="I460" s="54"/>
      <c r="J460" s="54"/>
      <c r="K460" s="4"/>
      <c r="L460" s="4"/>
      <c r="M460" s="55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</row>
    <row r="461" ht="30.0" customHeight="1">
      <c r="A461" s="1"/>
      <c r="B461" s="35"/>
      <c r="C461" s="4"/>
      <c r="D461" s="4"/>
      <c r="E461" s="4"/>
      <c r="F461" s="4"/>
      <c r="G461" s="4"/>
      <c r="H461" s="55"/>
      <c r="I461" s="54"/>
      <c r="J461" s="54"/>
      <c r="K461" s="4"/>
      <c r="L461" s="4"/>
      <c r="M461" s="55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</row>
    <row r="462" ht="30.0" customHeight="1">
      <c r="A462" s="1"/>
      <c r="B462" s="35"/>
      <c r="C462" s="4"/>
      <c r="D462" s="4"/>
      <c r="E462" s="4"/>
      <c r="F462" s="4"/>
      <c r="G462" s="4"/>
      <c r="H462" s="55"/>
      <c r="I462" s="54"/>
      <c r="J462" s="54"/>
      <c r="K462" s="4"/>
      <c r="L462" s="4"/>
      <c r="M462" s="55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</row>
    <row r="463" ht="30.0" customHeight="1">
      <c r="A463" s="1"/>
      <c r="B463" s="35"/>
      <c r="C463" s="4"/>
      <c r="D463" s="4"/>
      <c r="E463" s="4"/>
      <c r="F463" s="4"/>
      <c r="G463" s="4"/>
      <c r="H463" s="55"/>
      <c r="I463" s="54"/>
      <c r="J463" s="54"/>
      <c r="K463" s="4"/>
      <c r="L463" s="4"/>
      <c r="M463" s="55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</row>
    <row r="464" ht="30.0" customHeight="1">
      <c r="A464" s="1"/>
      <c r="B464" s="35"/>
      <c r="C464" s="4"/>
      <c r="D464" s="4"/>
      <c r="E464" s="4"/>
      <c r="F464" s="4"/>
      <c r="G464" s="4"/>
      <c r="H464" s="55"/>
      <c r="I464" s="54"/>
      <c r="J464" s="54"/>
      <c r="K464" s="4"/>
      <c r="L464" s="4"/>
      <c r="M464" s="55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</row>
    <row r="465" ht="30.0" customHeight="1">
      <c r="A465" s="1"/>
      <c r="B465" s="35"/>
      <c r="C465" s="4"/>
      <c r="D465" s="4"/>
      <c r="E465" s="4"/>
      <c r="F465" s="4"/>
      <c r="G465" s="4"/>
      <c r="H465" s="55"/>
      <c r="I465" s="54"/>
      <c r="J465" s="54"/>
      <c r="K465" s="4"/>
      <c r="L465" s="4"/>
      <c r="M465" s="55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</row>
    <row r="466" ht="30.0" customHeight="1">
      <c r="A466" s="1"/>
      <c r="B466" s="35"/>
      <c r="C466" s="4"/>
      <c r="D466" s="4"/>
      <c r="E466" s="4"/>
      <c r="F466" s="4"/>
      <c r="G466" s="4"/>
      <c r="H466" s="55"/>
      <c r="I466" s="54"/>
      <c r="J466" s="54"/>
      <c r="K466" s="4"/>
      <c r="L466" s="4"/>
      <c r="M466" s="55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</row>
    <row r="467" ht="30.0" customHeight="1">
      <c r="A467" s="1"/>
      <c r="B467" s="35"/>
      <c r="C467" s="4"/>
      <c r="D467" s="4"/>
      <c r="E467" s="4"/>
      <c r="F467" s="4"/>
      <c r="G467" s="4"/>
      <c r="H467" s="55"/>
      <c r="I467" s="54"/>
      <c r="J467" s="54"/>
      <c r="K467" s="4"/>
      <c r="L467" s="4"/>
      <c r="M467" s="55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</row>
    <row r="468" ht="30.0" customHeight="1">
      <c r="A468" s="1"/>
      <c r="B468" s="35"/>
      <c r="C468" s="4"/>
      <c r="D468" s="4"/>
      <c r="E468" s="4"/>
      <c r="F468" s="4"/>
      <c r="G468" s="4"/>
      <c r="H468" s="55"/>
      <c r="I468" s="54"/>
      <c r="J468" s="54"/>
      <c r="K468" s="4"/>
      <c r="L468" s="4"/>
      <c r="M468" s="55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ht="30.0" customHeight="1">
      <c r="A469" s="1"/>
      <c r="B469" s="35"/>
      <c r="C469" s="4"/>
      <c r="D469" s="4"/>
      <c r="E469" s="4"/>
      <c r="F469" s="4"/>
      <c r="G469" s="4"/>
      <c r="H469" s="55"/>
      <c r="I469" s="54"/>
      <c r="J469" s="54"/>
      <c r="K469" s="4"/>
      <c r="L469" s="4"/>
      <c r="M469" s="55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</row>
    <row r="470" ht="30.0" customHeight="1">
      <c r="A470" s="1"/>
      <c r="B470" s="35"/>
      <c r="C470" s="4"/>
      <c r="D470" s="4"/>
      <c r="E470" s="4"/>
      <c r="F470" s="4"/>
      <c r="G470" s="4"/>
      <c r="H470" s="55"/>
      <c r="I470" s="54"/>
      <c r="J470" s="54"/>
      <c r="K470" s="4"/>
      <c r="L470" s="4"/>
      <c r="M470" s="55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</row>
    <row r="471" ht="30.0" customHeight="1">
      <c r="A471" s="1"/>
      <c r="B471" s="35"/>
      <c r="C471" s="4"/>
      <c r="D471" s="4"/>
      <c r="E471" s="4"/>
      <c r="F471" s="4"/>
      <c r="G471" s="4"/>
      <c r="H471" s="55"/>
      <c r="I471" s="54"/>
      <c r="J471" s="54"/>
      <c r="K471" s="4"/>
      <c r="L471" s="4"/>
      <c r="M471" s="55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</row>
    <row r="472" ht="30.0" customHeight="1">
      <c r="A472" s="1"/>
      <c r="B472" s="35"/>
      <c r="C472" s="4"/>
      <c r="D472" s="4"/>
      <c r="E472" s="4"/>
      <c r="F472" s="4"/>
      <c r="G472" s="4"/>
      <c r="H472" s="55"/>
      <c r="I472" s="54"/>
      <c r="J472" s="54"/>
      <c r="K472" s="4"/>
      <c r="L472" s="4"/>
      <c r="M472" s="55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</row>
    <row r="473" ht="30.0" customHeight="1">
      <c r="A473" s="1"/>
      <c r="B473" s="35"/>
      <c r="C473" s="4"/>
      <c r="D473" s="4"/>
      <c r="E473" s="4"/>
      <c r="F473" s="4"/>
      <c r="G473" s="4"/>
      <c r="H473" s="55"/>
      <c r="I473" s="54"/>
      <c r="J473" s="54"/>
      <c r="K473" s="4"/>
      <c r="L473" s="4"/>
      <c r="M473" s="55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</row>
    <row r="474" ht="30.0" customHeight="1">
      <c r="A474" s="1"/>
      <c r="B474" s="35"/>
      <c r="C474" s="4"/>
      <c r="D474" s="4"/>
      <c r="E474" s="4"/>
      <c r="F474" s="4"/>
      <c r="G474" s="4"/>
      <c r="H474" s="55"/>
      <c r="I474" s="54"/>
      <c r="J474" s="54"/>
      <c r="K474" s="4"/>
      <c r="L474" s="4"/>
      <c r="M474" s="55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</row>
    <row r="475" ht="30.0" customHeight="1">
      <c r="A475" s="1"/>
      <c r="B475" s="35"/>
      <c r="C475" s="4"/>
      <c r="D475" s="4"/>
      <c r="E475" s="4"/>
      <c r="F475" s="4"/>
      <c r="G475" s="4"/>
      <c r="H475" s="55"/>
      <c r="I475" s="54"/>
      <c r="J475" s="54"/>
      <c r="K475" s="4"/>
      <c r="L475" s="4"/>
      <c r="M475" s="55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</row>
    <row r="476" ht="30.0" customHeight="1">
      <c r="A476" s="1"/>
      <c r="B476" s="35"/>
      <c r="C476" s="4"/>
      <c r="D476" s="4"/>
      <c r="E476" s="4"/>
      <c r="F476" s="4"/>
      <c r="G476" s="4"/>
      <c r="H476" s="55"/>
      <c r="I476" s="54"/>
      <c r="J476" s="54"/>
      <c r="K476" s="4"/>
      <c r="L476" s="4"/>
      <c r="M476" s="55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</row>
    <row r="477" ht="30.0" customHeight="1">
      <c r="A477" s="1"/>
      <c r="B477" s="35"/>
      <c r="C477" s="4"/>
      <c r="D477" s="4"/>
      <c r="E477" s="4"/>
      <c r="F477" s="4"/>
      <c r="G477" s="4"/>
      <c r="H477" s="55"/>
      <c r="I477" s="54"/>
      <c r="J477" s="54"/>
      <c r="K477" s="4"/>
      <c r="L477" s="4"/>
      <c r="M477" s="55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</row>
    <row r="478" ht="30.0" customHeight="1">
      <c r="A478" s="1"/>
      <c r="B478" s="35"/>
      <c r="C478" s="4"/>
      <c r="D478" s="4"/>
      <c r="E478" s="4"/>
      <c r="F478" s="4"/>
      <c r="G478" s="4"/>
      <c r="H478" s="55"/>
      <c r="I478" s="54"/>
      <c r="J478" s="54"/>
      <c r="K478" s="4"/>
      <c r="L478" s="4"/>
      <c r="M478" s="55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</row>
    <row r="479" ht="30.0" customHeight="1">
      <c r="A479" s="1"/>
      <c r="B479" s="35"/>
      <c r="C479" s="4"/>
      <c r="D479" s="4"/>
      <c r="E479" s="4"/>
      <c r="F479" s="4"/>
      <c r="G479" s="4"/>
      <c r="H479" s="55"/>
      <c r="I479" s="54"/>
      <c r="J479" s="54"/>
      <c r="K479" s="4"/>
      <c r="L479" s="4"/>
      <c r="M479" s="55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</row>
    <row r="480" ht="30.0" customHeight="1">
      <c r="A480" s="1"/>
      <c r="B480" s="35"/>
      <c r="C480" s="4"/>
      <c r="D480" s="4"/>
      <c r="E480" s="4"/>
      <c r="F480" s="4"/>
      <c r="G480" s="4"/>
      <c r="H480" s="55"/>
      <c r="I480" s="54"/>
      <c r="J480" s="54"/>
      <c r="K480" s="4"/>
      <c r="L480" s="4"/>
      <c r="M480" s="55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</row>
    <row r="481" ht="30.0" customHeight="1">
      <c r="A481" s="1"/>
      <c r="B481" s="35"/>
      <c r="C481" s="4"/>
      <c r="D481" s="4"/>
      <c r="E481" s="4"/>
      <c r="F481" s="4"/>
      <c r="G481" s="4"/>
      <c r="H481" s="55"/>
      <c r="I481" s="54"/>
      <c r="J481" s="54"/>
      <c r="K481" s="4"/>
      <c r="L481" s="4"/>
      <c r="M481" s="55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</row>
    <row r="482" ht="30.0" customHeight="1">
      <c r="A482" s="1"/>
      <c r="B482" s="35"/>
      <c r="C482" s="4"/>
      <c r="D482" s="4"/>
      <c r="E482" s="4"/>
      <c r="F482" s="4"/>
      <c r="G482" s="4"/>
      <c r="H482" s="55"/>
      <c r="I482" s="54"/>
      <c r="J482" s="54"/>
      <c r="K482" s="4"/>
      <c r="L482" s="4"/>
      <c r="M482" s="55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</row>
    <row r="483" ht="30.0" customHeight="1">
      <c r="A483" s="1"/>
      <c r="B483" s="35"/>
      <c r="C483" s="4"/>
      <c r="D483" s="4"/>
      <c r="E483" s="4"/>
      <c r="F483" s="4"/>
      <c r="G483" s="4"/>
      <c r="H483" s="55"/>
      <c r="I483" s="54"/>
      <c r="J483" s="54"/>
      <c r="K483" s="4"/>
      <c r="L483" s="4"/>
      <c r="M483" s="55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</row>
    <row r="484" ht="30.0" customHeight="1">
      <c r="A484" s="1"/>
      <c r="B484" s="35"/>
      <c r="C484" s="4"/>
      <c r="D484" s="4"/>
      <c r="E484" s="4"/>
      <c r="F484" s="4"/>
      <c r="G484" s="4"/>
      <c r="H484" s="55"/>
      <c r="I484" s="54"/>
      <c r="J484" s="54"/>
      <c r="K484" s="4"/>
      <c r="L484" s="4"/>
      <c r="M484" s="55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</row>
    <row r="485" ht="30.0" customHeight="1">
      <c r="A485" s="1"/>
      <c r="B485" s="35"/>
      <c r="C485" s="4"/>
      <c r="D485" s="4"/>
      <c r="E485" s="4"/>
      <c r="F485" s="4"/>
      <c r="G485" s="4"/>
      <c r="H485" s="55"/>
      <c r="I485" s="54"/>
      <c r="J485" s="54"/>
      <c r="K485" s="4"/>
      <c r="L485" s="4"/>
      <c r="M485" s="55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ht="30.0" customHeight="1">
      <c r="A486" s="1"/>
      <c r="B486" s="35"/>
      <c r="C486" s="4"/>
      <c r="D486" s="4"/>
      <c r="E486" s="4"/>
      <c r="F486" s="4"/>
      <c r="G486" s="4"/>
      <c r="H486" s="55"/>
      <c r="I486" s="54"/>
      <c r="J486" s="54"/>
      <c r="K486" s="4"/>
      <c r="L486" s="4"/>
      <c r="M486" s="55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</row>
    <row r="487" ht="30.0" customHeight="1">
      <c r="A487" s="1"/>
      <c r="B487" s="35"/>
      <c r="C487" s="4"/>
      <c r="D487" s="4"/>
      <c r="E487" s="4"/>
      <c r="F487" s="4"/>
      <c r="G487" s="4"/>
      <c r="H487" s="55"/>
      <c r="I487" s="54"/>
      <c r="J487" s="54"/>
      <c r="K487" s="4"/>
      <c r="L487" s="4"/>
      <c r="M487" s="55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</row>
    <row r="488" ht="30.0" customHeight="1">
      <c r="A488" s="1"/>
      <c r="B488" s="35"/>
      <c r="C488" s="4"/>
      <c r="D488" s="4"/>
      <c r="E488" s="4"/>
      <c r="F488" s="4"/>
      <c r="G488" s="4"/>
      <c r="H488" s="55"/>
      <c r="I488" s="54"/>
      <c r="J488" s="54"/>
      <c r="K488" s="4"/>
      <c r="L488" s="4"/>
      <c r="M488" s="55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</row>
    <row r="489" ht="30.0" customHeight="1">
      <c r="A489" s="1"/>
      <c r="B489" s="35"/>
      <c r="C489" s="4"/>
      <c r="D489" s="4"/>
      <c r="E489" s="4"/>
      <c r="F489" s="4"/>
      <c r="G489" s="4"/>
      <c r="H489" s="55"/>
      <c r="I489" s="54"/>
      <c r="J489" s="54"/>
      <c r="K489" s="4"/>
      <c r="L489" s="4"/>
      <c r="M489" s="55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</row>
    <row r="490" ht="30.0" customHeight="1">
      <c r="A490" s="1"/>
      <c r="B490" s="35"/>
      <c r="C490" s="4"/>
      <c r="D490" s="4"/>
      <c r="E490" s="4"/>
      <c r="F490" s="4"/>
      <c r="G490" s="4"/>
      <c r="H490" s="55"/>
      <c r="I490" s="54"/>
      <c r="J490" s="54"/>
      <c r="K490" s="4"/>
      <c r="L490" s="4"/>
      <c r="M490" s="55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</row>
    <row r="491" ht="30.0" customHeight="1">
      <c r="A491" s="1"/>
      <c r="B491" s="35"/>
      <c r="C491" s="4"/>
      <c r="D491" s="4"/>
      <c r="E491" s="4"/>
      <c r="F491" s="4"/>
      <c r="G491" s="4"/>
      <c r="H491" s="55"/>
      <c r="I491" s="54"/>
      <c r="J491" s="54"/>
      <c r="K491" s="4"/>
      <c r="L491" s="4"/>
      <c r="M491" s="55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</row>
    <row r="492" ht="30.0" customHeight="1">
      <c r="A492" s="1"/>
      <c r="B492" s="35"/>
      <c r="C492" s="4"/>
      <c r="D492" s="4"/>
      <c r="E492" s="4"/>
      <c r="F492" s="4"/>
      <c r="G492" s="4"/>
      <c r="H492" s="55"/>
      <c r="I492" s="54"/>
      <c r="J492" s="54"/>
      <c r="K492" s="4"/>
      <c r="L492" s="4"/>
      <c r="M492" s="55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</row>
    <row r="493" ht="30.0" customHeight="1">
      <c r="A493" s="1"/>
      <c r="B493" s="35"/>
      <c r="C493" s="4"/>
      <c r="D493" s="4"/>
      <c r="E493" s="4"/>
      <c r="F493" s="4"/>
      <c r="G493" s="4"/>
      <c r="H493" s="55"/>
      <c r="I493" s="54"/>
      <c r="J493" s="54"/>
      <c r="K493" s="4"/>
      <c r="L493" s="4"/>
      <c r="M493" s="55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</row>
    <row r="494" ht="30.0" customHeight="1">
      <c r="A494" s="1"/>
      <c r="B494" s="35"/>
      <c r="C494" s="4"/>
      <c r="D494" s="4"/>
      <c r="E494" s="4"/>
      <c r="F494" s="4"/>
      <c r="G494" s="4"/>
      <c r="H494" s="55"/>
      <c r="I494" s="54"/>
      <c r="J494" s="54"/>
      <c r="K494" s="4"/>
      <c r="L494" s="4"/>
      <c r="M494" s="55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ht="30.0" customHeight="1">
      <c r="A495" s="1"/>
      <c r="B495" s="35"/>
      <c r="C495" s="4"/>
      <c r="D495" s="4"/>
      <c r="E495" s="4"/>
      <c r="F495" s="4"/>
      <c r="G495" s="4"/>
      <c r="H495" s="55"/>
      <c r="I495" s="54"/>
      <c r="J495" s="54"/>
      <c r="K495" s="4"/>
      <c r="L495" s="4"/>
      <c r="M495" s="55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</row>
    <row r="496" ht="30.0" customHeight="1">
      <c r="A496" s="1"/>
      <c r="B496" s="35"/>
      <c r="C496" s="4"/>
      <c r="D496" s="4"/>
      <c r="E496" s="4"/>
      <c r="F496" s="4"/>
      <c r="G496" s="4"/>
      <c r="H496" s="55"/>
      <c r="I496" s="54"/>
      <c r="J496" s="54"/>
      <c r="K496" s="4"/>
      <c r="L496" s="4"/>
      <c r="M496" s="55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</row>
    <row r="497" ht="30.0" customHeight="1">
      <c r="A497" s="1"/>
      <c r="B497" s="35"/>
      <c r="C497" s="4"/>
      <c r="D497" s="4"/>
      <c r="E497" s="4"/>
      <c r="F497" s="4"/>
      <c r="G497" s="4"/>
      <c r="H497" s="55"/>
      <c r="I497" s="54"/>
      <c r="J497" s="54"/>
      <c r="K497" s="4"/>
      <c r="L497" s="4"/>
      <c r="M497" s="55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ht="30.0" customHeight="1">
      <c r="A498" s="1"/>
      <c r="B498" s="35"/>
      <c r="C498" s="4"/>
      <c r="D498" s="4"/>
      <c r="E498" s="4"/>
      <c r="F498" s="4"/>
      <c r="G498" s="4"/>
      <c r="H498" s="55"/>
      <c r="I498" s="54"/>
      <c r="J498" s="54"/>
      <c r="K498" s="4"/>
      <c r="L498" s="4"/>
      <c r="M498" s="55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ht="30.0" customHeight="1">
      <c r="A499" s="1"/>
      <c r="B499" s="35"/>
      <c r="C499" s="4"/>
      <c r="D499" s="4"/>
      <c r="E499" s="4"/>
      <c r="F499" s="4"/>
      <c r="G499" s="4"/>
      <c r="H499" s="55"/>
      <c r="I499" s="54"/>
      <c r="J499" s="54"/>
      <c r="K499" s="4"/>
      <c r="L499" s="4"/>
      <c r="M499" s="55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ht="30.0" customHeight="1">
      <c r="A500" s="1"/>
      <c r="B500" s="35"/>
      <c r="C500" s="4"/>
      <c r="D500" s="4"/>
      <c r="E500" s="4"/>
      <c r="F500" s="4"/>
      <c r="G500" s="4"/>
      <c r="H500" s="55"/>
      <c r="I500" s="54"/>
      <c r="J500" s="54"/>
      <c r="K500" s="4"/>
      <c r="L500" s="4"/>
      <c r="M500" s="55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ht="30.0" customHeight="1">
      <c r="A501" s="1"/>
      <c r="B501" s="35"/>
      <c r="C501" s="4"/>
      <c r="D501" s="4"/>
      <c r="E501" s="4"/>
      <c r="F501" s="4"/>
      <c r="G501" s="4"/>
      <c r="H501" s="55"/>
      <c r="I501" s="54"/>
      <c r="J501" s="54"/>
      <c r="K501" s="4"/>
      <c r="L501" s="4"/>
      <c r="M501" s="55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</row>
    <row r="502" ht="30.0" customHeight="1">
      <c r="A502" s="1"/>
      <c r="B502" s="35"/>
      <c r="C502" s="4"/>
      <c r="D502" s="4"/>
      <c r="E502" s="4"/>
      <c r="F502" s="4"/>
      <c r="G502" s="4"/>
      <c r="H502" s="55"/>
      <c r="I502" s="54"/>
      <c r="J502" s="54"/>
      <c r="K502" s="4"/>
      <c r="L502" s="4"/>
      <c r="M502" s="55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</row>
    <row r="503" ht="30.0" customHeight="1">
      <c r="A503" s="1"/>
      <c r="B503" s="35"/>
      <c r="C503" s="4"/>
      <c r="D503" s="4"/>
      <c r="E503" s="4"/>
      <c r="F503" s="4"/>
      <c r="G503" s="4"/>
      <c r="H503" s="55"/>
      <c r="I503" s="54"/>
      <c r="J503" s="54"/>
      <c r="K503" s="4"/>
      <c r="L503" s="4"/>
      <c r="M503" s="55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</row>
    <row r="504" ht="30.0" customHeight="1">
      <c r="A504" s="1"/>
      <c r="B504" s="35"/>
      <c r="C504" s="4"/>
      <c r="D504" s="4"/>
      <c r="E504" s="4"/>
      <c r="F504" s="4"/>
      <c r="G504" s="4"/>
      <c r="H504" s="55"/>
      <c r="I504" s="54"/>
      <c r="J504" s="54"/>
      <c r="K504" s="4"/>
      <c r="L504" s="4"/>
      <c r="M504" s="55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</row>
    <row r="505" ht="30.0" customHeight="1">
      <c r="A505" s="1"/>
      <c r="B505" s="35"/>
      <c r="C505" s="4"/>
      <c r="D505" s="4"/>
      <c r="E505" s="4"/>
      <c r="F505" s="4"/>
      <c r="G505" s="4"/>
      <c r="H505" s="55"/>
      <c r="I505" s="54"/>
      <c r="J505" s="54"/>
      <c r="K505" s="4"/>
      <c r="L505" s="4"/>
      <c r="M505" s="55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</row>
    <row r="506" ht="30.0" customHeight="1">
      <c r="A506" s="1"/>
      <c r="B506" s="35"/>
      <c r="C506" s="4"/>
      <c r="D506" s="4"/>
      <c r="E506" s="4"/>
      <c r="F506" s="4"/>
      <c r="G506" s="4"/>
      <c r="H506" s="55"/>
      <c r="I506" s="54"/>
      <c r="J506" s="54"/>
      <c r="K506" s="4"/>
      <c r="L506" s="4"/>
      <c r="M506" s="55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ht="30.0" customHeight="1">
      <c r="A507" s="1"/>
      <c r="B507" s="35"/>
      <c r="C507" s="4"/>
      <c r="D507" s="4"/>
      <c r="E507" s="4"/>
      <c r="F507" s="4"/>
      <c r="G507" s="4"/>
      <c r="H507" s="55"/>
      <c r="I507" s="54"/>
      <c r="J507" s="54"/>
      <c r="K507" s="4"/>
      <c r="L507" s="4"/>
      <c r="M507" s="55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</row>
    <row r="508" ht="30.0" customHeight="1">
      <c r="A508" s="1"/>
      <c r="B508" s="35"/>
      <c r="C508" s="4"/>
      <c r="D508" s="4"/>
      <c r="E508" s="4"/>
      <c r="F508" s="4"/>
      <c r="G508" s="4"/>
      <c r="H508" s="55"/>
      <c r="I508" s="54"/>
      <c r="J508" s="54"/>
      <c r="K508" s="4"/>
      <c r="L508" s="4"/>
      <c r="M508" s="55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</row>
    <row r="509" ht="30.0" customHeight="1">
      <c r="A509" s="1"/>
      <c r="B509" s="35"/>
      <c r="C509" s="4"/>
      <c r="D509" s="4"/>
      <c r="E509" s="4"/>
      <c r="F509" s="4"/>
      <c r="G509" s="4"/>
      <c r="H509" s="55"/>
      <c r="I509" s="54"/>
      <c r="J509" s="54"/>
      <c r="K509" s="4"/>
      <c r="L509" s="4"/>
      <c r="M509" s="55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</row>
    <row r="510" ht="30.0" customHeight="1">
      <c r="A510" s="1"/>
      <c r="B510" s="35"/>
      <c r="C510" s="4"/>
      <c r="D510" s="4"/>
      <c r="E510" s="4"/>
      <c r="F510" s="4"/>
      <c r="G510" s="4"/>
      <c r="H510" s="55"/>
      <c r="I510" s="54"/>
      <c r="J510" s="54"/>
      <c r="K510" s="4"/>
      <c r="L510" s="4"/>
      <c r="M510" s="55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</row>
    <row r="511" ht="30.0" customHeight="1">
      <c r="A511" s="1"/>
      <c r="B511" s="35"/>
      <c r="C511" s="4"/>
      <c r="D511" s="4"/>
      <c r="E511" s="4"/>
      <c r="F511" s="4"/>
      <c r="G511" s="4"/>
      <c r="H511" s="55"/>
      <c r="I511" s="54"/>
      <c r="J511" s="54"/>
      <c r="K511" s="4"/>
      <c r="L511" s="4"/>
      <c r="M511" s="55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</row>
    <row r="512" ht="30.0" customHeight="1">
      <c r="A512" s="1"/>
      <c r="B512" s="35"/>
      <c r="C512" s="4"/>
      <c r="D512" s="4"/>
      <c r="E512" s="4"/>
      <c r="F512" s="4"/>
      <c r="G512" s="4"/>
      <c r="H512" s="55"/>
      <c r="I512" s="54"/>
      <c r="J512" s="54"/>
      <c r="K512" s="4"/>
      <c r="L512" s="4"/>
      <c r="M512" s="55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</row>
    <row r="513" ht="30.0" customHeight="1">
      <c r="A513" s="1"/>
      <c r="B513" s="35"/>
      <c r="C513" s="4"/>
      <c r="D513" s="4"/>
      <c r="E513" s="4"/>
      <c r="F513" s="4"/>
      <c r="G513" s="4"/>
      <c r="H513" s="55"/>
      <c r="I513" s="54"/>
      <c r="J513" s="54"/>
      <c r="K513" s="4"/>
      <c r="L513" s="4"/>
      <c r="M513" s="55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</row>
    <row r="514" ht="30.0" customHeight="1">
      <c r="A514" s="1"/>
      <c r="B514" s="35"/>
      <c r="C514" s="4"/>
      <c r="D514" s="4"/>
      <c r="E514" s="4"/>
      <c r="F514" s="4"/>
      <c r="G514" s="4"/>
      <c r="H514" s="55"/>
      <c r="I514" s="54"/>
      <c r="J514" s="54"/>
      <c r="K514" s="4"/>
      <c r="L514" s="4"/>
      <c r="M514" s="55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ht="30.0" customHeight="1">
      <c r="A515" s="1"/>
      <c r="B515" s="35"/>
      <c r="C515" s="4"/>
      <c r="D515" s="4"/>
      <c r="E515" s="4"/>
      <c r="F515" s="4"/>
      <c r="G515" s="4"/>
      <c r="H515" s="55"/>
      <c r="I515" s="54"/>
      <c r="J515" s="54"/>
      <c r="K515" s="4"/>
      <c r="L515" s="4"/>
      <c r="M515" s="55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</row>
    <row r="516" ht="30.0" customHeight="1">
      <c r="A516" s="1"/>
      <c r="B516" s="35"/>
      <c r="C516" s="4"/>
      <c r="D516" s="4"/>
      <c r="E516" s="4"/>
      <c r="F516" s="4"/>
      <c r="G516" s="4"/>
      <c r="H516" s="55"/>
      <c r="I516" s="54"/>
      <c r="J516" s="54"/>
      <c r="K516" s="4"/>
      <c r="L516" s="4"/>
      <c r="M516" s="55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ht="30.0" customHeight="1">
      <c r="A517" s="1"/>
      <c r="B517" s="35"/>
      <c r="C517" s="4"/>
      <c r="D517" s="4"/>
      <c r="E517" s="4"/>
      <c r="F517" s="4"/>
      <c r="G517" s="4"/>
      <c r="H517" s="55"/>
      <c r="I517" s="54"/>
      <c r="J517" s="54"/>
      <c r="K517" s="4"/>
      <c r="L517" s="4"/>
      <c r="M517" s="55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ht="30.0" customHeight="1">
      <c r="A518" s="1"/>
      <c r="B518" s="35"/>
      <c r="C518" s="4"/>
      <c r="D518" s="4"/>
      <c r="E518" s="4"/>
      <c r="F518" s="4"/>
      <c r="G518" s="4"/>
      <c r="H518" s="55"/>
      <c r="I518" s="54"/>
      <c r="J518" s="54"/>
      <c r="K518" s="4"/>
      <c r="L518" s="4"/>
      <c r="M518" s="55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</row>
    <row r="519" ht="30.0" customHeight="1">
      <c r="A519" s="1"/>
      <c r="B519" s="35"/>
      <c r="C519" s="4"/>
      <c r="D519" s="4"/>
      <c r="E519" s="4"/>
      <c r="F519" s="4"/>
      <c r="G519" s="4"/>
      <c r="H519" s="55"/>
      <c r="I519" s="54"/>
      <c r="J519" s="54"/>
      <c r="K519" s="4"/>
      <c r="L519" s="4"/>
      <c r="M519" s="55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</row>
    <row r="520" ht="30.0" customHeight="1">
      <c r="A520" s="1"/>
      <c r="B520" s="35"/>
      <c r="C520" s="4"/>
      <c r="D520" s="4"/>
      <c r="E520" s="4"/>
      <c r="F520" s="4"/>
      <c r="G520" s="4"/>
      <c r="H520" s="55"/>
      <c r="I520" s="54"/>
      <c r="J520" s="54"/>
      <c r="K520" s="4"/>
      <c r="L520" s="4"/>
      <c r="M520" s="55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</row>
    <row r="521" ht="30.0" customHeight="1">
      <c r="A521" s="1"/>
      <c r="B521" s="35"/>
      <c r="C521" s="4"/>
      <c r="D521" s="4"/>
      <c r="E521" s="4"/>
      <c r="F521" s="4"/>
      <c r="G521" s="4"/>
      <c r="H521" s="55"/>
      <c r="I521" s="54"/>
      <c r="J521" s="54"/>
      <c r="K521" s="4"/>
      <c r="L521" s="4"/>
      <c r="M521" s="55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</row>
    <row r="522" ht="30.0" customHeight="1">
      <c r="A522" s="1"/>
      <c r="B522" s="35"/>
      <c r="C522" s="4"/>
      <c r="D522" s="4"/>
      <c r="E522" s="4"/>
      <c r="F522" s="4"/>
      <c r="G522" s="4"/>
      <c r="H522" s="55"/>
      <c r="I522" s="54"/>
      <c r="J522" s="54"/>
      <c r="K522" s="4"/>
      <c r="L522" s="4"/>
      <c r="M522" s="55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</row>
    <row r="523" ht="30.0" customHeight="1">
      <c r="A523" s="1"/>
      <c r="B523" s="35"/>
      <c r="C523" s="4"/>
      <c r="D523" s="4"/>
      <c r="E523" s="4"/>
      <c r="F523" s="4"/>
      <c r="G523" s="4"/>
      <c r="H523" s="55"/>
      <c r="I523" s="54"/>
      <c r="J523" s="54"/>
      <c r="K523" s="4"/>
      <c r="L523" s="4"/>
      <c r="M523" s="55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</row>
    <row r="524" ht="30.0" customHeight="1">
      <c r="A524" s="1"/>
      <c r="B524" s="35"/>
      <c r="C524" s="4"/>
      <c r="D524" s="4"/>
      <c r="E524" s="4"/>
      <c r="F524" s="4"/>
      <c r="G524" s="4"/>
      <c r="H524" s="55"/>
      <c r="I524" s="54"/>
      <c r="J524" s="54"/>
      <c r="K524" s="4"/>
      <c r="L524" s="4"/>
      <c r="M524" s="55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</row>
    <row r="525" ht="30.0" customHeight="1">
      <c r="A525" s="1"/>
      <c r="B525" s="35"/>
      <c r="C525" s="4"/>
      <c r="D525" s="4"/>
      <c r="E525" s="4"/>
      <c r="F525" s="4"/>
      <c r="G525" s="4"/>
      <c r="H525" s="55"/>
      <c r="I525" s="54"/>
      <c r="J525" s="54"/>
      <c r="K525" s="4"/>
      <c r="L525" s="4"/>
      <c r="M525" s="55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</row>
    <row r="526" ht="30.0" customHeight="1">
      <c r="A526" s="1"/>
      <c r="B526" s="35"/>
      <c r="C526" s="4"/>
      <c r="D526" s="4"/>
      <c r="E526" s="4"/>
      <c r="F526" s="4"/>
      <c r="G526" s="4"/>
      <c r="H526" s="55"/>
      <c r="I526" s="54"/>
      <c r="J526" s="54"/>
      <c r="K526" s="4"/>
      <c r="L526" s="4"/>
      <c r="M526" s="55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</row>
    <row r="527" ht="30.0" customHeight="1">
      <c r="A527" s="1"/>
      <c r="B527" s="35"/>
      <c r="C527" s="4"/>
      <c r="D527" s="4"/>
      <c r="E527" s="4"/>
      <c r="F527" s="4"/>
      <c r="G527" s="4"/>
      <c r="H527" s="55"/>
      <c r="I527" s="54"/>
      <c r="J527" s="54"/>
      <c r="K527" s="4"/>
      <c r="L527" s="4"/>
      <c r="M527" s="55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</row>
    <row r="528" ht="30.0" customHeight="1">
      <c r="A528" s="1"/>
      <c r="B528" s="35"/>
      <c r="C528" s="4"/>
      <c r="D528" s="4"/>
      <c r="E528" s="4"/>
      <c r="F528" s="4"/>
      <c r="G528" s="4"/>
      <c r="H528" s="55"/>
      <c r="I528" s="54"/>
      <c r="J528" s="54"/>
      <c r="K528" s="4"/>
      <c r="L528" s="4"/>
      <c r="M528" s="55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ht="30.0" customHeight="1">
      <c r="A529" s="1"/>
      <c r="B529" s="35"/>
      <c r="C529" s="4"/>
      <c r="D529" s="4"/>
      <c r="E529" s="4"/>
      <c r="F529" s="4"/>
      <c r="G529" s="4"/>
      <c r="H529" s="55"/>
      <c r="I529" s="54"/>
      <c r="J529" s="54"/>
      <c r="K529" s="4"/>
      <c r="L529" s="4"/>
      <c r="M529" s="55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ht="30.0" customHeight="1">
      <c r="A530" s="1"/>
      <c r="B530" s="35"/>
      <c r="C530" s="4"/>
      <c r="D530" s="4"/>
      <c r="E530" s="4"/>
      <c r="F530" s="4"/>
      <c r="G530" s="4"/>
      <c r="H530" s="55"/>
      <c r="I530" s="54"/>
      <c r="J530" s="54"/>
      <c r="K530" s="4"/>
      <c r="L530" s="4"/>
      <c r="M530" s="55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ht="30.0" customHeight="1">
      <c r="A531" s="1"/>
      <c r="B531" s="35"/>
      <c r="C531" s="4"/>
      <c r="D531" s="4"/>
      <c r="E531" s="4"/>
      <c r="F531" s="4"/>
      <c r="G531" s="4"/>
      <c r="H531" s="55"/>
      <c r="I531" s="54"/>
      <c r="J531" s="54"/>
      <c r="K531" s="4"/>
      <c r="L531" s="4"/>
      <c r="M531" s="55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ht="30.0" customHeight="1">
      <c r="A532" s="1"/>
      <c r="B532" s="35"/>
      <c r="C532" s="4"/>
      <c r="D532" s="4"/>
      <c r="E532" s="4"/>
      <c r="F532" s="4"/>
      <c r="G532" s="4"/>
      <c r="H532" s="55"/>
      <c r="I532" s="54"/>
      <c r="J532" s="54"/>
      <c r="K532" s="4"/>
      <c r="L532" s="4"/>
      <c r="M532" s="55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</row>
    <row r="533" ht="30.0" customHeight="1">
      <c r="A533" s="1"/>
      <c r="B533" s="35"/>
      <c r="C533" s="4"/>
      <c r="D533" s="4"/>
      <c r="E533" s="4"/>
      <c r="F533" s="4"/>
      <c r="G533" s="4"/>
      <c r="H533" s="55"/>
      <c r="I533" s="54"/>
      <c r="J533" s="54"/>
      <c r="K533" s="4"/>
      <c r="L533" s="4"/>
      <c r="M533" s="55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</row>
    <row r="534" ht="30.0" customHeight="1">
      <c r="A534" s="1"/>
      <c r="B534" s="35"/>
      <c r="C534" s="4"/>
      <c r="D534" s="4"/>
      <c r="E534" s="4"/>
      <c r="F534" s="4"/>
      <c r="G534" s="4"/>
      <c r="H534" s="55"/>
      <c r="I534" s="54"/>
      <c r="J534" s="54"/>
      <c r="K534" s="4"/>
      <c r="L534" s="4"/>
      <c r="M534" s="55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</row>
    <row r="535" ht="30.0" customHeight="1">
      <c r="A535" s="1"/>
      <c r="B535" s="35"/>
      <c r="C535" s="4"/>
      <c r="D535" s="4"/>
      <c r="E535" s="4"/>
      <c r="F535" s="4"/>
      <c r="G535" s="4"/>
      <c r="H535" s="55"/>
      <c r="I535" s="54"/>
      <c r="J535" s="54"/>
      <c r="K535" s="4"/>
      <c r="L535" s="4"/>
      <c r="M535" s="55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ht="30.0" customHeight="1">
      <c r="A536" s="1"/>
      <c r="B536" s="35"/>
      <c r="C536" s="4"/>
      <c r="D536" s="4"/>
      <c r="E536" s="4"/>
      <c r="F536" s="4"/>
      <c r="G536" s="4"/>
      <c r="H536" s="55"/>
      <c r="I536" s="54"/>
      <c r="J536" s="54"/>
      <c r="K536" s="4"/>
      <c r="L536" s="4"/>
      <c r="M536" s="55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ht="30.0" customHeight="1">
      <c r="A537" s="1"/>
      <c r="B537" s="35"/>
      <c r="C537" s="4"/>
      <c r="D537" s="4"/>
      <c r="E537" s="4"/>
      <c r="F537" s="4"/>
      <c r="G537" s="4"/>
      <c r="H537" s="55"/>
      <c r="I537" s="54"/>
      <c r="J537" s="54"/>
      <c r="K537" s="4"/>
      <c r="L537" s="4"/>
      <c r="M537" s="55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ht="30.0" customHeight="1">
      <c r="A538" s="1"/>
      <c r="B538" s="35"/>
      <c r="C538" s="4"/>
      <c r="D538" s="4"/>
      <c r="E538" s="4"/>
      <c r="F538" s="4"/>
      <c r="G538" s="4"/>
      <c r="H538" s="55"/>
      <c r="I538" s="54"/>
      <c r="J538" s="54"/>
      <c r="K538" s="4"/>
      <c r="L538" s="4"/>
      <c r="M538" s="55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</row>
    <row r="539" ht="30.0" customHeight="1">
      <c r="A539" s="1"/>
      <c r="B539" s="35"/>
      <c r="C539" s="4"/>
      <c r="D539" s="4"/>
      <c r="E539" s="4"/>
      <c r="F539" s="4"/>
      <c r="G539" s="4"/>
      <c r="H539" s="55"/>
      <c r="I539" s="54"/>
      <c r="J539" s="54"/>
      <c r="K539" s="4"/>
      <c r="L539" s="4"/>
      <c r="M539" s="55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ht="30.0" customHeight="1">
      <c r="A540" s="1"/>
      <c r="B540" s="35"/>
      <c r="C540" s="4"/>
      <c r="D540" s="4"/>
      <c r="E540" s="4"/>
      <c r="F540" s="4"/>
      <c r="G540" s="4"/>
      <c r="H540" s="55"/>
      <c r="I540" s="54"/>
      <c r="J540" s="54"/>
      <c r="K540" s="4"/>
      <c r="L540" s="4"/>
      <c r="M540" s="55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ht="30.0" customHeight="1">
      <c r="A541" s="1"/>
      <c r="B541" s="35"/>
      <c r="C541" s="4"/>
      <c r="D541" s="4"/>
      <c r="E541" s="4"/>
      <c r="F541" s="4"/>
      <c r="G541" s="4"/>
      <c r="H541" s="55"/>
      <c r="I541" s="54"/>
      <c r="J541" s="54"/>
      <c r="K541" s="4"/>
      <c r="L541" s="4"/>
      <c r="M541" s="55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</row>
    <row r="542" ht="30.0" customHeight="1">
      <c r="A542" s="1"/>
      <c r="B542" s="35"/>
      <c r="C542" s="4"/>
      <c r="D542" s="4"/>
      <c r="E542" s="4"/>
      <c r="F542" s="4"/>
      <c r="G542" s="4"/>
      <c r="H542" s="55"/>
      <c r="I542" s="54"/>
      <c r="J542" s="54"/>
      <c r="K542" s="4"/>
      <c r="L542" s="4"/>
      <c r="M542" s="55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ht="30.0" customHeight="1">
      <c r="A543" s="1"/>
      <c r="B543" s="35"/>
      <c r="C543" s="4"/>
      <c r="D543" s="4"/>
      <c r="E543" s="4"/>
      <c r="F543" s="4"/>
      <c r="G543" s="4"/>
      <c r="H543" s="55"/>
      <c r="I543" s="54"/>
      <c r="J543" s="54"/>
      <c r="K543" s="4"/>
      <c r="L543" s="4"/>
      <c r="M543" s="55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</row>
    <row r="544" ht="30.0" customHeight="1">
      <c r="A544" s="1"/>
      <c r="B544" s="35"/>
      <c r="C544" s="4"/>
      <c r="D544" s="4"/>
      <c r="E544" s="4"/>
      <c r="F544" s="4"/>
      <c r="G544" s="4"/>
      <c r="H544" s="55"/>
      <c r="I544" s="54"/>
      <c r="J544" s="54"/>
      <c r="K544" s="4"/>
      <c r="L544" s="4"/>
      <c r="M544" s="55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</row>
    <row r="545" ht="30.0" customHeight="1">
      <c r="A545" s="1"/>
      <c r="B545" s="35"/>
      <c r="C545" s="4"/>
      <c r="D545" s="4"/>
      <c r="E545" s="4"/>
      <c r="F545" s="4"/>
      <c r="G545" s="4"/>
      <c r="H545" s="55"/>
      <c r="I545" s="54"/>
      <c r="J545" s="54"/>
      <c r="K545" s="4"/>
      <c r="L545" s="4"/>
      <c r="M545" s="55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</row>
    <row r="546" ht="30.0" customHeight="1">
      <c r="A546" s="1"/>
      <c r="B546" s="35"/>
      <c r="C546" s="4"/>
      <c r="D546" s="4"/>
      <c r="E546" s="4"/>
      <c r="F546" s="4"/>
      <c r="G546" s="4"/>
      <c r="H546" s="55"/>
      <c r="I546" s="54"/>
      <c r="J546" s="54"/>
      <c r="K546" s="4"/>
      <c r="L546" s="4"/>
      <c r="M546" s="55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</row>
    <row r="547" ht="30.0" customHeight="1">
      <c r="A547" s="1"/>
      <c r="B547" s="35"/>
      <c r="C547" s="4"/>
      <c r="D547" s="4"/>
      <c r="E547" s="4"/>
      <c r="F547" s="4"/>
      <c r="G547" s="4"/>
      <c r="H547" s="55"/>
      <c r="I547" s="54"/>
      <c r="J547" s="54"/>
      <c r="K547" s="4"/>
      <c r="L547" s="4"/>
      <c r="M547" s="55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</row>
    <row r="548" ht="30.0" customHeight="1">
      <c r="A548" s="1"/>
      <c r="B548" s="35"/>
      <c r="C548" s="4"/>
      <c r="D548" s="4"/>
      <c r="E548" s="4"/>
      <c r="F548" s="4"/>
      <c r="G548" s="4"/>
      <c r="H548" s="55"/>
      <c r="I548" s="54"/>
      <c r="J548" s="54"/>
      <c r="K548" s="4"/>
      <c r="L548" s="4"/>
      <c r="M548" s="55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</row>
    <row r="549" ht="30.0" customHeight="1">
      <c r="A549" s="1"/>
      <c r="B549" s="35"/>
      <c r="C549" s="4"/>
      <c r="D549" s="4"/>
      <c r="E549" s="4"/>
      <c r="F549" s="4"/>
      <c r="G549" s="4"/>
      <c r="H549" s="55"/>
      <c r="I549" s="54"/>
      <c r="J549" s="54"/>
      <c r="K549" s="4"/>
      <c r="L549" s="4"/>
      <c r="M549" s="55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</row>
    <row r="550" ht="30.0" customHeight="1">
      <c r="A550" s="1"/>
      <c r="B550" s="35"/>
      <c r="C550" s="4"/>
      <c r="D550" s="4"/>
      <c r="E550" s="4"/>
      <c r="F550" s="4"/>
      <c r="G550" s="4"/>
      <c r="H550" s="55"/>
      <c r="I550" s="54"/>
      <c r="J550" s="54"/>
      <c r="K550" s="4"/>
      <c r="L550" s="4"/>
      <c r="M550" s="55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</row>
    <row r="551" ht="30.0" customHeight="1">
      <c r="A551" s="1"/>
      <c r="B551" s="35"/>
      <c r="C551" s="4"/>
      <c r="D551" s="4"/>
      <c r="E551" s="4"/>
      <c r="F551" s="4"/>
      <c r="G551" s="4"/>
      <c r="H551" s="55"/>
      <c r="I551" s="54"/>
      <c r="J551" s="54"/>
      <c r="K551" s="4"/>
      <c r="L551" s="4"/>
      <c r="M551" s="55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</row>
    <row r="552" ht="30.0" customHeight="1">
      <c r="A552" s="1"/>
      <c r="B552" s="35"/>
      <c r="C552" s="4"/>
      <c r="D552" s="4"/>
      <c r="E552" s="4"/>
      <c r="F552" s="4"/>
      <c r="G552" s="4"/>
      <c r="H552" s="55"/>
      <c r="I552" s="54"/>
      <c r="J552" s="54"/>
      <c r="K552" s="4"/>
      <c r="L552" s="4"/>
      <c r="M552" s="55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</row>
    <row r="553" ht="30.0" customHeight="1">
      <c r="A553" s="1"/>
      <c r="B553" s="35"/>
      <c r="C553" s="4"/>
      <c r="D553" s="4"/>
      <c r="E553" s="4"/>
      <c r="F553" s="4"/>
      <c r="G553" s="4"/>
      <c r="H553" s="55"/>
      <c r="I553" s="54"/>
      <c r="J553" s="54"/>
      <c r="K553" s="4"/>
      <c r="L553" s="4"/>
      <c r="M553" s="55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ht="30.0" customHeight="1">
      <c r="A554" s="1"/>
      <c r="B554" s="35"/>
      <c r="C554" s="4"/>
      <c r="D554" s="4"/>
      <c r="E554" s="4"/>
      <c r="F554" s="4"/>
      <c r="G554" s="4"/>
      <c r="H554" s="55"/>
      <c r="I554" s="54"/>
      <c r="J554" s="54"/>
      <c r="K554" s="4"/>
      <c r="L554" s="4"/>
      <c r="M554" s="55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ht="30.0" customHeight="1">
      <c r="A555" s="1"/>
      <c r="B555" s="35"/>
      <c r="C555" s="4"/>
      <c r="D555" s="4"/>
      <c r="E555" s="4"/>
      <c r="F555" s="4"/>
      <c r="G555" s="4"/>
      <c r="H555" s="55"/>
      <c r="I555" s="54"/>
      <c r="J555" s="54"/>
      <c r="K555" s="4"/>
      <c r="L555" s="4"/>
      <c r="M555" s="55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ht="30.0" customHeight="1">
      <c r="A556" s="1"/>
      <c r="B556" s="35"/>
      <c r="C556" s="4"/>
      <c r="D556" s="4"/>
      <c r="E556" s="4"/>
      <c r="F556" s="4"/>
      <c r="G556" s="4"/>
      <c r="H556" s="55"/>
      <c r="I556" s="54"/>
      <c r="J556" s="54"/>
      <c r="K556" s="4"/>
      <c r="L556" s="4"/>
      <c r="M556" s="55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ht="30.0" customHeight="1">
      <c r="A557" s="1"/>
      <c r="B557" s="35"/>
      <c r="C557" s="4"/>
      <c r="D557" s="4"/>
      <c r="E557" s="4"/>
      <c r="F557" s="4"/>
      <c r="G557" s="4"/>
      <c r="H557" s="55"/>
      <c r="I557" s="54"/>
      <c r="J557" s="54"/>
      <c r="K557" s="4"/>
      <c r="L557" s="4"/>
      <c r="M557" s="55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</row>
    <row r="558" ht="30.0" customHeight="1">
      <c r="A558" s="1"/>
      <c r="B558" s="35"/>
      <c r="C558" s="4"/>
      <c r="D558" s="4"/>
      <c r="E558" s="4"/>
      <c r="F558" s="4"/>
      <c r="G558" s="4"/>
      <c r="H558" s="55"/>
      <c r="I558" s="54"/>
      <c r="J558" s="54"/>
      <c r="K558" s="4"/>
      <c r="L558" s="4"/>
      <c r="M558" s="55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</row>
    <row r="559" ht="30.0" customHeight="1">
      <c r="A559" s="1"/>
      <c r="B559" s="35"/>
      <c r="C559" s="4"/>
      <c r="D559" s="4"/>
      <c r="E559" s="4"/>
      <c r="F559" s="4"/>
      <c r="G559" s="4"/>
      <c r="H559" s="55"/>
      <c r="I559" s="54"/>
      <c r="J559" s="54"/>
      <c r="K559" s="4"/>
      <c r="L559" s="4"/>
      <c r="M559" s="55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ht="30.0" customHeight="1">
      <c r="A560" s="1"/>
      <c r="B560" s="35"/>
      <c r="C560" s="4"/>
      <c r="D560" s="4"/>
      <c r="E560" s="4"/>
      <c r="F560" s="4"/>
      <c r="G560" s="4"/>
      <c r="H560" s="55"/>
      <c r="I560" s="54"/>
      <c r="J560" s="54"/>
      <c r="K560" s="4"/>
      <c r="L560" s="4"/>
      <c r="M560" s="55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</row>
    <row r="561" ht="30.0" customHeight="1">
      <c r="A561" s="1"/>
      <c r="B561" s="35"/>
      <c r="C561" s="4"/>
      <c r="D561" s="4"/>
      <c r="E561" s="4"/>
      <c r="F561" s="4"/>
      <c r="G561" s="4"/>
      <c r="H561" s="55"/>
      <c r="I561" s="54"/>
      <c r="J561" s="54"/>
      <c r="K561" s="4"/>
      <c r="L561" s="4"/>
      <c r="M561" s="55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ht="30.0" customHeight="1">
      <c r="A562" s="1"/>
      <c r="B562" s="35"/>
      <c r="C562" s="4"/>
      <c r="D562" s="4"/>
      <c r="E562" s="4"/>
      <c r="F562" s="4"/>
      <c r="G562" s="4"/>
      <c r="H562" s="55"/>
      <c r="I562" s="54"/>
      <c r="J562" s="54"/>
      <c r="K562" s="4"/>
      <c r="L562" s="4"/>
      <c r="M562" s="55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ht="30.0" customHeight="1">
      <c r="A563" s="1"/>
      <c r="B563" s="35"/>
      <c r="C563" s="4"/>
      <c r="D563" s="4"/>
      <c r="E563" s="4"/>
      <c r="F563" s="4"/>
      <c r="G563" s="4"/>
      <c r="H563" s="55"/>
      <c r="I563" s="54"/>
      <c r="J563" s="54"/>
      <c r="K563" s="4"/>
      <c r="L563" s="4"/>
      <c r="M563" s="55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</row>
    <row r="564" ht="30.0" customHeight="1">
      <c r="A564" s="1"/>
      <c r="B564" s="35"/>
      <c r="C564" s="4"/>
      <c r="D564" s="4"/>
      <c r="E564" s="4"/>
      <c r="F564" s="4"/>
      <c r="G564" s="4"/>
      <c r="H564" s="55"/>
      <c r="I564" s="54"/>
      <c r="J564" s="54"/>
      <c r="K564" s="4"/>
      <c r="L564" s="4"/>
      <c r="M564" s="55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ht="30.0" customHeight="1">
      <c r="A565" s="1"/>
      <c r="B565" s="35"/>
      <c r="C565" s="4"/>
      <c r="D565" s="4"/>
      <c r="E565" s="4"/>
      <c r="F565" s="4"/>
      <c r="G565" s="4"/>
      <c r="H565" s="55"/>
      <c r="I565" s="54"/>
      <c r="J565" s="54"/>
      <c r="K565" s="4"/>
      <c r="L565" s="4"/>
      <c r="M565" s="55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</row>
    <row r="566" ht="30.0" customHeight="1">
      <c r="A566" s="1"/>
      <c r="B566" s="35"/>
      <c r="C566" s="4"/>
      <c r="D566" s="4"/>
      <c r="E566" s="4"/>
      <c r="F566" s="4"/>
      <c r="G566" s="4"/>
      <c r="H566" s="55"/>
      <c r="I566" s="54"/>
      <c r="J566" s="54"/>
      <c r="K566" s="4"/>
      <c r="L566" s="4"/>
      <c r="M566" s="55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</row>
    <row r="567" ht="30.0" customHeight="1">
      <c r="A567" s="1"/>
      <c r="B567" s="35"/>
      <c r="C567" s="4"/>
      <c r="D567" s="4"/>
      <c r="E567" s="4"/>
      <c r="F567" s="4"/>
      <c r="G567" s="4"/>
      <c r="H567" s="55"/>
      <c r="I567" s="54"/>
      <c r="J567" s="54"/>
      <c r="K567" s="4"/>
      <c r="L567" s="4"/>
      <c r="M567" s="55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</row>
    <row r="568" ht="30.0" customHeight="1">
      <c r="A568" s="1"/>
      <c r="B568" s="35"/>
      <c r="C568" s="4"/>
      <c r="D568" s="4"/>
      <c r="E568" s="4"/>
      <c r="F568" s="4"/>
      <c r="G568" s="4"/>
      <c r="H568" s="55"/>
      <c r="I568" s="54"/>
      <c r="J568" s="54"/>
      <c r="K568" s="4"/>
      <c r="L568" s="4"/>
      <c r="M568" s="55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</row>
    <row r="569" ht="30.0" customHeight="1">
      <c r="A569" s="1"/>
      <c r="B569" s="35"/>
      <c r="C569" s="4"/>
      <c r="D569" s="4"/>
      <c r="E569" s="4"/>
      <c r="F569" s="4"/>
      <c r="G569" s="4"/>
      <c r="H569" s="55"/>
      <c r="I569" s="54"/>
      <c r="J569" s="54"/>
      <c r="K569" s="4"/>
      <c r="L569" s="4"/>
      <c r="M569" s="55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</row>
    <row r="570" ht="30.0" customHeight="1">
      <c r="A570" s="1"/>
      <c r="B570" s="35"/>
      <c r="C570" s="4"/>
      <c r="D570" s="4"/>
      <c r="E570" s="4"/>
      <c r="F570" s="4"/>
      <c r="G570" s="4"/>
      <c r="H570" s="55"/>
      <c r="I570" s="54"/>
      <c r="J570" s="54"/>
      <c r="K570" s="4"/>
      <c r="L570" s="4"/>
      <c r="M570" s="55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</row>
    <row r="571" ht="30.0" customHeight="1">
      <c r="A571" s="1"/>
      <c r="B571" s="35"/>
      <c r="C571" s="4"/>
      <c r="D571" s="4"/>
      <c r="E571" s="4"/>
      <c r="F571" s="4"/>
      <c r="G571" s="4"/>
      <c r="H571" s="55"/>
      <c r="I571" s="54"/>
      <c r="J571" s="54"/>
      <c r="K571" s="4"/>
      <c r="L571" s="4"/>
      <c r="M571" s="55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ht="30.0" customHeight="1">
      <c r="A572" s="1"/>
      <c r="B572" s="35"/>
      <c r="C572" s="4"/>
      <c r="D572" s="4"/>
      <c r="E572" s="4"/>
      <c r="F572" s="4"/>
      <c r="G572" s="4"/>
      <c r="H572" s="55"/>
      <c r="I572" s="54"/>
      <c r="J572" s="54"/>
      <c r="K572" s="4"/>
      <c r="L572" s="4"/>
      <c r="M572" s="55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</row>
    <row r="573" ht="30.0" customHeight="1">
      <c r="A573" s="1"/>
      <c r="B573" s="35"/>
      <c r="C573" s="4"/>
      <c r="D573" s="4"/>
      <c r="E573" s="4"/>
      <c r="F573" s="4"/>
      <c r="G573" s="4"/>
      <c r="H573" s="55"/>
      <c r="I573" s="54"/>
      <c r="J573" s="54"/>
      <c r="K573" s="4"/>
      <c r="L573" s="4"/>
      <c r="M573" s="55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</row>
    <row r="574" ht="30.0" customHeight="1">
      <c r="A574" s="1"/>
      <c r="B574" s="35"/>
      <c r="C574" s="4"/>
      <c r="D574" s="4"/>
      <c r="E574" s="4"/>
      <c r="F574" s="4"/>
      <c r="G574" s="4"/>
      <c r="H574" s="55"/>
      <c r="I574" s="54"/>
      <c r="J574" s="54"/>
      <c r="K574" s="4"/>
      <c r="L574" s="4"/>
      <c r="M574" s="55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</row>
    <row r="575" ht="30.0" customHeight="1">
      <c r="A575" s="1"/>
      <c r="B575" s="35"/>
      <c r="C575" s="4"/>
      <c r="D575" s="4"/>
      <c r="E575" s="4"/>
      <c r="F575" s="4"/>
      <c r="G575" s="4"/>
      <c r="H575" s="55"/>
      <c r="I575" s="54"/>
      <c r="J575" s="54"/>
      <c r="K575" s="4"/>
      <c r="L575" s="4"/>
      <c r="M575" s="55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</row>
    <row r="576" ht="30.0" customHeight="1">
      <c r="A576" s="1"/>
      <c r="B576" s="35"/>
      <c r="C576" s="4"/>
      <c r="D576" s="4"/>
      <c r="E576" s="4"/>
      <c r="F576" s="4"/>
      <c r="G576" s="4"/>
      <c r="H576" s="55"/>
      <c r="I576" s="54"/>
      <c r="J576" s="54"/>
      <c r="K576" s="4"/>
      <c r="L576" s="4"/>
      <c r="M576" s="55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</row>
    <row r="577" ht="30.0" customHeight="1">
      <c r="A577" s="1"/>
      <c r="B577" s="35"/>
      <c r="C577" s="4"/>
      <c r="D577" s="4"/>
      <c r="E577" s="4"/>
      <c r="F577" s="4"/>
      <c r="G577" s="4"/>
      <c r="H577" s="55"/>
      <c r="I577" s="54"/>
      <c r="J577" s="54"/>
      <c r="K577" s="4"/>
      <c r="L577" s="4"/>
      <c r="M577" s="55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</row>
    <row r="578" ht="30.0" customHeight="1">
      <c r="A578" s="1"/>
      <c r="B578" s="35"/>
      <c r="C578" s="4"/>
      <c r="D578" s="4"/>
      <c r="E578" s="4"/>
      <c r="F578" s="4"/>
      <c r="G578" s="4"/>
      <c r="H578" s="55"/>
      <c r="I578" s="54"/>
      <c r="J578" s="54"/>
      <c r="K578" s="4"/>
      <c r="L578" s="4"/>
      <c r="M578" s="55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</row>
    <row r="579" ht="30.0" customHeight="1">
      <c r="A579" s="1"/>
      <c r="B579" s="35"/>
      <c r="C579" s="4"/>
      <c r="D579" s="4"/>
      <c r="E579" s="4"/>
      <c r="F579" s="4"/>
      <c r="G579" s="4"/>
      <c r="H579" s="55"/>
      <c r="I579" s="54"/>
      <c r="J579" s="54"/>
      <c r="K579" s="4"/>
      <c r="L579" s="4"/>
      <c r="M579" s="55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ht="30.0" customHeight="1">
      <c r="A580" s="1"/>
      <c r="B580" s="35"/>
      <c r="C580" s="4"/>
      <c r="D580" s="4"/>
      <c r="E580" s="4"/>
      <c r="F580" s="4"/>
      <c r="G580" s="4"/>
      <c r="H580" s="55"/>
      <c r="I580" s="54"/>
      <c r="J580" s="54"/>
      <c r="K580" s="4"/>
      <c r="L580" s="4"/>
      <c r="M580" s="55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</row>
    <row r="581" ht="30.0" customHeight="1">
      <c r="A581" s="1"/>
      <c r="B581" s="35"/>
      <c r="C581" s="4"/>
      <c r="D581" s="4"/>
      <c r="E581" s="4"/>
      <c r="F581" s="4"/>
      <c r="G581" s="4"/>
      <c r="H581" s="55"/>
      <c r="I581" s="54"/>
      <c r="J581" s="54"/>
      <c r="K581" s="4"/>
      <c r="L581" s="4"/>
      <c r="M581" s="55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ht="30.0" customHeight="1">
      <c r="A582" s="1"/>
      <c r="B582" s="35"/>
      <c r="C582" s="4"/>
      <c r="D582" s="4"/>
      <c r="E582" s="4"/>
      <c r="F582" s="4"/>
      <c r="G582" s="4"/>
      <c r="H582" s="55"/>
      <c r="I582" s="54"/>
      <c r="J582" s="54"/>
      <c r="K582" s="4"/>
      <c r="L582" s="4"/>
      <c r="M582" s="55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</row>
    <row r="583" ht="30.0" customHeight="1">
      <c r="A583" s="1"/>
      <c r="B583" s="35"/>
      <c r="C583" s="4"/>
      <c r="D583" s="4"/>
      <c r="E583" s="4"/>
      <c r="F583" s="4"/>
      <c r="G583" s="4"/>
      <c r="H583" s="55"/>
      <c r="I583" s="54"/>
      <c r="J583" s="54"/>
      <c r="K583" s="4"/>
      <c r="L583" s="4"/>
      <c r="M583" s="55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</row>
    <row r="584" ht="30.0" customHeight="1">
      <c r="A584" s="1"/>
      <c r="B584" s="35"/>
      <c r="C584" s="4"/>
      <c r="D584" s="4"/>
      <c r="E584" s="4"/>
      <c r="F584" s="4"/>
      <c r="G584" s="4"/>
      <c r="H584" s="55"/>
      <c r="I584" s="54"/>
      <c r="J584" s="54"/>
      <c r="K584" s="4"/>
      <c r="L584" s="4"/>
      <c r="M584" s="55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</row>
    <row r="585" ht="30.0" customHeight="1">
      <c r="A585" s="1"/>
      <c r="B585" s="35"/>
      <c r="C585" s="4"/>
      <c r="D585" s="4"/>
      <c r="E585" s="4"/>
      <c r="F585" s="4"/>
      <c r="G585" s="4"/>
      <c r="H585" s="55"/>
      <c r="I585" s="54"/>
      <c r="J585" s="54"/>
      <c r="K585" s="4"/>
      <c r="L585" s="4"/>
      <c r="M585" s="55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</row>
    <row r="586" ht="30.0" customHeight="1">
      <c r="A586" s="1"/>
      <c r="B586" s="35"/>
      <c r="C586" s="4"/>
      <c r="D586" s="4"/>
      <c r="E586" s="4"/>
      <c r="F586" s="4"/>
      <c r="G586" s="4"/>
      <c r="H586" s="55"/>
      <c r="I586" s="54"/>
      <c r="J586" s="54"/>
      <c r="K586" s="4"/>
      <c r="L586" s="4"/>
      <c r="M586" s="55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</row>
    <row r="587" ht="30.0" customHeight="1">
      <c r="A587" s="1"/>
      <c r="B587" s="35"/>
      <c r="C587" s="4"/>
      <c r="D587" s="4"/>
      <c r="E587" s="4"/>
      <c r="F587" s="4"/>
      <c r="G587" s="4"/>
      <c r="H587" s="55"/>
      <c r="I587" s="54"/>
      <c r="J587" s="54"/>
      <c r="K587" s="4"/>
      <c r="L587" s="4"/>
      <c r="M587" s="55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</row>
    <row r="588" ht="30.0" customHeight="1">
      <c r="A588" s="1"/>
      <c r="B588" s="35"/>
      <c r="C588" s="4"/>
      <c r="D588" s="4"/>
      <c r="E588" s="4"/>
      <c r="F588" s="4"/>
      <c r="G588" s="4"/>
      <c r="H588" s="55"/>
      <c r="I588" s="54"/>
      <c r="J588" s="54"/>
      <c r="K588" s="4"/>
      <c r="L588" s="4"/>
      <c r="M588" s="55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</row>
    <row r="589" ht="30.0" customHeight="1">
      <c r="A589" s="1"/>
      <c r="B589" s="35"/>
      <c r="C589" s="4"/>
      <c r="D589" s="4"/>
      <c r="E589" s="4"/>
      <c r="F589" s="4"/>
      <c r="G589" s="4"/>
      <c r="H589" s="55"/>
      <c r="I589" s="54"/>
      <c r="J589" s="54"/>
      <c r="K589" s="4"/>
      <c r="L589" s="4"/>
      <c r="M589" s="55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</row>
    <row r="590" ht="30.0" customHeight="1">
      <c r="A590" s="1"/>
      <c r="B590" s="35"/>
      <c r="C590" s="4"/>
      <c r="D590" s="4"/>
      <c r="E590" s="4"/>
      <c r="F590" s="4"/>
      <c r="G590" s="4"/>
      <c r="H590" s="55"/>
      <c r="I590" s="54"/>
      <c r="J590" s="54"/>
      <c r="K590" s="4"/>
      <c r="L590" s="4"/>
      <c r="M590" s="55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</row>
    <row r="591" ht="30.0" customHeight="1">
      <c r="A591" s="1"/>
      <c r="B591" s="35"/>
      <c r="C591" s="4"/>
      <c r="D591" s="4"/>
      <c r="E591" s="4"/>
      <c r="F591" s="4"/>
      <c r="G591" s="4"/>
      <c r="H591" s="55"/>
      <c r="I591" s="54"/>
      <c r="J591" s="54"/>
      <c r="K591" s="4"/>
      <c r="L591" s="4"/>
      <c r="M591" s="55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</row>
    <row r="592" ht="30.0" customHeight="1">
      <c r="A592" s="1"/>
      <c r="B592" s="35"/>
      <c r="C592" s="4"/>
      <c r="D592" s="4"/>
      <c r="E592" s="4"/>
      <c r="F592" s="4"/>
      <c r="G592" s="4"/>
      <c r="H592" s="55"/>
      <c r="I592" s="54"/>
      <c r="J592" s="54"/>
      <c r="K592" s="4"/>
      <c r="L592" s="4"/>
      <c r="M592" s="55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</row>
    <row r="593" ht="30.0" customHeight="1">
      <c r="A593" s="1"/>
      <c r="B593" s="35"/>
      <c r="C593" s="4"/>
      <c r="D593" s="4"/>
      <c r="E593" s="4"/>
      <c r="F593" s="4"/>
      <c r="G593" s="4"/>
      <c r="H593" s="55"/>
      <c r="I593" s="54"/>
      <c r="J593" s="54"/>
      <c r="K593" s="4"/>
      <c r="L593" s="4"/>
      <c r="M593" s="55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</row>
    <row r="594" ht="30.0" customHeight="1">
      <c r="A594" s="1"/>
      <c r="B594" s="35"/>
      <c r="C594" s="4"/>
      <c r="D594" s="4"/>
      <c r="E594" s="4"/>
      <c r="F594" s="4"/>
      <c r="G594" s="4"/>
      <c r="H594" s="55"/>
      <c r="I594" s="54"/>
      <c r="J594" s="54"/>
      <c r="K594" s="4"/>
      <c r="L594" s="4"/>
      <c r="M594" s="55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ht="30.0" customHeight="1">
      <c r="A595" s="1"/>
      <c r="B595" s="35"/>
      <c r="C595" s="4"/>
      <c r="D595" s="4"/>
      <c r="E595" s="4"/>
      <c r="F595" s="4"/>
      <c r="G595" s="4"/>
      <c r="H595" s="55"/>
      <c r="I595" s="54"/>
      <c r="J595" s="54"/>
      <c r="K595" s="4"/>
      <c r="L595" s="4"/>
      <c r="M595" s="55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ht="30.0" customHeight="1">
      <c r="A596" s="1"/>
      <c r="B596" s="35"/>
      <c r="C596" s="4"/>
      <c r="D596" s="4"/>
      <c r="E596" s="4"/>
      <c r="F596" s="4"/>
      <c r="G596" s="4"/>
      <c r="H596" s="55"/>
      <c r="I596" s="54"/>
      <c r="J596" s="54"/>
      <c r="K596" s="4"/>
      <c r="L596" s="4"/>
      <c r="M596" s="55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ht="30.0" customHeight="1">
      <c r="A597" s="1"/>
      <c r="B597" s="35"/>
      <c r="C597" s="4"/>
      <c r="D597" s="4"/>
      <c r="E597" s="4"/>
      <c r="F597" s="4"/>
      <c r="G597" s="4"/>
      <c r="H597" s="55"/>
      <c r="I597" s="54"/>
      <c r="J597" s="54"/>
      <c r="K597" s="4"/>
      <c r="L597" s="4"/>
      <c r="M597" s="55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</row>
    <row r="598" ht="30.0" customHeight="1">
      <c r="A598" s="1"/>
      <c r="B598" s="35"/>
      <c r="C598" s="4"/>
      <c r="D598" s="4"/>
      <c r="E598" s="4"/>
      <c r="F598" s="4"/>
      <c r="G598" s="4"/>
      <c r="H598" s="55"/>
      <c r="I598" s="54"/>
      <c r="J598" s="54"/>
      <c r="K598" s="4"/>
      <c r="L598" s="4"/>
      <c r="M598" s="55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ht="30.0" customHeight="1">
      <c r="A599" s="1"/>
      <c r="B599" s="35"/>
      <c r="C599" s="4"/>
      <c r="D599" s="4"/>
      <c r="E599" s="4"/>
      <c r="F599" s="4"/>
      <c r="G599" s="4"/>
      <c r="H599" s="55"/>
      <c r="I599" s="54"/>
      <c r="J599" s="54"/>
      <c r="K599" s="4"/>
      <c r="L599" s="4"/>
      <c r="M599" s="55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ht="30.0" customHeight="1">
      <c r="A600" s="1"/>
      <c r="B600" s="35"/>
      <c r="C600" s="4"/>
      <c r="D600" s="4"/>
      <c r="E600" s="4"/>
      <c r="F600" s="4"/>
      <c r="G600" s="4"/>
      <c r="H600" s="55"/>
      <c r="I600" s="54"/>
      <c r="J600" s="54"/>
      <c r="K600" s="4"/>
      <c r="L600" s="4"/>
      <c r="M600" s="55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</row>
    <row r="601" ht="30.0" customHeight="1">
      <c r="A601" s="1"/>
      <c r="B601" s="35"/>
      <c r="C601" s="4"/>
      <c r="D601" s="4"/>
      <c r="E601" s="4"/>
      <c r="F601" s="4"/>
      <c r="G601" s="4"/>
      <c r="H601" s="55"/>
      <c r="I601" s="54"/>
      <c r="J601" s="54"/>
      <c r="K601" s="4"/>
      <c r="L601" s="4"/>
      <c r="M601" s="55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</row>
    <row r="602" ht="30.0" customHeight="1">
      <c r="A602" s="1"/>
      <c r="B602" s="35"/>
      <c r="C602" s="4"/>
      <c r="D602" s="4"/>
      <c r="E602" s="4"/>
      <c r="F602" s="4"/>
      <c r="G602" s="4"/>
      <c r="H602" s="55"/>
      <c r="I602" s="54"/>
      <c r="J602" s="54"/>
      <c r="K602" s="4"/>
      <c r="L602" s="4"/>
      <c r="M602" s="55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ht="30.0" customHeight="1">
      <c r="A603" s="1"/>
      <c r="B603" s="35"/>
      <c r="C603" s="4"/>
      <c r="D603" s="4"/>
      <c r="E603" s="4"/>
      <c r="F603" s="4"/>
      <c r="G603" s="4"/>
      <c r="H603" s="55"/>
      <c r="I603" s="54"/>
      <c r="J603" s="54"/>
      <c r="K603" s="4"/>
      <c r="L603" s="4"/>
      <c r="M603" s="55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ht="30.0" customHeight="1">
      <c r="A604" s="1"/>
      <c r="B604" s="35"/>
      <c r="C604" s="4"/>
      <c r="D604" s="4"/>
      <c r="E604" s="4"/>
      <c r="F604" s="4"/>
      <c r="G604" s="4"/>
      <c r="H604" s="55"/>
      <c r="I604" s="54"/>
      <c r="J604" s="54"/>
      <c r="K604" s="4"/>
      <c r="L604" s="4"/>
      <c r="M604" s="55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</row>
    <row r="605" ht="30.0" customHeight="1">
      <c r="A605" s="1"/>
      <c r="B605" s="35"/>
      <c r="C605" s="4"/>
      <c r="D605" s="4"/>
      <c r="E605" s="4"/>
      <c r="F605" s="4"/>
      <c r="G605" s="4"/>
      <c r="H605" s="55"/>
      <c r="I605" s="54"/>
      <c r="J605" s="54"/>
      <c r="K605" s="4"/>
      <c r="L605" s="4"/>
      <c r="M605" s="55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</row>
    <row r="606" ht="30.0" customHeight="1">
      <c r="A606" s="1"/>
      <c r="B606" s="35"/>
      <c r="C606" s="4"/>
      <c r="D606" s="4"/>
      <c r="E606" s="4"/>
      <c r="F606" s="4"/>
      <c r="G606" s="4"/>
      <c r="H606" s="55"/>
      <c r="I606" s="54"/>
      <c r="J606" s="54"/>
      <c r="K606" s="4"/>
      <c r="L606" s="4"/>
      <c r="M606" s="55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ht="30.0" customHeight="1">
      <c r="A607" s="1"/>
      <c r="B607" s="35"/>
      <c r="C607" s="4"/>
      <c r="D607" s="4"/>
      <c r="E607" s="4"/>
      <c r="F607" s="4"/>
      <c r="G607" s="4"/>
      <c r="H607" s="55"/>
      <c r="I607" s="54"/>
      <c r="J607" s="54"/>
      <c r="K607" s="4"/>
      <c r="L607" s="4"/>
      <c r="M607" s="55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ht="30.0" customHeight="1">
      <c r="A608" s="1"/>
      <c r="B608" s="35"/>
      <c r="C608" s="4"/>
      <c r="D608" s="4"/>
      <c r="E608" s="4"/>
      <c r="F608" s="4"/>
      <c r="G608" s="4"/>
      <c r="H608" s="55"/>
      <c r="I608" s="54"/>
      <c r="J608" s="54"/>
      <c r="K608" s="4"/>
      <c r="L608" s="4"/>
      <c r="M608" s="55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ht="30.0" customHeight="1">
      <c r="A609" s="1"/>
      <c r="B609" s="35"/>
      <c r="C609" s="4"/>
      <c r="D609" s="4"/>
      <c r="E609" s="4"/>
      <c r="F609" s="4"/>
      <c r="G609" s="4"/>
      <c r="H609" s="55"/>
      <c r="I609" s="54"/>
      <c r="J609" s="54"/>
      <c r="K609" s="4"/>
      <c r="L609" s="4"/>
      <c r="M609" s="55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</row>
    <row r="610" ht="30.0" customHeight="1">
      <c r="A610" s="1"/>
      <c r="B610" s="35"/>
      <c r="C610" s="4"/>
      <c r="D610" s="4"/>
      <c r="E610" s="4"/>
      <c r="F610" s="4"/>
      <c r="G610" s="4"/>
      <c r="H610" s="55"/>
      <c r="I610" s="54"/>
      <c r="J610" s="54"/>
      <c r="K610" s="4"/>
      <c r="L610" s="4"/>
      <c r="M610" s="55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</row>
    <row r="611" ht="30.0" customHeight="1">
      <c r="A611" s="1"/>
      <c r="B611" s="35"/>
      <c r="C611" s="4"/>
      <c r="D611" s="4"/>
      <c r="E611" s="4"/>
      <c r="F611" s="4"/>
      <c r="G611" s="4"/>
      <c r="H611" s="55"/>
      <c r="I611" s="54"/>
      <c r="J611" s="54"/>
      <c r="K611" s="4"/>
      <c r="L611" s="4"/>
      <c r="M611" s="55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ht="30.0" customHeight="1">
      <c r="A612" s="1"/>
      <c r="B612" s="35"/>
      <c r="C612" s="4"/>
      <c r="D612" s="4"/>
      <c r="E612" s="4"/>
      <c r="F612" s="4"/>
      <c r="G612" s="4"/>
      <c r="H612" s="55"/>
      <c r="I612" s="54"/>
      <c r="J612" s="54"/>
      <c r="K612" s="4"/>
      <c r="L612" s="4"/>
      <c r="M612" s="55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ht="30.0" customHeight="1">
      <c r="A613" s="1"/>
      <c r="B613" s="35"/>
      <c r="C613" s="4"/>
      <c r="D613" s="4"/>
      <c r="E613" s="4"/>
      <c r="F613" s="4"/>
      <c r="G613" s="4"/>
      <c r="H613" s="55"/>
      <c r="I613" s="54"/>
      <c r="J613" s="54"/>
      <c r="K613" s="4"/>
      <c r="L613" s="4"/>
      <c r="M613" s="55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</row>
    <row r="614" ht="30.0" customHeight="1">
      <c r="A614" s="1"/>
      <c r="B614" s="35"/>
      <c r="C614" s="4"/>
      <c r="D614" s="4"/>
      <c r="E614" s="4"/>
      <c r="F614" s="4"/>
      <c r="G614" s="4"/>
      <c r="H614" s="55"/>
      <c r="I614" s="54"/>
      <c r="J614" s="54"/>
      <c r="K614" s="4"/>
      <c r="L614" s="4"/>
      <c r="M614" s="55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ht="30.0" customHeight="1">
      <c r="A615" s="1"/>
      <c r="B615" s="35"/>
      <c r="C615" s="4"/>
      <c r="D615" s="4"/>
      <c r="E615" s="4"/>
      <c r="F615" s="4"/>
      <c r="G615" s="4"/>
      <c r="H615" s="55"/>
      <c r="I615" s="54"/>
      <c r="J615" s="54"/>
      <c r="K615" s="4"/>
      <c r="L615" s="4"/>
      <c r="M615" s="55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ht="30.0" customHeight="1">
      <c r="A616" s="1"/>
      <c r="B616" s="35"/>
      <c r="C616" s="4"/>
      <c r="D616" s="4"/>
      <c r="E616" s="4"/>
      <c r="F616" s="4"/>
      <c r="G616" s="4"/>
      <c r="H616" s="55"/>
      <c r="I616" s="54"/>
      <c r="J616" s="54"/>
      <c r="K616" s="4"/>
      <c r="L616" s="4"/>
      <c r="M616" s="55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ht="30.0" customHeight="1">
      <c r="A617" s="1"/>
      <c r="B617" s="35"/>
      <c r="C617" s="4"/>
      <c r="D617" s="4"/>
      <c r="E617" s="4"/>
      <c r="F617" s="4"/>
      <c r="G617" s="4"/>
      <c r="H617" s="55"/>
      <c r="I617" s="54"/>
      <c r="J617" s="54"/>
      <c r="K617" s="4"/>
      <c r="L617" s="4"/>
      <c r="M617" s="55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ht="30.0" customHeight="1">
      <c r="A618" s="1"/>
      <c r="B618" s="35"/>
      <c r="C618" s="4"/>
      <c r="D618" s="4"/>
      <c r="E618" s="4"/>
      <c r="F618" s="4"/>
      <c r="G618" s="4"/>
      <c r="H618" s="55"/>
      <c r="I618" s="54"/>
      <c r="J618" s="54"/>
      <c r="K618" s="4"/>
      <c r="L618" s="4"/>
      <c r="M618" s="55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</row>
    <row r="619" ht="30.0" customHeight="1">
      <c r="A619" s="1"/>
      <c r="B619" s="35"/>
      <c r="C619" s="4"/>
      <c r="D619" s="4"/>
      <c r="E619" s="4"/>
      <c r="F619" s="4"/>
      <c r="G619" s="4"/>
      <c r="H619" s="55"/>
      <c r="I619" s="54"/>
      <c r="J619" s="54"/>
      <c r="K619" s="4"/>
      <c r="L619" s="4"/>
      <c r="M619" s="55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ht="30.0" customHeight="1">
      <c r="A620" s="1"/>
      <c r="B620" s="35"/>
      <c r="C620" s="4"/>
      <c r="D620" s="4"/>
      <c r="E620" s="4"/>
      <c r="F620" s="4"/>
      <c r="G620" s="4"/>
      <c r="H620" s="55"/>
      <c r="I620" s="54"/>
      <c r="J620" s="54"/>
      <c r="K620" s="4"/>
      <c r="L620" s="4"/>
      <c r="M620" s="55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</row>
    <row r="621" ht="30.0" customHeight="1">
      <c r="A621" s="1"/>
      <c r="B621" s="35"/>
      <c r="C621" s="4"/>
      <c r="D621" s="4"/>
      <c r="E621" s="4"/>
      <c r="F621" s="4"/>
      <c r="G621" s="4"/>
      <c r="H621" s="55"/>
      <c r="I621" s="54"/>
      <c r="J621" s="54"/>
      <c r="K621" s="4"/>
      <c r="L621" s="4"/>
      <c r="M621" s="55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</row>
    <row r="622" ht="30.0" customHeight="1">
      <c r="A622" s="1"/>
      <c r="B622" s="35"/>
      <c r="C622" s="4"/>
      <c r="D622" s="4"/>
      <c r="E622" s="4"/>
      <c r="F622" s="4"/>
      <c r="G622" s="4"/>
      <c r="H622" s="55"/>
      <c r="I622" s="54"/>
      <c r="J622" s="54"/>
      <c r="K622" s="4"/>
      <c r="L622" s="4"/>
      <c r="M622" s="55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</row>
    <row r="623" ht="30.0" customHeight="1">
      <c r="A623" s="1"/>
      <c r="B623" s="35"/>
      <c r="C623" s="4"/>
      <c r="D623" s="4"/>
      <c r="E623" s="4"/>
      <c r="F623" s="4"/>
      <c r="G623" s="4"/>
      <c r="H623" s="55"/>
      <c r="I623" s="54"/>
      <c r="J623" s="54"/>
      <c r="K623" s="4"/>
      <c r="L623" s="4"/>
      <c r="M623" s="55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ht="30.0" customHeight="1">
      <c r="A624" s="1"/>
      <c r="B624" s="35"/>
      <c r="C624" s="4"/>
      <c r="D624" s="4"/>
      <c r="E624" s="4"/>
      <c r="F624" s="4"/>
      <c r="G624" s="4"/>
      <c r="H624" s="55"/>
      <c r="I624" s="54"/>
      <c r="J624" s="54"/>
      <c r="K624" s="4"/>
      <c r="L624" s="4"/>
      <c r="M624" s="55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ht="30.0" customHeight="1">
      <c r="A625" s="1"/>
      <c r="B625" s="35"/>
      <c r="C625" s="4"/>
      <c r="D625" s="4"/>
      <c r="E625" s="4"/>
      <c r="F625" s="4"/>
      <c r="G625" s="4"/>
      <c r="H625" s="55"/>
      <c r="I625" s="54"/>
      <c r="J625" s="54"/>
      <c r="K625" s="4"/>
      <c r="L625" s="4"/>
      <c r="M625" s="55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ht="30.0" customHeight="1">
      <c r="A626" s="1"/>
      <c r="B626" s="35"/>
      <c r="C626" s="4"/>
      <c r="D626" s="4"/>
      <c r="E626" s="4"/>
      <c r="F626" s="4"/>
      <c r="G626" s="4"/>
      <c r="H626" s="55"/>
      <c r="I626" s="54"/>
      <c r="J626" s="54"/>
      <c r="K626" s="4"/>
      <c r="L626" s="4"/>
      <c r="M626" s="55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</row>
    <row r="627" ht="30.0" customHeight="1">
      <c r="A627" s="1"/>
      <c r="B627" s="35"/>
      <c r="C627" s="4"/>
      <c r="D627" s="4"/>
      <c r="E627" s="4"/>
      <c r="F627" s="4"/>
      <c r="G627" s="4"/>
      <c r="H627" s="55"/>
      <c r="I627" s="54"/>
      <c r="J627" s="54"/>
      <c r="K627" s="4"/>
      <c r="L627" s="4"/>
      <c r="M627" s="55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</row>
    <row r="628" ht="30.0" customHeight="1">
      <c r="A628" s="1"/>
      <c r="B628" s="35"/>
      <c r="C628" s="4"/>
      <c r="D628" s="4"/>
      <c r="E628" s="4"/>
      <c r="F628" s="4"/>
      <c r="G628" s="4"/>
      <c r="H628" s="55"/>
      <c r="I628" s="54"/>
      <c r="J628" s="54"/>
      <c r="K628" s="4"/>
      <c r="L628" s="4"/>
      <c r="M628" s="55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ht="30.0" customHeight="1">
      <c r="A629" s="1"/>
      <c r="B629" s="35"/>
      <c r="C629" s="4"/>
      <c r="D629" s="4"/>
      <c r="E629" s="4"/>
      <c r="F629" s="4"/>
      <c r="G629" s="4"/>
      <c r="H629" s="55"/>
      <c r="I629" s="54"/>
      <c r="J629" s="54"/>
      <c r="K629" s="4"/>
      <c r="L629" s="4"/>
      <c r="M629" s="55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ht="30.0" customHeight="1">
      <c r="A630" s="1"/>
      <c r="B630" s="35"/>
      <c r="C630" s="4"/>
      <c r="D630" s="4"/>
      <c r="E630" s="4"/>
      <c r="F630" s="4"/>
      <c r="G630" s="4"/>
      <c r="H630" s="55"/>
      <c r="I630" s="54"/>
      <c r="J630" s="54"/>
      <c r="K630" s="4"/>
      <c r="L630" s="4"/>
      <c r="M630" s="55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</row>
    <row r="631" ht="30.0" customHeight="1">
      <c r="A631" s="1"/>
      <c r="B631" s="35"/>
      <c r="C631" s="4"/>
      <c r="D631" s="4"/>
      <c r="E631" s="4"/>
      <c r="F631" s="4"/>
      <c r="G631" s="4"/>
      <c r="H631" s="55"/>
      <c r="I631" s="54"/>
      <c r="J631" s="54"/>
      <c r="K631" s="4"/>
      <c r="L631" s="4"/>
      <c r="M631" s="55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</row>
    <row r="632" ht="30.0" customHeight="1">
      <c r="A632" s="1"/>
      <c r="B632" s="35"/>
      <c r="C632" s="4"/>
      <c r="D632" s="4"/>
      <c r="E632" s="4"/>
      <c r="F632" s="4"/>
      <c r="G632" s="4"/>
      <c r="H632" s="55"/>
      <c r="I632" s="54"/>
      <c r="J632" s="54"/>
      <c r="K632" s="4"/>
      <c r="L632" s="4"/>
      <c r="M632" s="55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</row>
    <row r="633" ht="30.0" customHeight="1">
      <c r="A633" s="1"/>
      <c r="B633" s="35"/>
      <c r="C633" s="4"/>
      <c r="D633" s="4"/>
      <c r="E633" s="4"/>
      <c r="F633" s="4"/>
      <c r="G633" s="4"/>
      <c r="H633" s="55"/>
      <c r="I633" s="54"/>
      <c r="J633" s="54"/>
      <c r="K633" s="4"/>
      <c r="L633" s="4"/>
      <c r="M633" s="55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ht="30.0" customHeight="1">
      <c r="A634" s="1"/>
      <c r="B634" s="35"/>
      <c r="C634" s="4"/>
      <c r="D634" s="4"/>
      <c r="E634" s="4"/>
      <c r="F634" s="4"/>
      <c r="G634" s="4"/>
      <c r="H634" s="55"/>
      <c r="I634" s="54"/>
      <c r="J634" s="54"/>
      <c r="K634" s="4"/>
      <c r="L634" s="4"/>
      <c r="M634" s="55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</row>
    <row r="635" ht="30.0" customHeight="1">
      <c r="A635" s="1"/>
      <c r="B635" s="35"/>
      <c r="C635" s="4"/>
      <c r="D635" s="4"/>
      <c r="E635" s="4"/>
      <c r="F635" s="4"/>
      <c r="G635" s="4"/>
      <c r="H635" s="55"/>
      <c r="I635" s="54"/>
      <c r="J635" s="54"/>
      <c r="K635" s="4"/>
      <c r="L635" s="4"/>
      <c r="M635" s="55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</row>
    <row r="636" ht="30.0" customHeight="1">
      <c r="A636" s="1"/>
      <c r="B636" s="35"/>
      <c r="C636" s="4"/>
      <c r="D636" s="4"/>
      <c r="E636" s="4"/>
      <c r="F636" s="4"/>
      <c r="G636" s="4"/>
      <c r="H636" s="55"/>
      <c r="I636" s="54"/>
      <c r="J636" s="54"/>
      <c r="K636" s="4"/>
      <c r="L636" s="4"/>
      <c r="M636" s="55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</row>
    <row r="637" ht="30.0" customHeight="1">
      <c r="A637" s="1"/>
      <c r="B637" s="35"/>
      <c r="C637" s="4"/>
      <c r="D637" s="4"/>
      <c r="E637" s="4"/>
      <c r="F637" s="4"/>
      <c r="G637" s="4"/>
      <c r="H637" s="55"/>
      <c r="I637" s="54"/>
      <c r="J637" s="54"/>
      <c r="K637" s="4"/>
      <c r="L637" s="4"/>
      <c r="M637" s="55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ht="30.0" customHeight="1">
      <c r="A638" s="1"/>
      <c r="B638" s="35"/>
      <c r="C638" s="4"/>
      <c r="D638" s="4"/>
      <c r="E638" s="4"/>
      <c r="F638" s="4"/>
      <c r="G638" s="4"/>
      <c r="H638" s="55"/>
      <c r="I638" s="54"/>
      <c r="J638" s="54"/>
      <c r="K638" s="4"/>
      <c r="L638" s="4"/>
      <c r="M638" s="55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ht="30.0" customHeight="1">
      <c r="A639" s="1"/>
      <c r="B639" s="35"/>
      <c r="C639" s="4"/>
      <c r="D639" s="4"/>
      <c r="E639" s="4"/>
      <c r="F639" s="4"/>
      <c r="G639" s="4"/>
      <c r="H639" s="55"/>
      <c r="I639" s="54"/>
      <c r="J639" s="54"/>
      <c r="K639" s="4"/>
      <c r="L639" s="4"/>
      <c r="M639" s="55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</row>
    <row r="640" ht="30.0" customHeight="1">
      <c r="A640" s="1"/>
      <c r="B640" s="35"/>
      <c r="C640" s="4"/>
      <c r="D640" s="4"/>
      <c r="E640" s="4"/>
      <c r="F640" s="4"/>
      <c r="G640" s="4"/>
      <c r="H640" s="55"/>
      <c r="I640" s="54"/>
      <c r="J640" s="54"/>
      <c r="K640" s="4"/>
      <c r="L640" s="4"/>
      <c r="M640" s="55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</row>
    <row r="641" ht="30.0" customHeight="1">
      <c r="A641" s="1"/>
      <c r="B641" s="35"/>
      <c r="C641" s="4"/>
      <c r="D641" s="4"/>
      <c r="E641" s="4"/>
      <c r="F641" s="4"/>
      <c r="G641" s="4"/>
      <c r="H641" s="55"/>
      <c r="I641" s="54"/>
      <c r="J641" s="54"/>
      <c r="K641" s="4"/>
      <c r="L641" s="4"/>
      <c r="M641" s="55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ht="30.0" customHeight="1">
      <c r="A642" s="1"/>
      <c r="B642" s="35"/>
      <c r="C642" s="4"/>
      <c r="D642" s="4"/>
      <c r="E642" s="4"/>
      <c r="F642" s="4"/>
      <c r="G642" s="4"/>
      <c r="H642" s="55"/>
      <c r="I642" s="54"/>
      <c r="J642" s="54"/>
      <c r="K642" s="4"/>
      <c r="L642" s="4"/>
      <c r="M642" s="55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ht="30.0" customHeight="1">
      <c r="A643" s="1"/>
      <c r="B643" s="35"/>
      <c r="C643" s="4"/>
      <c r="D643" s="4"/>
      <c r="E643" s="4"/>
      <c r="F643" s="4"/>
      <c r="G643" s="4"/>
      <c r="H643" s="55"/>
      <c r="I643" s="54"/>
      <c r="J643" s="54"/>
      <c r="K643" s="4"/>
      <c r="L643" s="4"/>
      <c r="M643" s="55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</row>
    <row r="644" ht="30.0" customHeight="1">
      <c r="A644" s="1"/>
      <c r="B644" s="35"/>
      <c r="C644" s="4"/>
      <c r="D644" s="4"/>
      <c r="E644" s="4"/>
      <c r="F644" s="4"/>
      <c r="G644" s="4"/>
      <c r="H644" s="55"/>
      <c r="I644" s="54"/>
      <c r="J644" s="54"/>
      <c r="K644" s="4"/>
      <c r="L644" s="4"/>
      <c r="M644" s="55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</row>
    <row r="645" ht="30.0" customHeight="1">
      <c r="A645" s="1"/>
      <c r="B645" s="35"/>
      <c r="C645" s="4"/>
      <c r="D645" s="4"/>
      <c r="E645" s="4"/>
      <c r="F645" s="4"/>
      <c r="G645" s="4"/>
      <c r="H645" s="55"/>
      <c r="I645" s="54"/>
      <c r="J645" s="54"/>
      <c r="K645" s="4"/>
      <c r="L645" s="4"/>
      <c r="M645" s="55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ht="30.0" customHeight="1">
      <c r="A646" s="1"/>
      <c r="B646" s="35"/>
      <c r="C646" s="4"/>
      <c r="D646" s="4"/>
      <c r="E646" s="4"/>
      <c r="F646" s="4"/>
      <c r="G646" s="4"/>
      <c r="H646" s="55"/>
      <c r="I646" s="54"/>
      <c r="J646" s="54"/>
      <c r="K646" s="4"/>
      <c r="L646" s="4"/>
      <c r="M646" s="55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ht="30.0" customHeight="1">
      <c r="A647" s="1"/>
      <c r="B647" s="35"/>
      <c r="C647" s="4"/>
      <c r="D647" s="4"/>
      <c r="E647" s="4"/>
      <c r="F647" s="4"/>
      <c r="G647" s="4"/>
      <c r="H647" s="55"/>
      <c r="I647" s="54"/>
      <c r="J647" s="54"/>
      <c r="K647" s="4"/>
      <c r="L647" s="4"/>
      <c r="M647" s="55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ht="30.0" customHeight="1">
      <c r="A648" s="1"/>
      <c r="B648" s="35"/>
      <c r="C648" s="4"/>
      <c r="D648" s="4"/>
      <c r="E648" s="4"/>
      <c r="F648" s="4"/>
      <c r="G648" s="4"/>
      <c r="H648" s="55"/>
      <c r="I648" s="54"/>
      <c r="J648" s="54"/>
      <c r="K648" s="4"/>
      <c r="L648" s="4"/>
      <c r="M648" s="55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ht="30.0" customHeight="1">
      <c r="A649" s="1"/>
      <c r="B649" s="35"/>
      <c r="C649" s="4"/>
      <c r="D649" s="4"/>
      <c r="E649" s="4"/>
      <c r="F649" s="4"/>
      <c r="G649" s="4"/>
      <c r="H649" s="55"/>
      <c r="I649" s="54"/>
      <c r="J649" s="54"/>
      <c r="K649" s="4"/>
      <c r="L649" s="4"/>
      <c r="M649" s="55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ht="30.0" customHeight="1">
      <c r="A650" s="1"/>
      <c r="B650" s="35"/>
      <c r="C650" s="4"/>
      <c r="D650" s="4"/>
      <c r="E650" s="4"/>
      <c r="F650" s="4"/>
      <c r="G650" s="4"/>
      <c r="H650" s="55"/>
      <c r="I650" s="54"/>
      <c r="J650" s="54"/>
      <c r="K650" s="4"/>
      <c r="L650" s="4"/>
      <c r="M650" s="55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</row>
    <row r="651" ht="30.0" customHeight="1">
      <c r="A651" s="1"/>
      <c r="B651" s="35"/>
      <c r="C651" s="4"/>
      <c r="D651" s="4"/>
      <c r="E651" s="4"/>
      <c r="F651" s="4"/>
      <c r="G651" s="4"/>
      <c r="H651" s="55"/>
      <c r="I651" s="54"/>
      <c r="J651" s="54"/>
      <c r="K651" s="4"/>
      <c r="L651" s="4"/>
      <c r="M651" s="55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ht="30.0" customHeight="1">
      <c r="A652" s="1"/>
      <c r="B652" s="35"/>
      <c r="C652" s="4"/>
      <c r="D652" s="4"/>
      <c r="E652" s="4"/>
      <c r="F652" s="4"/>
      <c r="G652" s="4"/>
      <c r="H652" s="55"/>
      <c r="I652" s="54"/>
      <c r="J652" s="54"/>
      <c r="K652" s="4"/>
      <c r="L652" s="4"/>
      <c r="M652" s="55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ht="30.0" customHeight="1">
      <c r="A653" s="1"/>
      <c r="B653" s="35"/>
      <c r="C653" s="4"/>
      <c r="D653" s="4"/>
      <c r="E653" s="4"/>
      <c r="F653" s="4"/>
      <c r="G653" s="4"/>
      <c r="H653" s="55"/>
      <c r="I653" s="54"/>
      <c r="J653" s="54"/>
      <c r="K653" s="4"/>
      <c r="L653" s="4"/>
      <c r="M653" s="55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ht="30.0" customHeight="1">
      <c r="A654" s="1"/>
      <c r="B654" s="35"/>
      <c r="C654" s="4"/>
      <c r="D654" s="4"/>
      <c r="E654" s="4"/>
      <c r="F654" s="4"/>
      <c r="G654" s="4"/>
      <c r="H654" s="55"/>
      <c r="I654" s="54"/>
      <c r="J654" s="54"/>
      <c r="K654" s="4"/>
      <c r="L654" s="4"/>
      <c r="M654" s="55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</row>
    <row r="655" ht="30.0" customHeight="1">
      <c r="A655" s="1"/>
      <c r="B655" s="35"/>
      <c r="C655" s="4"/>
      <c r="D655" s="4"/>
      <c r="E655" s="4"/>
      <c r="F655" s="4"/>
      <c r="G655" s="4"/>
      <c r="H655" s="55"/>
      <c r="I655" s="54"/>
      <c r="J655" s="54"/>
      <c r="K655" s="4"/>
      <c r="L655" s="4"/>
      <c r="M655" s="55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ht="30.0" customHeight="1">
      <c r="A656" s="1"/>
      <c r="B656" s="35"/>
      <c r="C656" s="4"/>
      <c r="D656" s="4"/>
      <c r="E656" s="4"/>
      <c r="F656" s="4"/>
      <c r="G656" s="4"/>
      <c r="H656" s="55"/>
      <c r="I656" s="54"/>
      <c r="J656" s="54"/>
      <c r="K656" s="4"/>
      <c r="L656" s="4"/>
      <c r="M656" s="55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</row>
    <row r="657" ht="30.0" customHeight="1">
      <c r="A657" s="1"/>
      <c r="B657" s="35"/>
      <c r="C657" s="4"/>
      <c r="D657" s="4"/>
      <c r="E657" s="4"/>
      <c r="F657" s="4"/>
      <c r="G657" s="4"/>
      <c r="H657" s="55"/>
      <c r="I657" s="54"/>
      <c r="J657" s="54"/>
      <c r="K657" s="4"/>
      <c r="L657" s="4"/>
      <c r="M657" s="55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ht="30.0" customHeight="1">
      <c r="A658" s="1"/>
      <c r="B658" s="35"/>
      <c r="C658" s="4"/>
      <c r="D658" s="4"/>
      <c r="E658" s="4"/>
      <c r="F658" s="4"/>
      <c r="G658" s="4"/>
      <c r="H658" s="55"/>
      <c r="I658" s="54"/>
      <c r="J658" s="54"/>
      <c r="K658" s="4"/>
      <c r="L658" s="4"/>
      <c r="M658" s="55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ht="30.0" customHeight="1">
      <c r="A659" s="1"/>
      <c r="B659" s="35"/>
      <c r="C659" s="4"/>
      <c r="D659" s="4"/>
      <c r="E659" s="4"/>
      <c r="F659" s="4"/>
      <c r="G659" s="4"/>
      <c r="H659" s="55"/>
      <c r="I659" s="54"/>
      <c r="J659" s="54"/>
      <c r="K659" s="4"/>
      <c r="L659" s="4"/>
      <c r="M659" s="55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ht="30.0" customHeight="1">
      <c r="A660" s="1"/>
      <c r="B660" s="35"/>
      <c r="C660" s="4"/>
      <c r="D660" s="4"/>
      <c r="E660" s="4"/>
      <c r="F660" s="4"/>
      <c r="G660" s="4"/>
      <c r="H660" s="55"/>
      <c r="I660" s="54"/>
      <c r="J660" s="54"/>
      <c r="K660" s="4"/>
      <c r="L660" s="4"/>
      <c r="M660" s="55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ht="30.0" customHeight="1">
      <c r="A661" s="1"/>
      <c r="B661" s="35"/>
      <c r="C661" s="4"/>
      <c r="D661" s="4"/>
      <c r="E661" s="4"/>
      <c r="F661" s="4"/>
      <c r="G661" s="4"/>
      <c r="H661" s="55"/>
      <c r="I661" s="54"/>
      <c r="J661" s="54"/>
      <c r="K661" s="4"/>
      <c r="L661" s="4"/>
      <c r="M661" s="55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ht="30.0" customHeight="1">
      <c r="A662" s="1"/>
      <c r="B662" s="35"/>
      <c r="C662" s="4"/>
      <c r="D662" s="4"/>
      <c r="E662" s="4"/>
      <c r="F662" s="4"/>
      <c r="G662" s="4"/>
      <c r="H662" s="55"/>
      <c r="I662" s="54"/>
      <c r="J662" s="54"/>
      <c r="K662" s="4"/>
      <c r="L662" s="4"/>
      <c r="M662" s="55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ht="30.0" customHeight="1">
      <c r="A663" s="1"/>
      <c r="B663" s="35"/>
      <c r="C663" s="4"/>
      <c r="D663" s="4"/>
      <c r="E663" s="4"/>
      <c r="F663" s="4"/>
      <c r="G663" s="4"/>
      <c r="H663" s="55"/>
      <c r="I663" s="54"/>
      <c r="J663" s="54"/>
      <c r="K663" s="4"/>
      <c r="L663" s="4"/>
      <c r="M663" s="55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ht="30.0" customHeight="1">
      <c r="A664" s="1"/>
      <c r="B664" s="35"/>
      <c r="C664" s="4"/>
      <c r="D664" s="4"/>
      <c r="E664" s="4"/>
      <c r="F664" s="4"/>
      <c r="G664" s="4"/>
      <c r="H664" s="55"/>
      <c r="I664" s="54"/>
      <c r="J664" s="54"/>
      <c r="K664" s="4"/>
      <c r="L664" s="4"/>
      <c r="M664" s="55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ht="30.0" customHeight="1">
      <c r="A665" s="1"/>
      <c r="B665" s="35"/>
      <c r="C665" s="4"/>
      <c r="D665" s="4"/>
      <c r="E665" s="4"/>
      <c r="F665" s="4"/>
      <c r="G665" s="4"/>
      <c r="H665" s="55"/>
      <c r="I665" s="54"/>
      <c r="J665" s="54"/>
      <c r="K665" s="4"/>
      <c r="L665" s="4"/>
      <c r="M665" s="55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</row>
    <row r="666" ht="30.0" customHeight="1">
      <c r="A666" s="1"/>
      <c r="B666" s="35"/>
      <c r="C666" s="4"/>
      <c r="D666" s="4"/>
      <c r="E666" s="4"/>
      <c r="F666" s="4"/>
      <c r="G666" s="4"/>
      <c r="H666" s="55"/>
      <c r="I666" s="54"/>
      <c r="J666" s="54"/>
      <c r="K666" s="4"/>
      <c r="L666" s="4"/>
      <c r="M666" s="55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ht="30.0" customHeight="1">
      <c r="A667" s="1"/>
      <c r="B667" s="35"/>
      <c r="C667" s="4"/>
      <c r="D667" s="4"/>
      <c r="E667" s="4"/>
      <c r="F667" s="4"/>
      <c r="G667" s="4"/>
      <c r="H667" s="55"/>
      <c r="I667" s="54"/>
      <c r="J667" s="54"/>
      <c r="K667" s="4"/>
      <c r="L667" s="4"/>
      <c r="M667" s="55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ht="30.0" customHeight="1">
      <c r="A668" s="1"/>
      <c r="B668" s="35"/>
      <c r="C668" s="4"/>
      <c r="D668" s="4"/>
      <c r="E668" s="4"/>
      <c r="F668" s="4"/>
      <c r="G668" s="4"/>
      <c r="H668" s="55"/>
      <c r="I668" s="54"/>
      <c r="J668" s="54"/>
      <c r="K668" s="4"/>
      <c r="L668" s="4"/>
      <c r="M668" s="55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ht="30.0" customHeight="1">
      <c r="A669" s="1"/>
      <c r="B669" s="35"/>
      <c r="C669" s="4"/>
      <c r="D669" s="4"/>
      <c r="E669" s="4"/>
      <c r="F669" s="4"/>
      <c r="G669" s="4"/>
      <c r="H669" s="55"/>
      <c r="I669" s="54"/>
      <c r="J669" s="54"/>
      <c r="K669" s="4"/>
      <c r="L669" s="4"/>
      <c r="M669" s="55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ht="30.0" customHeight="1">
      <c r="A670" s="1"/>
      <c r="B670" s="35"/>
      <c r="C670" s="4"/>
      <c r="D670" s="4"/>
      <c r="E670" s="4"/>
      <c r="F670" s="4"/>
      <c r="G670" s="4"/>
      <c r="H670" s="55"/>
      <c r="I670" s="54"/>
      <c r="J670" s="54"/>
      <c r="K670" s="4"/>
      <c r="L670" s="4"/>
      <c r="M670" s="55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</row>
    <row r="671" ht="30.0" customHeight="1">
      <c r="A671" s="1"/>
      <c r="B671" s="35"/>
      <c r="C671" s="4"/>
      <c r="D671" s="4"/>
      <c r="E671" s="4"/>
      <c r="F671" s="4"/>
      <c r="G671" s="4"/>
      <c r="H671" s="55"/>
      <c r="I671" s="54"/>
      <c r="J671" s="54"/>
      <c r="K671" s="4"/>
      <c r="L671" s="4"/>
      <c r="M671" s="55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ht="30.0" customHeight="1">
      <c r="A672" s="1"/>
      <c r="B672" s="35"/>
      <c r="C672" s="4"/>
      <c r="D672" s="4"/>
      <c r="E672" s="4"/>
      <c r="F672" s="4"/>
      <c r="G672" s="4"/>
      <c r="H672" s="55"/>
      <c r="I672" s="54"/>
      <c r="J672" s="54"/>
      <c r="K672" s="4"/>
      <c r="L672" s="4"/>
      <c r="M672" s="55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ht="30.0" customHeight="1">
      <c r="A673" s="1"/>
      <c r="B673" s="35"/>
      <c r="C673" s="4"/>
      <c r="D673" s="4"/>
      <c r="E673" s="4"/>
      <c r="F673" s="4"/>
      <c r="G673" s="4"/>
      <c r="H673" s="55"/>
      <c r="I673" s="54"/>
      <c r="J673" s="54"/>
      <c r="K673" s="4"/>
      <c r="L673" s="4"/>
      <c r="M673" s="55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ht="30.0" customHeight="1">
      <c r="A674" s="1"/>
      <c r="B674" s="35"/>
      <c r="C674" s="4"/>
      <c r="D674" s="4"/>
      <c r="E674" s="4"/>
      <c r="F674" s="4"/>
      <c r="G674" s="4"/>
      <c r="H674" s="55"/>
      <c r="I674" s="54"/>
      <c r="J674" s="54"/>
      <c r="K674" s="4"/>
      <c r="L674" s="4"/>
      <c r="M674" s="55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ht="30.0" customHeight="1">
      <c r="A675" s="1"/>
      <c r="B675" s="35"/>
      <c r="C675" s="4"/>
      <c r="D675" s="4"/>
      <c r="E675" s="4"/>
      <c r="F675" s="4"/>
      <c r="G675" s="4"/>
      <c r="H675" s="55"/>
      <c r="I675" s="54"/>
      <c r="J675" s="54"/>
      <c r="K675" s="4"/>
      <c r="L675" s="4"/>
      <c r="M675" s="55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ht="30.0" customHeight="1">
      <c r="A676" s="1"/>
      <c r="B676" s="35"/>
      <c r="C676" s="4"/>
      <c r="D676" s="4"/>
      <c r="E676" s="4"/>
      <c r="F676" s="4"/>
      <c r="G676" s="4"/>
      <c r="H676" s="55"/>
      <c r="I676" s="54"/>
      <c r="J676" s="54"/>
      <c r="K676" s="4"/>
      <c r="L676" s="4"/>
      <c r="M676" s="55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ht="30.0" customHeight="1">
      <c r="A677" s="1"/>
      <c r="B677" s="35"/>
      <c r="C677" s="4"/>
      <c r="D677" s="4"/>
      <c r="E677" s="4"/>
      <c r="F677" s="4"/>
      <c r="G677" s="4"/>
      <c r="H677" s="55"/>
      <c r="I677" s="54"/>
      <c r="J677" s="54"/>
      <c r="K677" s="4"/>
      <c r="L677" s="4"/>
      <c r="M677" s="55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ht="30.0" customHeight="1">
      <c r="A678" s="1"/>
      <c r="B678" s="35"/>
      <c r="C678" s="4"/>
      <c r="D678" s="4"/>
      <c r="E678" s="4"/>
      <c r="F678" s="4"/>
      <c r="G678" s="4"/>
      <c r="H678" s="55"/>
      <c r="I678" s="54"/>
      <c r="J678" s="54"/>
      <c r="K678" s="4"/>
      <c r="L678" s="4"/>
      <c r="M678" s="55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ht="30.0" customHeight="1">
      <c r="A679" s="1"/>
      <c r="B679" s="35"/>
      <c r="C679" s="4"/>
      <c r="D679" s="4"/>
      <c r="E679" s="4"/>
      <c r="F679" s="4"/>
      <c r="G679" s="4"/>
      <c r="H679" s="55"/>
      <c r="I679" s="54"/>
      <c r="J679" s="54"/>
      <c r="K679" s="4"/>
      <c r="L679" s="4"/>
      <c r="M679" s="55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ht="30.0" customHeight="1">
      <c r="A680" s="1"/>
      <c r="B680" s="35"/>
      <c r="C680" s="4"/>
      <c r="D680" s="4"/>
      <c r="E680" s="4"/>
      <c r="F680" s="4"/>
      <c r="G680" s="4"/>
      <c r="H680" s="55"/>
      <c r="I680" s="54"/>
      <c r="J680" s="54"/>
      <c r="K680" s="4"/>
      <c r="L680" s="4"/>
      <c r="M680" s="55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ht="30.0" customHeight="1">
      <c r="A681" s="1"/>
      <c r="B681" s="35"/>
      <c r="C681" s="4"/>
      <c r="D681" s="4"/>
      <c r="E681" s="4"/>
      <c r="F681" s="4"/>
      <c r="G681" s="4"/>
      <c r="H681" s="55"/>
      <c r="I681" s="54"/>
      <c r="J681" s="54"/>
      <c r="K681" s="4"/>
      <c r="L681" s="4"/>
      <c r="M681" s="55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</row>
    <row r="682" ht="30.0" customHeight="1">
      <c r="A682" s="1"/>
      <c r="B682" s="35"/>
      <c r="C682" s="4"/>
      <c r="D682" s="4"/>
      <c r="E682" s="4"/>
      <c r="F682" s="4"/>
      <c r="G682" s="4"/>
      <c r="H682" s="55"/>
      <c r="I682" s="54"/>
      <c r="J682" s="54"/>
      <c r="K682" s="4"/>
      <c r="L682" s="4"/>
      <c r="M682" s="55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ht="30.0" customHeight="1">
      <c r="A683" s="1"/>
      <c r="B683" s="35"/>
      <c r="C683" s="4"/>
      <c r="D683" s="4"/>
      <c r="E683" s="4"/>
      <c r="F683" s="4"/>
      <c r="G683" s="4"/>
      <c r="H683" s="55"/>
      <c r="I683" s="54"/>
      <c r="J683" s="54"/>
      <c r="K683" s="4"/>
      <c r="L683" s="4"/>
      <c r="M683" s="55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ht="30.0" customHeight="1">
      <c r="A684" s="1"/>
      <c r="B684" s="35"/>
      <c r="C684" s="4"/>
      <c r="D684" s="4"/>
      <c r="E684" s="4"/>
      <c r="F684" s="4"/>
      <c r="G684" s="4"/>
      <c r="H684" s="55"/>
      <c r="I684" s="54"/>
      <c r="J684" s="54"/>
      <c r="K684" s="4"/>
      <c r="L684" s="4"/>
      <c r="M684" s="55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ht="30.0" customHeight="1">
      <c r="A685" s="1"/>
      <c r="B685" s="35"/>
      <c r="C685" s="4"/>
      <c r="D685" s="4"/>
      <c r="E685" s="4"/>
      <c r="F685" s="4"/>
      <c r="G685" s="4"/>
      <c r="H685" s="55"/>
      <c r="I685" s="54"/>
      <c r="J685" s="54"/>
      <c r="K685" s="4"/>
      <c r="L685" s="4"/>
      <c r="M685" s="55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</row>
    <row r="686" ht="30.0" customHeight="1">
      <c r="A686" s="1"/>
      <c r="B686" s="35"/>
      <c r="C686" s="4"/>
      <c r="D686" s="4"/>
      <c r="E686" s="4"/>
      <c r="F686" s="4"/>
      <c r="G686" s="4"/>
      <c r="H686" s="55"/>
      <c r="I686" s="54"/>
      <c r="J686" s="54"/>
      <c r="K686" s="4"/>
      <c r="L686" s="4"/>
      <c r="M686" s="55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</row>
    <row r="687" ht="30.0" customHeight="1">
      <c r="A687" s="1"/>
      <c r="B687" s="35"/>
      <c r="C687" s="4"/>
      <c r="D687" s="4"/>
      <c r="E687" s="4"/>
      <c r="F687" s="4"/>
      <c r="G687" s="4"/>
      <c r="H687" s="55"/>
      <c r="I687" s="54"/>
      <c r="J687" s="54"/>
      <c r="K687" s="4"/>
      <c r="L687" s="4"/>
      <c r="M687" s="55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ht="30.0" customHeight="1">
      <c r="A688" s="1"/>
      <c r="B688" s="35"/>
      <c r="C688" s="4"/>
      <c r="D688" s="4"/>
      <c r="E688" s="4"/>
      <c r="F688" s="4"/>
      <c r="G688" s="4"/>
      <c r="H688" s="55"/>
      <c r="I688" s="54"/>
      <c r="J688" s="54"/>
      <c r="K688" s="4"/>
      <c r="L688" s="4"/>
      <c r="M688" s="55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ht="30.0" customHeight="1">
      <c r="A689" s="1"/>
      <c r="B689" s="35"/>
      <c r="C689" s="4"/>
      <c r="D689" s="4"/>
      <c r="E689" s="4"/>
      <c r="F689" s="4"/>
      <c r="G689" s="4"/>
      <c r="H689" s="55"/>
      <c r="I689" s="54"/>
      <c r="J689" s="54"/>
      <c r="K689" s="4"/>
      <c r="L689" s="4"/>
      <c r="M689" s="55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ht="30.0" customHeight="1">
      <c r="A690" s="1"/>
      <c r="B690" s="35"/>
      <c r="C690" s="4"/>
      <c r="D690" s="4"/>
      <c r="E690" s="4"/>
      <c r="F690" s="4"/>
      <c r="G690" s="4"/>
      <c r="H690" s="55"/>
      <c r="I690" s="54"/>
      <c r="J690" s="54"/>
      <c r="K690" s="4"/>
      <c r="L690" s="4"/>
      <c r="M690" s="55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ht="30.0" customHeight="1">
      <c r="A691" s="1"/>
      <c r="B691" s="35"/>
      <c r="C691" s="4"/>
      <c r="D691" s="4"/>
      <c r="E691" s="4"/>
      <c r="F691" s="4"/>
      <c r="G691" s="4"/>
      <c r="H691" s="55"/>
      <c r="I691" s="54"/>
      <c r="J691" s="54"/>
      <c r="K691" s="4"/>
      <c r="L691" s="4"/>
      <c r="M691" s="55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ht="30.0" customHeight="1">
      <c r="A692" s="1"/>
      <c r="B692" s="35"/>
      <c r="C692" s="4"/>
      <c r="D692" s="4"/>
      <c r="E692" s="4"/>
      <c r="F692" s="4"/>
      <c r="G692" s="4"/>
      <c r="H692" s="55"/>
      <c r="I692" s="54"/>
      <c r="J692" s="54"/>
      <c r="K692" s="4"/>
      <c r="L692" s="4"/>
      <c r="M692" s="55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ht="30.0" customHeight="1">
      <c r="A693" s="1"/>
      <c r="B693" s="35"/>
      <c r="C693" s="4"/>
      <c r="D693" s="4"/>
      <c r="E693" s="4"/>
      <c r="F693" s="4"/>
      <c r="G693" s="4"/>
      <c r="H693" s="55"/>
      <c r="I693" s="54"/>
      <c r="J693" s="54"/>
      <c r="K693" s="4"/>
      <c r="L693" s="4"/>
      <c r="M693" s="55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ht="30.0" customHeight="1">
      <c r="A694" s="1"/>
      <c r="B694" s="35"/>
      <c r="C694" s="4"/>
      <c r="D694" s="4"/>
      <c r="E694" s="4"/>
      <c r="F694" s="4"/>
      <c r="G694" s="4"/>
      <c r="H694" s="55"/>
      <c r="I694" s="54"/>
      <c r="J694" s="54"/>
      <c r="K694" s="4"/>
      <c r="L694" s="4"/>
      <c r="M694" s="55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ht="30.0" customHeight="1">
      <c r="A695" s="1"/>
      <c r="B695" s="35"/>
      <c r="C695" s="4"/>
      <c r="D695" s="4"/>
      <c r="E695" s="4"/>
      <c r="F695" s="4"/>
      <c r="G695" s="4"/>
      <c r="H695" s="55"/>
      <c r="I695" s="54"/>
      <c r="J695" s="54"/>
      <c r="K695" s="4"/>
      <c r="L695" s="4"/>
      <c r="M695" s="55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</row>
    <row r="696" ht="30.0" customHeight="1">
      <c r="A696" s="1"/>
      <c r="B696" s="35"/>
      <c r="C696" s="4"/>
      <c r="D696" s="4"/>
      <c r="E696" s="4"/>
      <c r="F696" s="4"/>
      <c r="G696" s="4"/>
      <c r="H696" s="55"/>
      <c r="I696" s="54"/>
      <c r="J696" s="54"/>
      <c r="K696" s="4"/>
      <c r="L696" s="4"/>
      <c r="M696" s="55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ht="30.0" customHeight="1">
      <c r="A697" s="1"/>
      <c r="B697" s="35"/>
      <c r="C697" s="4"/>
      <c r="D697" s="4"/>
      <c r="E697" s="4"/>
      <c r="F697" s="4"/>
      <c r="G697" s="4"/>
      <c r="H697" s="55"/>
      <c r="I697" s="54"/>
      <c r="J697" s="54"/>
      <c r="K697" s="4"/>
      <c r="L697" s="4"/>
      <c r="M697" s="55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ht="30.0" customHeight="1">
      <c r="A698" s="1"/>
      <c r="B698" s="35"/>
      <c r="C698" s="4"/>
      <c r="D698" s="4"/>
      <c r="E698" s="4"/>
      <c r="F698" s="4"/>
      <c r="G698" s="4"/>
      <c r="H698" s="55"/>
      <c r="I698" s="54"/>
      <c r="J698" s="54"/>
      <c r="K698" s="4"/>
      <c r="L698" s="4"/>
      <c r="M698" s="55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ht="30.0" customHeight="1">
      <c r="A699" s="1"/>
      <c r="B699" s="35"/>
      <c r="C699" s="4"/>
      <c r="D699" s="4"/>
      <c r="E699" s="4"/>
      <c r="F699" s="4"/>
      <c r="G699" s="4"/>
      <c r="H699" s="55"/>
      <c r="I699" s="54"/>
      <c r="J699" s="54"/>
      <c r="K699" s="4"/>
      <c r="L699" s="4"/>
      <c r="M699" s="55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ht="30.0" customHeight="1">
      <c r="A700" s="1"/>
      <c r="B700" s="35"/>
      <c r="C700" s="4"/>
      <c r="D700" s="4"/>
      <c r="E700" s="4"/>
      <c r="F700" s="4"/>
      <c r="G700" s="4"/>
      <c r="H700" s="55"/>
      <c r="I700" s="54"/>
      <c r="J700" s="54"/>
      <c r="K700" s="4"/>
      <c r="L700" s="4"/>
      <c r="M700" s="55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ht="30.0" customHeight="1">
      <c r="A701" s="1"/>
      <c r="B701" s="35"/>
      <c r="C701" s="4"/>
      <c r="D701" s="4"/>
      <c r="E701" s="4"/>
      <c r="F701" s="4"/>
      <c r="G701" s="4"/>
      <c r="H701" s="55"/>
      <c r="I701" s="54"/>
      <c r="J701" s="54"/>
      <c r="K701" s="4"/>
      <c r="L701" s="4"/>
      <c r="M701" s="55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ht="30.0" customHeight="1">
      <c r="A702" s="1"/>
      <c r="B702" s="35"/>
      <c r="C702" s="4"/>
      <c r="D702" s="4"/>
      <c r="E702" s="4"/>
      <c r="F702" s="4"/>
      <c r="G702" s="4"/>
      <c r="H702" s="55"/>
      <c r="I702" s="54"/>
      <c r="J702" s="54"/>
      <c r="K702" s="4"/>
      <c r="L702" s="4"/>
      <c r="M702" s="55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ht="30.0" customHeight="1">
      <c r="A703" s="1"/>
      <c r="B703" s="35"/>
      <c r="C703" s="4"/>
      <c r="D703" s="4"/>
      <c r="E703" s="4"/>
      <c r="F703" s="4"/>
      <c r="G703" s="4"/>
      <c r="H703" s="55"/>
      <c r="I703" s="54"/>
      <c r="J703" s="54"/>
      <c r="K703" s="4"/>
      <c r="L703" s="4"/>
      <c r="M703" s="55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ht="30.0" customHeight="1">
      <c r="A704" s="1"/>
      <c r="B704" s="35"/>
      <c r="C704" s="4"/>
      <c r="D704" s="4"/>
      <c r="E704" s="4"/>
      <c r="F704" s="4"/>
      <c r="G704" s="4"/>
      <c r="H704" s="55"/>
      <c r="I704" s="54"/>
      <c r="J704" s="54"/>
      <c r="K704" s="4"/>
      <c r="L704" s="4"/>
      <c r="M704" s="55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ht="30.0" customHeight="1">
      <c r="A705" s="1"/>
      <c r="B705" s="35"/>
      <c r="C705" s="4"/>
      <c r="D705" s="4"/>
      <c r="E705" s="4"/>
      <c r="F705" s="4"/>
      <c r="G705" s="4"/>
      <c r="H705" s="55"/>
      <c r="I705" s="54"/>
      <c r="J705" s="54"/>
      <c r="K705" s="4"/>
      <c r="L705" s="4"/>
      <c r="M705" s="55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ht="30.0" customHeight="1">
      <c r="A706" s="1"/>
      <c r="B706" s="35"/>
      <c r="C706" s="4"/>
      <c r="D706" s="4"/>
      <c r="E706" s="4"/>
      <c r="F706" s="4"/>
      <c r="G706" s="4"/>
      <c r="H706" s="55"/>
      <c r="I706" s="54"/>
      <c r="J706" s="54"/>
      <c r="K706" s="4"/>
      <c r="L706" s="4"/>
      <c r="M706" s="55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ht="30.0" customHeight="1">
      <c r="A707" s="1"/>
      <c r="B707" s="35"/>
      <c r="C707" s="4"/>
      <c r="D707" s="4"/>
      <c r="E707" s="4"/>
      <c r="F707" s="4"/>
      <c r="G707" s="4"/>
      <c r="H707" s="55"/>
      <c r="I707" s="54"/>
      <c r="J707" s="54"/>
      <c r="K707" s="4"/>
      <c r="L707" s="4"/>
      <c r="M707" s="55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ht="30.0" customHeight="1">
      <c r="A708" s="1"/>
      <c r="B708" s="35"/>
      <c r="C708" s="4"/>
      <c r="D708" s="4"/>
      <c r="E708" s="4"/>
      <c r="F708" s="4"/>
      <c r="G708" s="4"/>
      <c r="H708" s="55"/>
      <c r="I708" s="54"/>
      <c r="J708" s="54"/>
      <c r="K708" s="4"/>
      <c r="L708" s="4"/>
      <c r="M708" s="55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ht="30.0" customHeight="1">
      <c r="A709" s="1"/>
      <c r="B709" s="35"/>
      <c r="C709" s="4"/>
      <c r="D709" s="4"/>
      <c r="E709" s="4"/>
      <c r="F709" s="4"/>
      <c r="G709" s="4"/>
      <c r="H709" s="55"/>
      <c r="I709" s="54"/>
      <c r="J709" s="54"/>
      <c r="K709" s="4"/>
      <c r="L709" s="4"/>
      <c r="M709" s="55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ht="30.0" customHeight="1">
      <c r="A710" s="1"/>
      <c r="B710" s="35"/>
      <c r="C710" s="4"/>
      <c r="D710" s="4"/>
      <c r="E710" s="4"/>
      <c r="F710" s="4"/>
      <c r="G710" s="4"/>
      <c r="H710" s="55"/>
      <c r="I710" s="54"/>
      <c r="J710" s="54"/>
      <c r="K710" s="4"/>
      <c r="L710" s="4"/>
      <c r="M710" s="55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ht="30.0" customHeight="1">
      <c r="A711" s="1"/>
      <c r="B711" s="35"/>
      <c r="C711" s="4"/>
      <c r="D711" s="4"/>
      <c r="E711" s="4"/>
      <c r="F711" s="4"/>
      <c r="G711" s="4"/>
      <c r="H711" s="55"/>
      <c r="I711" s="54"/>
      <c r="J711" s="54"/>
      <c r="K711" s="4"/>
      <c r="L711" s="4"/>
      <c r="M711" s="55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ht="30.0" customHeight="1">
      <c r="A712" s="1"/>
      <c r="B712" s="35"/>
      <c r="C712" s="4"/>
      <c r="D712" s="4"/>
      <c r="E712" s="4"/>
      <c r="F712" s="4"/>
      <c r="G712" s="4"/>
      <c r="H712" s="55"/>
      <c r="I712" s="54"/>
      <c r="J712" s="54"/>
      <c r="K712" s="4"/>
      <c r="L712" s="4"/>
      <c r="M712" s="55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ht="30.0" customHeight="1">
      <c r="A713" s="1"/>
      <c r="B713" s="35"/>
      <c r="C713" s="4"/>
      <c r="D713" s="4"/>
      <c r="E713" s="4"/>
      <c r="F713" s="4"/>
      <c r="G713" s="4"/>
      <c r="H713" s="55"/>
      <c r="I713" s="54"/>
      <c r="J713" s="54"/>
      <c r="K713" s="4"/>
      <c r="L713" s="4"/>
      <c r="M713" s="55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  <row r="714" ht="30.0" customHeight="1">
      <c r="A714" s="1"/>
      <c r="B714" s="35"/>
      <c r="C714" s="4"/>
      <c r="D714" s="4"/>
      <c r="E714" s="4"/>
      <c r="F714" s="4"/>
      <c r="G714" s="4"/>
      <c r="H714" s="55"/>
      <c r="I714" s="54"/>
      <c r="J714" s="54"/>
      <c r="K714" s="4"/>
      <c r="L714" s="4"/>
      <c r="M714" s="55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</row>
    <row r="715" ht="30.0" customHeight="1">
      <c r="A715" s="1"/>
      <c r="B715" s="35"/>
      <c r="C715" s="4"/>
      <c r="D715" s="4"/>
      <c r="E715" s="4"/>
      <c r="F715" s="4"/>
      <c r="G715" s="4"/>
      <c r="H715" s="55"/>
      <c r="I715" s="54"/>
      <c r="J715" s="54"/>
      <c r="K715" s="4"/>
      <c r="L715" s="4"/>
      <c r="M715" s="55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</row>
    <row r="716" ht="30.0" customHeight="1">
      <c r="A716" s="1"/>
      <c r="B716" s="35"/>
      <c r="C716" s="4"/>
      <c r="D716" s="4"/>
      <c r="E716" s="4"/>
      <c r="F716" s="4"/>
      <c r="G716" s="4"/>
      <c r="H716" s="55"/>
      <c r="I716" s="54"/>
      <c r="J716" s="54"/>
      <c r="K716" s="4"/>
      <c r="L716" s="4"/>
      <c r="M716" s="55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</row>
    <row r="717" ht="30.0" customHeight="1">
      <c r="A717" s="1"/>
      <c r="B717" s="35"/>
      <c r="C717" s="4"/>
      <c r="D717" s="4"/>
      <c r="E717" s="4"/>
      <c r="F717" s="4"/>
      <c r="G717" s="4"/>
      <c r="H717" s="55"/>
      <c r="I717" s="54"/>
      <c r="J717" s="54"/>
      <c r="K717" s="4"/>
      <c r="L717" s="4"/>
      <c r="M717" s="55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</row>
    <row r="718" ht="30.0" customHeight="1">
      <c r="A718" s="1"/>
      <c r="B718" s="35"/>
      <c r="C718" s="4"/>
      <c r="D718" s="4"/>
      <c r="E718" s="4"/>
      <c r="F718" s="4"/>
      <c r="G718" s="4"/>
      <c r="H718" s="55"/>
      <c r="I718" s="54"/>
      <c r="J718" s="54"/>
      <c r="K718" s="4"/>
      <c r="L718" s="4"/>
      <c r="M718" s="55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</row>
    <row r="719" ht="30.0" customHeight="1">
      <c r="A719" s="1"/>
      <c r="B719" s="35"/>
      <c r="C719" s="4"/>
      <c r="D719" s="4"/>
      <c r="E719" s="4"/>
      <c r="F719" s="4"/>
      <c r="G719" s="4"/>
      <c r="H719" s="55"/>
      <c r="I719" s="54"/>
      <c r="J719" s="54"/>
      <c r="K719" s="4"/>
      <c r="L719" s="4"/>
      <c r="M719" s="55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</row>
    <row r="720" ht="30.0" customHeight="1">
      <c r="A720" s="1"/>
      <c r="B720" s="35"/>
      <c r="C720" s="4"/>
      <c r="D720" s="4"/>
      <c r="E720" s="4"/>
      <c r="F720" s="4"/>
      <c r="G720" s="4"/>
      <c r="H720" s="55"/>
      <c r="I720" s="54"/>
      <c r="J720" s="54"/>
      <c r="K720" s="4"/>
      <c r="L720" s="4"/>
      <c r="M720" s="55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</row>
    <row r="721" ht="30.0" customHeight="1">
      <c r="A721" s="1"/>
      <c r="B721" s="35"/>
      <c r="C721" s="4"/>
      <c r="D721" s="4"/>
      <c r="E721" s="4"/>
      <c r="F721" s="4"/>
      <c r="G721" s="4"/>
      <c r="H721" s="55"/>
      <c r="I721" s="54"/>
      <c r="J721" s="54"/>
      <c r="K721" s="4"/>
      <c r="L721" s="4"/>
      <c r="M721" s="55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</row>
    <row r="722" ht="30.0" customHeight="1">
      <c r="A722" s="1"/>
      <c r="B722" s="35"/>
      <c r="C722" s="4"/>
      <c r="D722" s="4"/>
      <c r="E722" s="4"/>
      <c r="F722" s="4"/>
      <c r="G722" s="4"/>
      <c r="H722" s="55"/>
      <c r="I722" s="54"/>
      <c r="J722" s="54"/>
      <c r="K722" s="4"/>
      <c r="L722" s="4"/>
      <c r="M722" s="55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</row>
    <row r="723" ht="30.0" customHeight="1">
      <c r="A723" s="1"/>
      <c r="B723" s="35"/>
      <c r="C723" s="4"/>
      <c r="D723" s="4"/>
      <c r="E723" s="4"/>
      <c r="F723" s="4"/>
      <c r="G723" s="4"/>
      <c r="H723" s="55"/>
      <c r="I723" s="54"/>
      <c r="J723" s="54"/>
      <c r="K723" s="4"/>
      <c r="L723" s="4"/>
      <c r="M723" s="55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</row>
    <row r="724" ht="30.0" customHeight="1">
      <c r="A724" s="1"/>
      <c r="B724" s="35"/>
      <c r="C724" s="4"/>
      <c r="D724" s="4"/>
      <c r="E724" s="4"/>
      <c r="F724" s="4"/>
      <c r="G724" s="4"/>
      <c r="H724" s="55"/>
      <c r="I724" s="54"/>
      <c r="J724" s="54"/>
      <c r="K724" s="4"/>
      <c r="L724" s="4"/>
      <c r="M724" s="55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</row>
    <row r="725" ht="30.0" customHeight="1">
      <c r="A725" s="1"/>
      <c r="B725" s="35"/>
      <c r="C725" s="4"/>
      <c r="D725" s="4"/>
      <c r="E725" s="4"/>
      <c r="F725" s="4"/>
      <c r="G725" s="4"/>
      <c r="H725" s="55"/>
      <c r="I725" s="54"/>
      <c r="J725" s="54"/>
      <c r="K725" s="4"/>
      <c r="L725" s="4"/>
      <c r="M725" s="55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</row>
    <row r="726" ht="30.0" customHeight="1">
      <c r="A726" s="1"/>
      <c r="B726" s="35"/>
      <c r="C726" s="4"/>
      <c r="D726" s="4"/>
      <c r="E726" s="4"/>
      <c r="F726" s="4"/>
      <c r="G726" s="4"/>
      <c r="H726" s="55"/>
      <c r="I726" s="54"/>
      <c r="J726" s="54"/>
      <c r="K726" s="4"/>
      <c r="L726" s="4"/>
      <c r="M726" s="55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</row>
    <row r="727" ht="30.0" customHeight="1">
      <c r="A727" s="1"/>
      <c r="B727" s="35"/>
      <c r="C727" s="4"/>
      <c r="D727" s="4"/>
      <c r="E727" s="4"/>
      <c r="F727" s="4"/>
      <c r="G727" s="4"/>
      <c r="H727" s="55"/>
      <c r="I727" s="54"/>
      <c r="J727" s="54"/>
      <c r="K727" s="4"/>
      <c r="L727" s="4"/>
      <c r="M727" s="55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</row>
    <row r="728" ht="30.0" customHeight="1">
      <c r="A728" s="1"/>
      <c r="B728" s="35"/>
      <c r="C728" s="4"/>
      <c r="D728" s="4"/>
      <c r="E728" s="4"/>
      <c r="F728" s="4"/>
      <c r="G728" s="4"/>
      <c r="H728" s="55"/>
      <c r="I728" s="54"/>
      <c r="J728" s="54"/>
      <c r="K728" s="4"/>
      <c r="L728" s="4"/>
      <c r="M728" s="55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</row>
    <row r="729" ht="30.0" customHeight="1">
      <c r="A729" s="1"/>
      <c r="B729" s="35"/>
      <c r="C729" s="4"/>
      <c r="D729" s="4"/>
      <c r="E729" s="4"/>
      <c r="F729" s="4"/>
      <c r="G729" s="4"/>
      <c r="H729" s="55"/>
      <c r="I729" s="54"/>
      <c r="J729" s="54"/>
      <c r="K729" s="4"/>
      <c r="L729" s="4"/>
      <c r="M729" s="55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</row>
    <row r="730" ht="30.0" customHeight="1">
      <c r="A730" s="1"/>
      <c r="B730" s="35"/>
      <c r="C730" s="4"/>
      <c r="D730" s="4"/>
      <c r="E730" s="4"/>
      <c r="F730" s="4"/>
      <c r="G730" s="4"/>
      <c r="H730" s="55"/>
      <c r="I730" s="54"/>
      <c r="J730" s="54"/>
      <c r="K730" s="4"/>
      <c r="L730" s="4"/>
      <c r="M730" s="55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</row>
    <row r="731" ht="30.0" customHeight="1">
      <c r="A731" s="1"/>
      <c r="B731" s="35"/>
      <c r="C731" s="4"/>
      <c r="D731" s="4"/>
      <c r="E731" s="4"/>
      <c r="F731" s="4"/>
      <c r="G731" s="4"/>
      <c r="H731" s="55"/>
      <c r="I731" s="54"/>
      <c r="J731" s="54"/>
      <c r="K731" s="4"/>
      <c r="L731" s="4"/>
      <c r="M731" s="55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</row>
    <row r="732" ht="30.0" customHeight="1">
      <c r="A732" s="1"/>
      <c r="B732" s="35"/>
      <c r="C732" s="4"/>
      <c r="D732" s="4"/>
      <c r="E732" s="4"/>
      <c r="F732" s="4"/>
      <c r="G732" s="4"/>
      <c r="H732" s="55"/>
      <c r="I732" s="54"/>
      <c r="J732" s="54"/>
      <c r="K732" s="4"/>
      <c r="L732" s="4"/>
      <c r="M732" s="55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</row>
    <row r="733" ht="30.0" customHeight="1">
      <c r="A733" s="1"/>
      <c r="B733" s="35"/>
      <c r="C733" s="4"/>
      <c r="D733" s="4"/>
      <c r="E733" s="4"/>
      <c r="F733" s="4"/>
      <c r="G733" s="4"/>
      <c r="H733" s="55"/>
      <c r="I733" s="54"/>
      <c r="J733" s="54"/>
      <c r="K733" s="4"/>
      <c r="L733" s="4"/>
      <c r="M733" s="55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</row>
    <row r="734" ht="30.0" customHeight="1">
      <c r="A734" s="1"/>
      <c r="B734" s="35"/>
      <c r="C734" s="4"/>
      <c r="D734" s="4"/>
      <c r="E734" s="4"/>
      <c r="F734" s="4"/>
      <c r="G734" s="4"/>
      <c r="H734" s="55"/>
      <c r="I734" s="54"/>
      <c r="J734" s="54"/>
      <c r="K734" s="4"/>
      <c r="L734" s="4"/>
      <c r="M734" s="55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</row>
    <row r="735" ht="30.0" customHeight="1">
      <c r="A735" s="1"/>
      <c r="B735" s="35"/>
      <c r="C735" s="4"/>
      <c r="D735" s="4"/>
      <c r="E735" s="4"/>
      <c r="F735" s="4"/>
      <c r="G735" s="4"/>
      <c r="H735" s="55"/>
      <c r="I735" s="54"/>
      <c r="J735" s="54"/>
      <c r="K735" s="4"/>
      <c r="L735" s="4"/>
      <c r="M735" s="55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ht="30.0" customHeight="1">
      <c r="A736" s="1"/>
      <c r="B736" s="35"/>
      <c r="C736" s="4"/>
      <c r="D736" s="4"/>
      <c r="E736" s="4"/>
      <c r="F736" s="4"/>
      <c r="G736" s="4"/>
      <c r="H736" s="55"/>
      <c r="I736" s="54"/>
      <c r="J736" s="54"/>
      <c r="K736" s="4"/>
      <c r="L736" s="4"/>
      <c r="M736" s="55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ht="30.0" customHeight="1">
      <c r="A737" s="1"/>
      <c r="B737" s="35"/>
      <c r="C737" s="4"/>
      <c r="D737" s="4"/>
      <c r="E737" s="4"/>
      <c r="F737" s="4"/>
      <c r="G737" s="4"/>
      <c r="H737" s="55"/>
      <c r="I737" s="54"/>
      <c r="J737" s="54"/>
      <c r="K737" s="4"/>
      <c r="L737" s="4"/>
      <c r="M737" s="55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</row>
    <row r="738" ht="30.0" customHeight="1">
      <c r="A738" s="1"/>
      <c r="B738" s="35"/>
      <c r="C738" s="4"/>
      <c r="D738" s="4"/>
      <c r="E738" s="4"/>
      <c r="F738" s="4"/>
      <c r="G738" s="4"/>
      <c r="H738" s="55"/>
      <c r="I738" s="54"/>
      <c r="J738" s="54"/>
      <c r="K738" s="4"/>
      <c r="L738" s="4"/>
      <c r="M738" s="55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</row>
    <row r="739" ht="30.0" customHeight="1">
      <c r="A739" s="1"/>
      <c r="B739" s="35"/>
      <c r="C739" s="4"/>
      <c r="D739" s="4"/>
      <c r="E739" s="4"/>
      <c r="F739" s="4"/>
      <c r="G739" s="4"/>
      <c r="H739" s="55"/>
      <c r="I739" s="54"/>
      <c r="J739" s="54"/>
      <c r="K739" s="4"/>
      <c r="L739" s="4"/>
      <c r="M739" s="55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</row>
    <row r="740" ht="30.0" customHeight="1">
      <c r="A740" s="1"/>
      <c r="B740" s="35"/>
      <c r="C740" s="4"/>
      <c r="D740" s="4"/>
      <c r="E740" s="4"/>
      <c r="F740" s="4"/>
      <c r="G740" s="4"/>
      <c r="H740" s="55"/>
      <c r="I740" s="54"/>
      <c r="J740" s="54"/>
      <c r="K740" s="4"/>
      <c r="L740" s="4"/>
      <c r="M740" s="55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</row>
    <row r="741" ht="30.0" customHeight="1">
      <c r="A741" s="1"/>
      <c r="B741" s="35"/>
      <c r="C741" s="4"/>
      <c r="D741" s="4"/>
      <c r="E741" s="4"/>
      <c r="F741" s="4"/>
      <c r="G741" s="4"/>
      <c r="H741" s="55"/>
      <c r="I741" s="54"/>
      <c r="J741" s="54"/>
      <c r="K741" s="4"/>
      <c r="L741" s="4"/>
      <c r="M741" s="55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</row>
    <row r="742" ht="30.0" customHeight="1">
      <c r="A742" s="1"/>
      <c r="B742" s="35"/>
      <c r="C742" s="4"/>
      <c r="D742" s="4"/>
      <c r="E742" s="4"/>
      <c r="F742" s="4"/>
      <c r="G742" s="4"/>
      <c r="H742" s="55"/>
      <c r="I742" s="54"/>
      <c r="J742" s="54"/>
      <c r="K742" s="4"/>
      <c r="L742" s="4"/>
      <c r="M742" s="55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</row>
    <row r="743" ht="30.0" customHeight="1">
      <c r="A743" s="1"/>
      <c r="B743" s="35"/>
      <c r="C743" s="4"/>
      <c r="D743" s="4"/>
      <c r="E743" s="4"/>
      <c r="F743" s="4"/>
      <c r="G743" s="4"/>
      <c r="H743" s="55"/>
      <c r="I743" s="54"/>
      <c r="J743" s="54"/>
      <c r="K743" s="4"/>
      <c r="L743" s="4"/>
      <c r="M743" s="55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</row>
    <row r="744" ht="30.0" customHeight="1">
      <c r="A744" s="1"/>
      <c r="B744" s="35"/>
      <c r="C744" s="4"/>
      <c r="D744" s="4"/>
      <c r="E744" s="4"/>
      <c r="F744" s="4"/>
      <c r="G744" s="4"/>
      <c r="H744" s="55"/>
      <c r="I744" s="54"/>
      <c r="J744" s="54"/>
      <c r="K744" s="4"/>
      <c r="L744" s="4"/>
      <c r="M744" s="55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</row>
    <row r="745" ht="30.0" customHeight="1">
      <c r="A745" s="1"/>
      <c r="B745" s="35"/>
      <c r="C745" s="4"/>
      <c r="D745" s="4"/>
      <c r="E745" s="4"/>
      <c r="F745" s="4"/>
      <c r="G745" s="4"/>
      <c r="H745" s="55"/>
      <c r="I745" s="54"/>
      <c r="J745" s="54"/>
      <c r="K745" s="4"/>
      <c r="L745" s="4"/>
      <c r="M745" s="55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</row>
    <row r="746" ht="30.0" customHeight="1">
      <c r="A746" s="1"/>
      <c r="B746" s="35"/>
      <c r="C746" s="4"/>
      <c r="D746" s="4"/>
      <c r="E746" s="4"/>
      <c r="F746" s="4"/>
      <c r="G746" s="4"/>
      <c r="H746" s="55"/>
      <c r="I746" s="54"/>
      <c r="J746" s="54"/>
      <c r="K746" s="4"/>
      <c r="L746" s="4"/>
      <c r="M746" s="55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</row>
    <row r="747" ht="30.0" customHeight="1">
      <c r="A747" s="1"/>
      <c r="B747" s="35"/>
      <c r="C747" s="4"/>
      <c r="D747" s="4"/>
      <c r="E747" s="4"/>
      <c r="F747" s="4"/>
      <c r="G747" s="4"/>
      <c r="H747" s="55"/>
      <c r="I747" s="54"/>
      <c r="J747" s="54"/>
      <c r="K747" s="4"/>
      <c r="L747" s="4"/>
      <c r="M747" s="55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</row>
    <row r="748" ht="30.0" customHeight="1">
      <c r="A748" s="1"/>
      <c r="B748" s="35"/>
      <c r="C748" s="4"/>
      <c r="D748" s="4"/>
      <c r="E748" s="4"/>
      <c r="F748" s="4"/>
      <c r="G748" s="4"/>
      <c r="H748" s="55"/>
      <c r="I748" s="54"/>
      <c r="J748" s="54"/>
      <c r="K748" s="4"/>
      <c r="L748" s="4"/>
      <c r="M748" s="55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</row>
    <row r="749" ht="30.0" customHeight="1">
      <c r="A749" s="1"/>
      <c r="B749" s="35"/>
      <c r="C749" s="4"/>
      <c r="D749" s="4"/>
      <c r="E749" s="4"/>
      <c r="F749" s="4"/>
      <c r="G749" s="4"/>
      <c r="H749" s="55"/>
      <c r="I749" s="54"/>
      <c r="J749" s="54"/>
      <c r="K749" s="4"/>
      <c r="L749" s="4"/>
      <c r="M749" s="55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</row>
    <row r="750" ht="30.0" customHeight="1">
      <c r="A750" s="1"/>
      <c r="B750" s="35"/>
      <c r="C750" s="4"/>
      <c r="D750" s="4"/>
      <c r="E750" s="4"/>
      <c r="F750" s="4"/>
      <c r="G750" s="4"/>
      <c r="H750" s="55"/>
      <c r="I750" s="54"/>
      <c r="J750" s="54"/>
      <c r="K750" s="4"/>
      <c r="L750" s="4"/>
      <c r="M750" s="55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</row>
    <row r="751" ht="30.0" customHeight="1">
      <c r="A751" s="1"/>
      <c r="B751" s="35"/>
      <c r="C751" s="4"/>
      <c r="D751" s="4"/>
      <c r="E751" s="4"/>
      <c r="F751" s="4"/>
      <c r="G751" s="4"/>
      <c r="H751" s="55"/>
      <c r="I751" s="54"/>
      <c r="J751" s="54"/>
      <c r="K751" s="4"/>
      <c r="L751" s="4"/>
      <c r="M751" s="55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</row>
    <row r="752" ht="30.0" customHeight="1">
      <c r="A752" s="1"/>
      <c r="B752" s="35"/>
      <c r="C752" s="4"/>
      <c r="D752" s="4"/>
      <c r="E752" s="4"/>
      <c r="F752" s="4"/>
      <c r="G752" s="4"/>
      <c r="H752" s="55"/>
      <c r="I752" s="54"/>
      <c r="J752" s="54"/>
      <c r="K752" s="4"/>
      <c r="L752" s="4"/>
      <c r="M752" s="55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</row>
    <row r="753" ht="30.0" customHeight="1">
      <c r="A753" s="1"/>
      <c r="B753" s="35"/>
      <c r="C753" s="4"/>
      <c r="D753" s="4"/>
      <c r="E753" s="4"/>
      <c r="F753" s="4"/>
      <c r="G753" s="4"/>
      <c r="H753" s="55"/>
      <c r="I753" s="54"/>
      <c r="J753" s="54"/>
      <c r="K753" s="4"/>
      <c r="L753" s="4"/>
      <c r="M753" s="55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</row>
    <row r="754" ht="30.0" customHeight="1">
      <c r="A754" s="1"/>
      <c r="B754" s="35"/>
      <c r="C754" s="4"/>
      <c r="D754" s="4"/>
      <c r="E754" s="4"/>
      <c r="F754" s="4"/>
      <c r="G754" s="4"/>
      <c r="H754" s="55"/>
      <c r="I754" s="54"/>
      <c r="J754" s="54"/>
      <c r="K754" s="4"/>
      <c r="L754" s="4"/>
      <c r="M754" s="55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</row>
    <row r="755" ht="30.0" customHeight="1">
      <c r="A755" s="1"/>
      <c r="B755" s="35"/>
      <c r="C755" s="4"/>
      <c r="D755" s="4"/>
      <c r="E755" s="4"/>
      <c r="F755" s="4"/>
      <c r="G755" s="4"/>
      <c r="H755" s="55"/>
      <c r="I755" s="54"/>
      <c r="J755" s="54"/>
      <c r="K755" s="4"/>
      <c r="L755" s="4"/>
      <c r="M755" s="55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</row>
    <row r="756" ht="30.0" customHeight="1">
      <c r="A756" s="1"/>
      <c r="B756" s="35"/>
      <c r="C756" s="4"/>
      <c r="D756" s="4"/>
      <c r="E756" s="4"/>
      <c r="F756" s="4"/>
      <c r="G756" s="4"/>
      <c r="H756" s="55"/>
      <c r="I756" s="54"/>
      <c r="J756" s="54"/>
      <c r="K756" s="4"/>
      <c r="L756" s="4"/>
      <c r="M756" s="55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</row>
    <row r="757" ht="30.0" customHeight="1">
      <c r="A757" s="1"/>
      <c r="B757" s="35"/>
      <c r="C757" s="4"/>
      <c r="D757" s="4"/>
      <c r="E757" s="4"/>
      <c r="F757" s="4"/>
      <c r="G757" s="4"/>
      <c r="H757" s="55"/>
      <c r="I757" s="54"/>
      <c r="J757" s="54"/>
      <c r="K757" s="4"/>
      <c r="L757" s="4"/>
      <c r="M757" s="55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</row>
    <row r="758" ht="30.0" customHeight="1">
      <c r="A758" s="1"/>
      <c r="B758" s="35"/>
      <c r="C758" s="4"/>
      <c r="D758" s="4"/>
      <c r="E758" s="4"/>
      <c r="F758" s="4"/>
      <c r="G758" s="4"/>
      <c r="H758" s="55"/>
      <c r="I758" s="54"/>
      <c r="J758" s="54"/>
      <c r="K758" s="4"/>
      <c r="L758" s="4"/>
      <c r="M758" s="55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</row>
    <row r="759" ht="30.0" customHeight="1">
      <c r="A759" s="1"/>
      <c r="B759" s="35"/>
      <c r="C759" s="4"/>
      <c r="D759" s="4"/>
      <c r="E759" s="4"/>
      <c r="F759" s="4"/>
      <c r="G759" s="4"/>
      <c r="H759" s="55"/>
      <c r="I759" s="54"/>
      <c r="J759" s="54"/>
      <c r="K759" s="4"/>
      <c r="L759" s="4"/>
      <c r="M759" s="55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</row>
    <row r="760" ht="30.0" customHeight="1">
      <c r="A760" s="1"/>
      <c r="B760" s="35"/>
      <c r="C760" s="4"/>
      <c r="D760" s="4"/>
      <c r="E760" s="4"/>
      <c r="F760" s="4"/>
      <c r="G760" s="4"/>
      <c r="H760" s="55"/>
      <c r="I760" s="54"/>
      <c r="J760" s="54"/>
      <c r="K760" s="4"/>
      <c r="L760" s="4"/>
      <c r="M760" s="55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</row>
    <row r="761" ht="30.0" customHeight="1">
      <c r="A761" s="1"/>
      <c r="B761" s="35"/>
      <c r="C761" s="4"/>
      <c r="D761" s="4"/>
      <c r="E761" s="4"/>
      <c r="F761" s="4"/>
      <c r="G761" s="4"/>
      <c r="H761" s="55"/>
      <c r="I761" s="54"/>
      <c r="J761" s="54"/>
      <c r="K761" s="4"/>
      <c r="L761" s="4"/>
      <c r="M761" s="55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</row>
    <row r="762" ht="30.0" customHeight="1">
      <c r="A762" s="1"/>
      <c r="B762" s="35"/>
      <c r="C762" s="4"/>
      <c r="D762" s="4"/>
      <c r="E762" s="4"/>
      <c r="F762" s="4"/>
      <c r="G762" s="4"/>
      <c r="H762" s="55"/>
      <c r="I762" s="54"/>
      <c r="J762" s="54"/>
      <c r="K762" s="4"/>
      <c r="L762" s="4"/>
      <c r="M762" s="55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</row>
    <row r="763" ht="30.0" customHeight="1">
      <c r="A763" s="1"/>
      <c r="B763" s="35"/>
      <c r="C763" s="4"/>
      <c r="D763" s="4"/>
      <c r="E763" s="4"/>
      <c r="F763" s="4"/>
      <c r="G763" s="4"/>
      <c r="H763" s="55"/>
      <c r="I763" s="54"/>
      <c r="J763" s="54"/>
      <c r="K763" s="4"/>
      <c r="L763" s="4"/>
      <c r="M763" s="55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</row>
    <row r="764" ht="30.0" customHeight="1">
      <c r="A764" s="1"/>
      <c r="B764" s="35"/>
      <c r="C764" s="4"/>
      <c r="D764" s="4"/>
      <c r="E764" s="4"/>
      <c r="F764" s="4"/>
      <c r="G764" s="4"/>
      <c r="H764" s="55"/>
      <c r="I764" s="54"/>
      <c r="J764" s="54"/>
      <c r="K764" s="4"/>
      <c r="L764" s="4"/>
      <c r="M764" s="55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</row>
    <row r="765" ht="30.0" customHeight="1">
      <c r="A765" s="1"/>
      <c r="B765" s="35"/>
      <c r="C765" s="4"/>
      <c r="D765" s="4"/>
      <c r="E765" s="4"/>
      <c r="F765" s="4"/>
      <c r="G765" s="4"/>
      <c r="H765" s="55"/>
      <c r="I765" s="54"/>
      <c r="J765" s="54"/>
      <c r="K765" s="4"/>
      <c r="L765" s="4"/>
      <c r="M765" s="55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</row>
    <row r="766" ht="30.0" customHeight="1">
      <c r="A766" s="1"/>
      <c r="B766" s="35"/>
      <c r="C766" s="4"/>
      <c r="D766" s="4"/>
      <c r="E766" s="4"/>
      <c r="F766" s="4"/>
      <c r="G766" s="4"/>
      <c r="H766" s="55"/>
      <c r="I766" s="54"/>
      <c r="J766" s="54"/>
      <c r="K766" s="4"/>
      <c r="L766" s="4"/>
      <c r="M766" s="55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</row>
    <row r="767" ht="30.0" customHeight="1">
      <c r="A767" s="1"/>
      <c r="B767" s="35"/>
      <c r="C767" s="4"/>
      <c r="D767" s="4"/>
      <c r="E767" s="4"/>
      <c r="F767" s="4"/>
      <c r="G767" s="4"/>
      <c r="H767" s="55"/>
      <c r="I767" s="54"/>
      <c r="J767" s="54"/>
      <c r="K767" s="4"/>
      <c r="L767" s="4"/>
      <c r="M767" s="55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</row>
    <row r="768" ht="30.0" customHeight="1">
      <c r="A768" s="1"/>
      <c r="B768" s="35"/>
      <c r="C768" s="4"/>
      <c r="D768" s="4"/>
      <c r="E768" s="4"/>
      <c r="F768" s="4"/>
      <c r="G768" s="4"/>
      <c r="H768" s="55"/>
      <c r="I768" s="54"/>
      <c r="J768" s="54"/>
      <c r="K768" s="4"/>
      <c r="L768" s="4"/>
      <c r="M768" s="55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</row>
    <row r="769" ht="30.0" customHeight="1">
      <c r="A769" s="1"/>
      <c r="B769" s="35"/>
      <c r="C769" s="4"/>
      <c r="D769" s="4"/>
      <c r="E769" s="4"/>
      <c r="F769" s="4"/>
      <c r="G769" s="4"/>
      <c r="H769" s="55"/>
      <c r="I769" s="54"/>
      <c r="J769" s="54"/>
      <c r="K769" s="4"/>
      <c r="L769" s="4"/>
      <c r="M769" s="55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</row>
    <row r="770" ht="30.0" customHeight="1">
      <c r="A770" s="1"/>
      <c r="B770" s="35"/>
      <c r="C770" s="4"/>
      <c r="D770" s="4"/>
      <c r="E770" s="4"/>
      <c r="F770" s="4"/>
      <c r="G770" s="4"/>
      <c r="H770" s="55"/>
      <c r="I770" s="54"/>
      <c r="J770" s="54"/>
      <c r="K770" s="4"/>
      <c r="L770" s="4"/>
      <c r="M770" s="55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</row>
    <row r="771" ht="30.0" customHeight="1">
      <c r="A771" s="1"/>
      <c r="B771" s="35"/>
      <c r="C771" s="4"/>
      <c r="D771" s="4"/>
      <c r="E771" s="4"/>
      <c r="F771" s="4"/>
      <c r="G771" s="4"/>
      <c r="H771" s="55"/>
      <c r="I771" s="54"/>
      <c r="J771" s="54"/>
      <c r="K771" s="4"/>
      <c r="L771" s="4"/>
      <c r="M771" s="55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</row>
    <row r="772" ht="30.0" customHeight="1">
      <c r="A772" s="1"/>
      <c r="B772" s="35"/>
      <c r="C772" s="4"/>
      <c r="D772" s="4"/>
      <c r="E772" s="4"/>
      <c r="F772" s="4"/>
      <c r="G772" s="4"/>
      <c r="H772" s="55"/>
      <c r="I772" s="54"/>
      <c r="J772" s="54"/>
      <c r="K772" s="4"/>
      <c r="L772" s="4"/>
      <c r="M772" s="55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</row>
    <row r="773" ht="30.0" customHeight="1">
      <c r="A773" s="1"/>
      <c r="B773" s="35"/>
      <c r="C773" s="4"/>
      <c r="D773" s="4"/>
      <c r="E773" s="4"/>
      <c r="F773" s="4"/>
      <c r="G773" s="4"/>
      <c r="H773" s="55"/>
      <c r="I773" s="54"/>
      <c r="J773" s="54"/>
      <c r="K773" s="4"/>
      <c r="L773" s="4"/>
      <c r="M773" s="55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</row>
    <row r="774" ht="30.0" customHeight="1">
      <c r="A774" s="1"/>
      <c r="B774" s="35"/>
      <c r="C774" s="4"/>
      <c r="D774" s="4"/>
      <c r="E774" s="4"/>
      <c r="F774" s="4"/>
      <c r="G774" s="4"/>
      <c r="H774" s="55"/>
      <c r="I774" s="54"/>
      <c r="J774" s="54"/>
      <c r="K774" s="4"/>
      <c r="L774" s="4"/>
      <c r="M774" s="55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</row>
    <row r="775" ht="30.0" customHeight="1">
      <c r="A775" s="1"/>
      <c r="B775" s="35"/>
      <c r="C775" s="4"/>
      <c r="D775" s="4"/>
      <c r="E775" s="4"/>
      <c r="F775" s="4"/>
      <c r="G775" s="4"/>
      <c r="H775" s="55"/>
      <c r="I775" s="54"/>
      <c r="J775" s="54"/>
      <c r="K775" s="4"/>
      <c r="L775" s="4"/>
      <c r="M775" s="55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</row>
    <row r="776" ht="30.0" customHeight="1">
      <c r="A776" s="1"/>
      <c r="B776" s="35"/>
      <c r="C776" s="4"/>
      <c r="D776" s="4"/>
      <c r="E776" s="4"/>
      <c r="F776" s="4"/>
      <c r="G776" s="4"/>
      <c r="H776" s="55"/>
      <c r="I776" s="54"/>
      <c r="J776" s="54"/>
      <c r="K776" s="4"/>
      <c r="L776" s="4"/>
      <c r="M776" s="55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</row>
    <row r="777" ht="30.0" customHeight="1">
      <c r="A777" s="1"/>
      <c r="B777" s="35"/>
      <c r="C777" s="4"/>
      <c r="D777" s="4"/>
      <c r="E777" s="4"/>
      <c r="F777" s="4"/>
      <c r="G777" s="4"/>
      <c r="H777" s="55"/>
      <c r="I777" s="54"/>
      <c r="J777" s="54"/>
      <c r="K777" s="4"/>
      <c r="L777" s="4"/>
      <c r="M777" s="55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</row>
    <row r="778" ht="30.0" customHeight="1">
      <c r="A778" s="1"/>
      <c r="B778" s="35"/>
      <c r="C778" s="4"/>
      <c r="D778" s="4"/>
      <c r="E778" s="4"/>
      <c r="F778" s="4"/>
      <c r="G778" s="4"/>
      <c r="H778" s="55"/>
      <c r="I778" s="54"/>
      <c r="J778" s="54"/>
      <c r="K778" s="4"/>
      <c r="L778" s="4"/>
      <c r="M778" s="55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</row>
    <row r="779" ht="30.0" customHeight="1">
      <c r="A779" s="1"/>
      <c r="B779" s="35"/>
      <c r="C779" s="4"/>
      <c r="D779" s="4"/>
      <c r="E779" s="4"/>
      <c r="F779" s="4"/>
      <c r="G779" s="4"/>
      <c r="H779" s="55"/>
      <c r="I779" s="54"/>
      <c r="J779" s="54"/>
      <c r="K779" s="4"/>
      <c r="L779" s="4"/>
      <c r="M779" s="55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</row>
    <row r="780" ht="30.0" customHeight="1">
      <c r="A780" s="1"/>
      <c r="B780" s="35"/>
      <c r="C780" s="4"/>
      <c r="D780" s="4"/>
      <c r="E780" s="4"/>
      <c r="F780" s="4"/>
      <c r="G780" s="4"/>
      <c r="H780" s="55"/>
      <c r="I780" s="54"/>
      <c r="J780" s="54"/>
      <c r="K780" s="4"/>
      <c r="L780" s="4"/>
      <c r="M780" s="55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</row>
    <row r="781" ht="30.0" customHeight="1">
      <c r="A781" s="1"/>
      <c r="B781" s="35"/>
      <c r="C781" s="4"/>
      <c r="D781" s="4"/>
      <c r="E781" s="4"/>
      <c r="F781" s="4"/>
      <c r="G781" s="4"/>
      <c r="H781" s="55"/>
      <c r="I781" s="54"/>
      <c r="J781" s="54"/>
      <c r="K781" s="4"/>
      <c r="L781" s="4"/>
      <c r="M781" s="55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</row>
    <row r="782" ht="30.0" customHeight="1">
      <c r="A782" s="1"/>
      <c r="B782" s="35"/>
      <c r="C782" s="4"/>
      <c r="D782" s="4"/>
      <c r="E782" s="4"/>
      <c r="F782" s="4"/>
      <c r="G782" s="4"/>
      <c r="H782" s="55"/>
      <c r="I782" s="54"/>
      <c r="J782" s="54"/>
      <c r="K782" s="4"/>
      <c r="L782" s="4"/>
      <c r="M782" s="55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</row>
    <row r="783" ht="30.0" customHeight="1">
      <c r="A783" s="1"/>
      <c r="B783" s="35"/>
      <c r="C783" s="4"/>
      <c r="D783" s="4"/>
      <c r="E783" s="4"/>
      <c r="F783" s="4"/>
      <c r="G783" s="4"/>
      <c r="H783" s="55"/>
      <c r="I783" s="54"/>
      <c r="J783" s="54"/>
      <c r="K783" s="4"/>
      <c r="L783" s="4"/>
      <c r="M783" s="55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</row>
    <row r="784" ht="30.0" customHeight="1">
      <c r="A784" s="1"/>
      <c r="B784" s="35"/>
      <c r="C784" s="4"/>
      <c r="D784" s="4"/>
      <c r="E784" s="4"/>
      <c r="F784" s="4"/>
      <c r="G784" s="4"/>
      <c r="H784" s="55"/>
      <c r="I784" s="54"/>
      <c r="J784" s="54"/>
      <c r="K784" s="4"/>
      <c r="L784" s="4"/>
      <c r="M784" s="55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</row>
    <row r="785" ht="30.0" customHeight="1">
      <c r="A785" s="1"/>
      <c r="B785" s="35"/>
      <c r="C785" s="4"/>
      <c r="D785" s="4"/>
      <c r="E785" s="4"/>
      <c r="F785" s="4"/>
      <c r="G785" s="4"/>
      <c r="H785" s="55"/>
      <c r="I785" s="54"/>
      <c r="J785" s="54"/>
      <c r="K785" s="4"/>
      <c r="L785" s="4"/>
      <c r="M785" s="55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</row>
    <row r="786" ht="30.0" customHeight="1">
      <c r="A786" s="1"/>
      <c r="B786" s="35"/>
      <c r="C786" s="4"/>
      <c r="D786" s="4"/>
      <c r="E786" s="4"/>
      <c r="F786" s="4"/>
      <c r="G786" s="4"/>
      <c r="H786" s="55"/>
      <c r="I786" s="54"/>
      <c r="J786" s="54"/>
      <c r="K786" s="4"/>
      <c r="L786" s="4"/>
      <c r="M786" s="55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</row>
    <row r="787" ht="30.0" customHeight="1">
      <c r="A787" s="1"/>
      <c r="B787" s="35"/>
      <c r="C787" s="4"/>
      <c r="D787" s="4"/>
      <c r="E787" s="4"/>
      <c r="F787" s="4"/>
      <c r="G787" s="4"/>
      <c r="H787" s="55"/>
      <c r="I787" s="54"/>
      <c r="J787" s="54"/>
      <c r="K787" s="4"/>
      <c r="L787" s="4"/>
      <c r="M787" s="55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</row>
    <row r="788" ht="30.0" customHeight="1">
      <c r="A788" s="1"/>
      <c r="B788" s="35"/>
      <c r="C788" s="4"/>
      <c r="D788" s="4"/>
      <c r="E788" s="4"/>
      <c r="F788" s="4"/>
      <c r="G788" s="4"/>
      <c r="H788" s="55"/>
      <c r="I788" s="54"/>
      <c r="J788" s="54"/>
      <c r="K788" s="4"/>
      <c r="L788" s="4"/>
      <c r="M788" s="55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</row>
    <row r="789" ht="30.0" customHeight="1">
      <c r="A789" s="1"/>
      <c r="B789" s="35"/>
      <c r="C789" s="4"/>
      <c r="D789" s="4"/>
      <c r="E789" s="4"/>
      <c r="F789" s="4"/>
      <c r="G789" s="4"/>
      <c r="H789" s="55"/>
      <c r="I789" s="54"/>
      <c r="J789" s="54"/>
      <c r="K789" s="4"/>
      <c r="L789" s="4"/>
      <c r="M789" s="55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</row>
    <row r="790" ht="30.0" customHeight="1">
      <c r="A790" s="1"/>
      <c r="B790" s="35"/>
      <c r="C790" s="4"/>
      <c r="D790" s="4"/>
      <c r="E790" s="4"/>
      <c r="F790" s="4"/>
      <c r="G790" s="4"/>
      <c r="H790" s="55"/>
      <c r="I790" s="54"/>
      <c r="J790" s="54"/>
      <c r="K790" s="4"/>
      <c r="L790" s="4"/>
      <c r="M790" s="55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</row>
    <row r="791" ht="30.0" customHeight="1">
      <c r="A791" s="1"/>
      <c r="B791" s="35"/>
      <c r="C791" s="4"/>
      <c r="D791" s="4"/>
      <c r="E791" s="4"/>
      <c r="F791" s="4"/>
      <c r="G791" s="4"/>
      <c r="H791" s="55"/>
      <c r="I791" s="54"/>
      <c r="J791" s="54"/>
      <c r="K791" s="4"/>
      <c r="L791" s="4"/>
      <c r="M791" s="55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</row>
    <row r="792" ht="30.0" customHeight="1">
      <c r="A792" s="1"/>
      <c r="B792" s="35"/>
      <c r="C792" s="4"/>
      <c r="D792" s="4"/>
      <c r="E792" s="4"/>
      <c r="F792" s="4"/>
      <c r="G792" s="4"/>
      <c r="H792" s="55"/>
      <c r="I792" s="54"/>
      <c r="J792" s="54"/>
      <c r="K792" s="4"/>
      <c r="L792" s="4"/>
      <c r="M792" s="55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</row>
    <row r="793" ht="30.0" customHeight="1">
      <c r="A793" s="1"/>
      <c r="B793" s="35"/>
      <c r="C793" s="4"/>
      <c r="D793" s="4"/>
      <c r="E793" s="4"/>
      <c r="F793" s="4"/>
      <c r="G793" s="4"/>
      <c r="H793" s="55"/>
      <c r="I793" s="54"/>
      <c r="J793" s="54"/>
      <c r="K793" s="4"/>
      <c r="L793" s="4"/>
      <c r="M793" s="55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</row>
    <row r="794" ht="30.0" customHeight="1">
      <c r="A794" s="1"/>
      <c r="B794" s="35"/>
      <c r="C794" s="4"/>
      <c r="D794" s="4"/>
      <c r="E794" s="4"/>
      <c r="F794" s="4"/>
      <c r="G794" s="4"/>
      <c r="H794" s="55"/>
      <c r="I794" s="54"/>
      <c r="J794" s="54"/>
      <c r="K794" s="4"/>
      <c r="L794" s="4"/>
      <c r="M794" s="55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</row>
    <row r="795" ht="30.0" customHeight="1">
      <c r="A795" s="1"/>
      <c r="B795" s="35"/>
      <c r="C795" s="4"/>
      <c r="D795" s="4"/>
      <c r="E795" s="4"/>
      <c r="F795" s="4"/>
      <c r="G795" s="4"/>
      <c r="H795" s="55"/>
      <c r="I795" s="54"/>
      <c r="J795" s="54"/>
      <c r="K795" s="4"/>
      <c r="L795" s="4"/>
      <c r="M795" s="55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</row>
    <row r="796" ht="30.0" customHeight="1">
      <c r="A796" s="1"/>
      <c r="B796" s="35"/>
      <c r="C796" s="4"/>
      <c r="D796" s="4"/>
      <c r="E796" s="4"/>
      <c r="F796" s="4"/>
      <c r="G796" s="4"/>
      <c r="H796" s="55"/>
      <c r="I796" s="54"/>
      <c r="J796" s="54"/>
      <c r="K796" s="4"/>
      <c r="L796" s="4"/>
      <c r="M796" s="55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</row>
    <row r="797" ht="30.0" customHeight="1">
      <c r="A797" s="1"/>
      <c r="B797" s="35"/>
      <c r="C797" s="4"/>
      <c r="D797" s="4"/>
      <c r="E797" s="4"/>
      <c r="F797" s="4"/>
      <c r="G797" s="4"/>
      <c r="H797" s="55"/>
      <c r="I797" s="54"/>
      <c r="J797" s="54"/>
      <c r="K797" s="4"/>
      <c r="L797" s="4"/>
      <c r="M797" s="55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</row>
    <row r="798" ht="30.0" customHeight="1">
      <c r="A798" s="1"/>
      <c r="B798" s="35"/>
      <c r="C798" s="4"/>
      <c r="D798" s="4"/>
      <c r="E798" s="4"/>
      <c r="F798" s="4"/>
      <c r="G798" s="4"/>
      <c r="H798" s="55"/>
      <c r="I798" s="54"/>
      <c r="J798" s="54"/>
      <c r="K798" s="4"/>
      <c r="L798" s="4"/>
      <c r="M798" s="55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</row>
    <row r="799" ht="30.0" customHeight="1">
      <c r="A799" s="1"/>
      <c r="B799" s="35"/>
      <c r="C799" s="4"/>
      <c r="D799" s="4"/>
      <c r="E799" s="4"/>
      <c r="F799" s="4"/>
      <c r="G799" s="4"/>
      <c r="H799" s="55"/>
      <c r="I799" s="54"/>
      <c r="J799" s="54"/>
      <c r="K799" s="4"/>
      <c r="L799" s="4"/>
      <c r="M799" s="55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</row>
    <row r="800" ht="30.0" customHeight="1">
      <c r="A800" s="1"/>
      <c r="B800" s="35"/>
      <c r="C800" s="4"/>
      <c r="D800" s="4"/>
      <c r="E800" s="4"/>
      <c r="F800" s="4"/>
      <c r="G800" s="4"/>
      <c r="H800" s="55"/>
      <c r="I800" s="54"/>
      <c r="J800" s="54"/>
      <c r="K800" s="4"/>
      <c r="L800" s="4"/>
      <c r="M800" s="55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</row>
    <row r="801" ht="30.0" customHeight="1">
      <c r="A801" s="1"/>
      <c r="B801" s="35"/>
      <c r="C801" s="4"/>
      <c r="D801" s="4"/>
      <c r="E801" s="4"/>
      <c r="F801" s="4"/>
      <c r="G801" s="4"/>
      <c r="H801" s="55"/>
      <c r="I801" s="54"/>
      <c r="J801" s="54"/>
      <c r="K801" s="4"/>
      <c r="L801" s="4"/>
      <c r="M801" s="55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</row>
    <row r="802" ht="30.0" customHeight="1">
      <c r="A802" s="1"/>
      <c r="B802" s="35"/>
      <c r="C802" s="4"/>
      <c r="D802" s="4"/>
      <c r="E802" s="4"/>
      <c r="F802" s="4"/>
      <c r="G802" s="4"/>
      <c r="H802" s="55"/>
      <c r="I802" s="54"/>
      <c r="J802" s="54"/>
      <c r="K802" s="4"/>
      <c r="L802" s="4"/>
      <c r="M802" s="55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</row>
    <row r="803" ht="30.0" customHeight="1">
      <c r="A803" s="1"/>
      <c r="B803" s="35"/>
      <c r="C803" s="4"/>
      <c r="D803" s="4"/>
      <c r="E803" s="4"/>
      <c r="F803" s="4"/>
      <c r="G803" s="4"/>
      <c r="H803" s="55"/>
      <c r="I803" s="54"/>
      <c r="J803" s="54"/>
      <c r="K803" s="4"/>
      <c r="L803" s="4"/>
      <c r="M803" s="55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</row>
    <row r="804" ht="30.0" customHeight="1">
      <c r="A804" s="1"/>
      <c r="B804" s="35"/>
      <c r="C804" s="4"/>
      <c r="D804" s="4"/>
      <c r="E804" s="4"/>
      <c r="F804" s="4"/>
      <c r="G804" s="4"/>
      <c r="H804" s="55"/>
      <c r="I804" s="54"/>
      <c r="J804" s="54"/>
      <c r="K804" s="4"/>
      <c r="L804" s="4"/>
      <c r="M804" s="55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</row>
    <row r="805" ht="30.0" customHeight="1">
      <c r="A805" s="1"/>
      <c r="B805" s="35"/>
      <c r="C805" s="4"/>
      <c r="D805" s="4"/>
      <c r="E805" s="4"/>
      <c r="F805" s="4"/>
      <c r="G805" s="4"/>
      <c r="H805" s="55"/>
      <c r="I805" s="54"/>
      <c r="J805" s="54"/>
      <c r="K805" s="4"/>
      <c r="L805" s="4"/>
      <c r="M805" s="55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</row>
    <row r="806" ht="30.0" customHeight="1">
      <c r="A806" s="1"/>
      <c r="B806" s="35"/>
      <c r="C806" s="4"/>
      <c r="D806" s="4"/>
      <c r="E806" s="4"/>
      <c r="F806" s="4"/>
      <c r="G806" s="4"/>
      <c r="H806" s="55"/>
      <c r="I806" s="54"/>
      <c r="J806" s="54"/>
      <c r="K806" s="4"/>
      <c r="L806" s="4"/>
      <c r="M806" s="55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</row>
    <row r="807" ht="30.0" customHeight="1">
      <c r="A807" s="1"/>
      <c r="B807" s="35"/>
      <c r="C807" s="4"/>
      <c r="D807" s="4"/>
      <c r="E807" s="4"/>
      <c r="F807" s="4"/>
      <c r="G807" s="4"/>
      <c r="H807" s="55"/>
      <c r="I807" s="54"/>
      <c r="J807" s="54"/>
      <c r="K807" s="4"/>
      <c r="L807" s="4"/>
      <c r="M807" s="55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</row>
    <row r="808" ht="30.0" customHeight="1">
      <c r="A808" s="1"/>
      <c r="B808" s="35"/>
      <c r="C808" s="4"/>
      <c r="D808" s="4"/>
      <c r="E808" s="4"/>
      <c r="F808" s="4"/>
      <c r="G808" s="4"/>
      <c r="H808" s="55"/>
      <c r="I808" s="54"/>
      <c r="J808" s="54"/>
      <c r="K808" s="4"/>
      <c r="L808" s="4"/>
      <c r="M808" s="55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</row>
    <row r="809" ht="30.0" customHeight="1">
      <c r="A809" s="1"/>
      <c r="B809" s="35"/>
      <c r="C809" s="4"/>
      <c r="D809" s="4"/>
      <c r="E809" s="4"/>
      <c r="F809" s="4"/>
      <c r="G809" s="4"/>
      <c r="H809" s="55"/>
      <c r="I809" s="54"/>
      <c r="J809" s="54"/>
      <c r="K809" s="4"/>
      <c r="L809" s="4"/>
      <c r="M809" s="55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</row>
    <row r="810" ht="30.0" customHeight="1">
      <c r="A810" s="1"/>
      <c r="B810" s="35"/>
      <c r="C810" s="4"/>
      <c r="D810" s="4"/>
      <c r="E810" s="4"/>
      <c r="F810" s="4"/>
      <c r="G810" s="4"/>
      <c r="H810" s="55"/>
      <c r="I810" s="54"/>
      <c r="J810" s="54"/>
      <c r="K810" s="4"/>
      <c r="L810" s="4"/>
      <c r="M810" s="55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</row>
    <row r="811" ht="30.0" customHeight="1">
      <c r="A811" s="1"/>
      <c r="B811" s="35"/>
      <c r="C811" s="4"/>
      <c r="D811" s="4"/>
      <c r="E811" s="4"/>
      <c r="F811" s="4"/>
      <c r="G811" s="4"/>
      <c r="H811" s="55"/>
      <c r="I811" s="54"/>
      <c r="J811" s="54"/>
      <c r="K811" s="4"/>
      <c r="L811" s="4"/>
      <c r="M811" s="55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</row>
    <row r="812" ht="30.0" customHeight="1">
      <c r="A812" s="1"/>
      <c r="B812" s="35"/>
      <c r="C812" s="4"/>
      <c r="D812" s="4"/>
      <c r="E812" s="4"/>
      <c r="F812" s="4"/>
      <c r="G812" s="4"/>
      <c r="H812" s="55"/>
      <c r="I812" s="54"/>
      <c r="J812" s="54"/>
      <c r="K812" s="4"/>
      <c r="L812" s="4"/>
      <c r="M812" s="55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</row>
    <row r="813" ht="30.0" customHeight="1">
      <c r="A813" s="1"/>
      <c r="B813" s="35"/>
      <c r="C813" s="4"/>
      <c r="D813" s="4"/>
      <c r="E813" s="4"/>
      <c r="F813" s="4"/>
      <c r="G813" s="4"/>
      <c r="H813" s="55"/>
      <c r="I813" s="54"/>
      <c r="J813" s="54"/>
      <c r="K813" s="4"/>
      <c r="L813" s="4"/>
      <c r="M813" s="55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</row>
    <row r="814" ht="30.0" customHeight="1">
      <c r="A814" s="1"/>
      <c r="B814" s="35"/>
      <c r="C814" s="4"/>
      <c r="D814" s="4"/>
      <c r="E814" s="4"/>
      <c r="F814" s="4"/>
      <c r="G814" s="4"/>
      <c r="H814" s="55"/>
      <c r="I814" s="54"/>
      <c r="J814" s="54"/>
      <c r="K814" s="4"/>
      <c r="L814" s="4"/>
      <c r="M814" s="55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</row>
    <row r="815" ht="30.0" customHeight="1">
      <c r="A815" s="1"/>
      <c r="B815" s="35"/>
      <c r="C815" s="4"/>
      <c r="D815" s="4"/>
      <c r="E815" s="4"/>
      <c r="F815" s="4"/>
      <c r="G815" s="4"/>
      <c r="H815" s="55"/>
      <c r="I815" s="54"/>
      <c r="J815" s="54"/>
      <c r="K815" s="4"/>
      <c r="L815" s="4"/>
      <c r="M815" s="55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</row>
    <row r="816" ht="30.0" customHeight="1">
      <c r="A816" s="1"/>
      <c r="B816" s="35"/>
      <c r="C816" s="4"/>
      <c r="D816" s="4"/>
      <c r="E816" s="4"/>
      <c r="F816" s="4"/>
      <c r="G816" s="4"/>
      <c r="H816" s="55"/>
      <c r="I816" s="54"/>
      <c r="J816" s="54"/>
      <c r="K816" s="4"/>
      <c r="L816" s="4"/>
      <c r="M816" s="55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</row>
    <row r="817" ht="30.0" customHeight="1">
      <c r="A817" s="1"/>
      <c r="B817" s="35"/>
      <c r="C817" s="4"/>
      <c r="D817" s="4"/>
      <c r="E817" s="4"/>
      <c r="F817" s="4"/>
      <c r="G817" s="4"/>
      <c r="H817" s="55"/>
      <c r="I817" s="54"/>
      <c r="J817" s="54"/>
      <c r="K817" s="4"/>
      <c r="L817" s="4"/>
      <c r="M817" s="55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</row>
    <row r="818" ht="30.0" customHeight="1">
      <c r="A818" s="1"/>
      <c r="B818" s="35"/>
      <c r="C818" s="4"/>
      <c r="D818" s="4"/>
      <c r="E818" s="4"/>
      <c r="F818" s="4"/>
      <c r="G818" s="4"/>
      <c r="H818" s="55"/>
      <c r="I818" s="54"/>
      <c r="J818" s="54"/>
      <c r="K818" s="4"/>
      <c r="L818" s="4"/>
      <c r="M818" s="55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</row>
    <row r="819" ht="30.0" customHeight="1">
      <c r="A819" s="1"/>
      <c r="B819" s="35"/>
      <c r="C819" s="4"/>
      <c r="D819" s="4"/>
      <c r="E819" s="4"/>
      <c r="F819" s="4"/>
      <c r="G819" s="4"/>
      <c r="H819" s="55"/>
      <c r="I819" s="54"/>
      <c r="J819" s="54"/>
      <c r="K819" s="4"/>
      <c r="L819" s="4"/>
      <c r="M819" s="55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</row>
    <row r="820" ht="30.0" customHeight="1">
      <c r="A820" s="1"/>
      <c r="B820" s="35"/>
      <c r="C820" s="4"/>
      <c r="D820" s="4"/>
      <c r="E820" s="4"/>
      <c r="F820" s="4"/>
      <c r="G820" s="4"/>
      <c r="H820" s="55"/>
      <c r="I820" s="54"/>
      <c r="J820" s="54"/>
      <c r="K820" s="4"/>
      <c r="L820" s="4"/>
      <c r="M820" s="55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</row>
    <row r="821" ht="30.0" customHeight="1">
      <c r="A821" s="1"/>
      <c r="B821" s="35"/>
      <c r="C821" s="4"/>
      <c r="D821" s="4"/>
      <c r="E821" s="4"/>
      <c r="F821" s="4"/>
      <c r="G821" s="4"/>
      <c r="H821" s="55"/>
      <c r="I821" s="54"/>
      <c r="J821" s="54"/>
      <c r="K821" s="4"/>
      <c r="L821" s="4"/>
      <c r="M821" s="55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</row>
    <row r="822" ht="30.0" customHeight="1">
      <c r="A822" s="1"/>
      <c r="B822" s="35"/>
      <c r="C822" s="4"/>
      <c r="D822" s="4"/>
      <c r="E822" s="4"/>
      <c r="F822" s="4"/>
      <c r="G822" s="4"/>
      <c r="H822" s="55"/>
      <c r="I822" s="54"/>
      <c r="J822" s="54"/>
      <c r="K822" s="4"/>
      <c r="L822" s="4"/>
      <c r="M822" s="55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</row>
    <row r="823" ht="30.0" customHeight="1">
      <c r="A823" s="1"/>
      <c r="B823" s="35"/>
      <c r="C823" s="4"/>
      <c r="D823" s="4"/>
      <c r="E823" s="4"/>
      <c r="F823" s="4"/>
      <c r="G823" s="4"/>
      <c r="H823" s="55"/>
      <c r="I823" s="54"/>
      <c r="J823" s="54"/>
      <c r="K823" s="4"/>
      <c r="L823" s="4"/>
      <c r="M823" s="55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</row>
    <row r="824" ht="30.0" customHeight="1">
      <c r="A824" s="1"/>
      <c r="B824" s="35"/>
      <c r="C824" s="4"/>
      <c r="D824" s="4"/>
      <c r="E824" s="4"/>
      <c r="F824" s="4"/>
      <c r="G824" s="4"/>
      <c r="H824" s="55"/>
      <c r="I824" s="54"/>
      <c r="J824" s="54"/>
      <c r="K824" s="4"/>
      <c r="L824" s="4"/>
      <c r="M824" s="55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</row>
    <row r="825" ht="30.0" customHeight="1">
      <c r="A825" s="1"/>
      <c r="B825" s="35"/>
      <c r="C825" s="4"/>
      <c r="D825" s="4"/>
      <c r="E825" s="4"/>
      <c r="F825" s="4"/>
      <c r="G825" s="4"/>
      <c r="H825" s="55"/>
      <c r="I825" s="54"/>
      <c r="J825" s="54"/>
      <c r="K825" s="4"/>
      <c r="L825" s="4"/>
      <c r="M825" s="55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</row>
    <row r="826" ht="30.0" customHeight="1">
      <c r="A826" s="1"/>
      <c r="B826" s="35"/>
      <c r="C826" s="4"/>
      <c r="D826" s="4"/>
      <c r="E826" s="4"/>
      <c r="F826" s="4"/>
      <c r="G826" s="4"/>
      <c r="H826" s="55"/>
      <c r="I826" s="54"/>
      <c r="J826" s="54"/>
      <c r="K826" s="4"/>
      <c r="L826" s="4"/>
      <c r="M826" s="55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</row>
    <row r="827" ht="30.0" customHeight="1">
      <c r="A827" s="1"/>
      <c r="B827" s="35"/>
      <c r="C827" s="4"/>
      <c r="D827" s="4"/>
      <c r="E827" s="4"/>
      <c r="F827" s="4"/>
      <c r="G827" s="4"/>
      <c r="H827" s="55"/>
      <c r="I827" s="54"/>
      <c r="J827" s="54"/>
      <c r="K827" s="4"/>
      <c r="L827" s="4"/>
      <c r="M827" s="55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</row>
    <row r="828" ht="30.0" customHeight="1">
      <c r="A828" s="1"/>
      <c r="B828" s="35"/>
      <c r="C828" s="4"/>
      <c r="D828" s="4"/>
      <c r="E828" s="4"/>
      <c r="F828" s="4"/>
      <c r="G828" s="4"/>
      <c r="H828" s="55"/>
      <c r="I828" s="54"/>
      <c r="J828" s="54"/>
      <c r="K828" s="4"/>
      <c r="L828" s="4"/>
      <c r="M828" s="55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</row>
    <row r="829" ht="30.0" customHeight="1">
      <c r="A829" s="1"/>
      <c r="B829" s="35"/>
      <c r="C829" s="4"/>
      <c r="D829" s="4"/>
      <c r="E829" s="4"/>
      <c r="F829" s="4"/>
      <c r="G829" s="4"/>
      <c r="H829" s="55"/>
      <c r="I829" s="54"/>
      <c r="J829" s="54"/>
      <c r="K829" s="4"/>
      <c r="L829" s="4"/>
      <c r="M829" s="55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</row>
    <row r="830" ht="30.0" customHeight="1">
      <c r="A830" s="1"/>
      <c r="B830" s="35"/>
      <c r="C830" s="4"/>
      <c r="D830" s="4"/>
      <c r="E830" s="4"/>
      <c r="F830" s="4"/>
      <c r="G830" s="4"/>
      <c r="H830" s="55"/>
      <c r="I830" s="54"/>
      <c r="J830" s="54"/>
      <c r="K830" s="4"/>
      <c r="L830" s="4"/>
      <c r="M830" s="55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</row>
    <row r="831" ht="30.0" customHeight="1">
      <c r="A831" s="1"/>
      <c r="B831" s="35"/>
      <c r="C831" s="4"/>
      <c r="D831" s="4"/>
      <c r="E831" s="4"/>
      <c r="F831" s="4"/>
      <c r="G831" s="4"/>
      <c r="H831" s="55"/>
      <c r="I831" s="54"/>
      <c r="J831" s="54"/>
      <c r="K831" s="4"/>
      <c r="L831" s="4"/>
      <c r="M831" s="55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</row>
    <row r="832" ht="30.0" customHeight="1">
      <c r="A832" s="1"/>
      <c r="B832" s="35"/>
      <c r="C832" s="4"/>
      <c r="D832" s="4"/>
      <c r="E832" s="4"/>
      <c r="F832" s="4"/>
      <c r="G832" s="4"/>
      <c r="H832" s="55"/>
      <c r="I832" s="54"/>
      <c r="J832" s="54"/>
      <c r="K832" s="4"/>
      <c r="L832" s="4"/>
      <c r="M832" s="55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</row>
    <row r="833" ht="30.0" customHeight="1">
      <c r="A833" s="1"/>
      <c r="B833" s="35"/>
      <c r="C833" s="4"/>
      <c r="D833" s="4"/>
      <c r="E833" s="4"/>
      <c r="F833" s="4"/>
      <c r="G833" s="4"/>
      <c r="H833" s="55"/>
      <c r="I833" s="54"/>
      <c r="J833" s="54"/>
      <c r="K833" s="4"/>
      <c r="L833" s="4"/>
      <c r="M833" s="55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</row>
    <row r="834" ht="30.0" customHeight="1">
      <c r="A834" s="1"/>
      <c r="B834" s="35"/>
      <c r="C834" s="4"/>
      <c r="D834" s="4"/>
      <c r="E834" s="4"/>
      <c r="F834" s="4"/>
      <c r="G834" s="4"/>
      <c r="H834" s="55"/>
      <c r="I834" s="54"/>
      <c r="J834" s="54"/>
      <c r="K834" s="4"/>
      <c r="L834" s="4"/>
      <c r="M834" s="55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</row>
    <row r="835" ht="30.0" customHeight="1">
      <c r="A835" s="1"/>
      <c r="B835" s="35"/>
      <c r="C835" s="4"/>
      <c r="D835" s="4"/>
      <c r="E835" s="4"/>
      <c r="F835" s="4"/>
      <c r="G835" s="4"/>
      <c r="H835" s="55"/>
      <c r="I835" s="54"/>
      <c r="J835" s="54"/>
      <c r="K835" s="4"/>
      <c r="L835" s="4"/>
      <c r="M835" s="55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</row>
    <row r="836" ht="30.0" customHeight="1">
      <c r="A836" s="1"/>
      <c r="B836" s="35"/>
      <c r="C836" s="4"/>
      <c r="D836" s="4"/>
      <c r="E836" s="4"/>
      <c r="F836" s="4"/>
      <c r="G836" s="4"/>
      <c r="H836" s="55"/>
      <c r="I836" s="54"/>
      <c r="J836" s="54"/>
      <c r="K836" s="4"/>
      <c r="L836" s="4"/>
      <c r="M836" s="55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</row>
    <row r="837" ht="30.0" customHeight="1">
      <c r="A837" s="1"/>
      <c r="B837" s="35"/>
      <c r="C837" s="4"/>
      <c r="D837" s="4"/>
      <c r="E837" s="4"/>
      <c r="F837" s="4"/>
      <c r="G837" s="4"/>
      <c r="H837" s="55"/>
      <c r="I837" s="54"/>
      <c r="J837" s="54"/>
      <c r="K837" s="4"/>
      <c r="L837" s="4"/>
      <c r="M837" s="55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</row>
    <row r="838" ht="30.0" customHeight="1">
      <c r="A838" s="1"/>
      <c r="B838" s="35"/>
      <c r="C838" s="4"/>
      <c r="D838" s="4"/>
      <c r="E838" s="4"/>
      <c r="F838" s="4"/>
      <c r="G838" s="4"/>
      <c r="H838" s="55"/>
      <c r="I838" s="54"/>
      <c r="J838" s="54"/>
      <c r="K838" s="4"/>
      <c r="L838" s="4"/>
      <c r="M838" s="55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</row>
    <row r="839" ht="30.0" customHeight="1">
      <c r="A839" s="1"/>
      <c r="B839" s="35"/>
      <c r="C839" s="4"/>
      <c r="D839" s="4"/>
      <c r="E839" s="4"/>
      <c r="F839" s="4"/>
      <c r="G839" s="4"/>
      <c r="H839" s="55"/>
      <c r="I839" s="54"/>
      <c r="J839" s="54"/>
      <c r="K839" s="4"/>
      <c r="L839" s="4"/>
      <c r="M839" s="55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</row>
    <row r="840" ht="30.0" customHeight="1">
      <c r="A840" s="1"/>
      <c r="B840" s="35"/>
      <c r="C840" s="4"/>
      <c r="D840" s="4"/>
      <c r="E840" s="4"/>
      <c r="F840" s="4"/>
      <c r="G840" s="4"/>
      <c r="H840" s="55"/>
      <c r="I840" s="54"/>
      <c r="J840" s="54"/>
      <c r="K840" s="4"/>
      <c r="L840" s="4"/>
      <c r="M840" s="55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</row>
    <row r="841" ht="30.0" customHeight="1">
      <c r="A841" s="1"/>
      <c r="B841" s="35"/>
      <c r="C841" s="4"/>
      <c r="D841" s="4"/>
      <c r="E841" s="4"/>
      <c r="F841" s="4"/>
      <c r="G841" s="4"/>
      <c r="H841" s="55"/>
      <c r="I841" s="54"/>
      <c r="J841" s="54"/>
      <c r="K841" s="4"/>
      <c r="L841" s="4"/>
      <c r="M841" s="55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</row>
    <row r="842" ht="30.0" customHeight="1">
      <c r="A842" s="1"/>
      <c r="B842" s="35"/>
      <c r="C842" s="4"/>
      <c r="D842" s="4"/>
      <c r="E842" s="4"/>
      <c r="F842" s="4"/>
      <c r="G842" s="4"/>
      <c r="H842" s="55"/>
      <c r="I842" s="54"/>
      <c r="J842" s="54"/>
      <c r="K842" s="4"/>
      <c r="L842" s="4"/>
      <c r="M842" s="55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</row>
    <row r="843" ht="30.0" customHeight="1">
      <c r="A843" s="1"/>
      <c r="B843" s="35"/>
      <c r="C843" s="4"/>
      <c r="D843" s="4"/>
      <c r="E843" s="4"/>
      <c r="F843" s="4"/>
      <c r="G843" s="4"/>
      <c r="H843" s="55"/>
      <c r="I843" s="54"/>
      <c r="J843" s="54"/>
      <c r="K843" s="4"/>
      <c r="L843" s="4"/>
      <c r="M843" s="55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</row>
    <row r="844" ht="30.0" customHeight="1">
      <c r="A844" s="1"/>
      <c r="B844" s="35"/>
      <c r="C844" s="4"/>
      <c r="D844" s="4"/>
      <c r="E844" s="4"/>
      <c r="F844" s="4"/>
      <c r="G844" s="4"/>
      <c r="H844" s="55"/>
      <c r="I844" s="54"/>
      <c r="J844" s="54"/>
      <c r="K844" s="4"/>
      <c r="L844" s="4"/>
      <c r="M844" s="55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</row>
    <row r="845" ht="30.0" customHeight="1">
      <c r="A845" s="1"/>
      <c r="B845" s="35"/>
      <c r="C845" s="4"/>
      <c r="D845" s="4"/>
      <c r="E845" s="4"/>
      <c r="F845" s="4"/>
      <c r="G845" s="4"/>
      <c r="H845" s="55"/>
      <c r="I845" s="54"/>
      <c r="J845" s="54"/>
      <c r="K845" s="4"/>
      <c r="L845" s="4"/>
      <c r="M845" s="55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</row>
    <row r="846" ht="30.0" customHeight="1">
      <c r="A846" s="1"/>
      <c r="B846" s="35"/>
      <c r="C846" s="4"/>
      <c r="D846" s="4"/>
      <c r="E846" s="4"/>
      <c r="F846" s="4"/>
      <c r="G846" s="4"/>
      <c r="H846" s="55"/>
      <c r="I846" s="54"/>
      <c r="J846" s="54"/>
      <c r="K846" s="4"/>
      <c r="L846" s="4"/>
      <c r="M846" s="55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</row>
    <row r="847" ht="30.0" customHeight="1">
      <c r="A847" s="1"/>
      <c r="B847" s="35"/>
      <c r="C847" s="4"/>
      <c r="D847" s="4"/>
      <c r="E847" s="4"/>
      <c r="F847" s="4"/>
      <c r="G847" s="4"/>
      <c r="H847" s="55"/>
      <c r="I847" s="54"/>
      <c r="J847" s="54"/>
      <c r="K847" s="4"/>
      <c r="L847" s="4"/>
      <c r="M847" s="55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</row>
    <row r="848" ht="30.0" customHeight="1">
      <c r="A848" s="1"/>
      <c r="B848" s="35"/>
      <c r="C848" s="4"/>
      <c r="D848" s="4"/>
      <c r="E848" s="4"/>
      <c r="F848" s="4"/>
      <c r="G848" s="4"/>
      <c r="H848" s="55"/>
      <c r="I848" s="54"/>
      <c r="J848" s="54"/>
      <c r="K848" s="4"/>
      <c r="L848" s="4"/>
      <c r="M848" s="55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</row>
    <row r="849" ht="30.0" customHeight="1">
      <c r="A849" s="1"/>
      <c r="B849" s="35"/>
      <c r="C849" s="4"/>
      <c r="D849" s="4"/>
      <c r="E849" s="4"/>
      <c r="F849" s="4"/>
      <c r="G849" s="4"/>
      <c r="H849" s="55"/>
      <c r="I849" s="54"/>
      <c r="J849" s="54"/>
      <c r="K849" s="4"/>
      <c r="L849" s="4"/>
      <c r="M849" s="55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</row>
    <row r="850" ht="30.0" customHeight="1">
      <c r="A850" s="1"/>
      <c r="B850" s="35"/>
      <c r="C850" s="4"/>
      <c r="D850" s="4"/>
      <c r="E850" s="4"/>
      <c r="F850" s="4"/>
      <c r="G850" s="4"/>
      <c r="H850" s="55"/>
      <c r="I850" s="54"/>
      <c r="J850" s="54"/>
      <c r="K850" s="4"/>
      <c r="L850" s="4"/>
      <c r="M850" s="55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</row>
    <row r="851" ht="30.0" customHeight="1">
      <c r="A851" s="1"/>
      <c r="B851" s="35"/>
      <c r="C851" s="4"/>
      <c r="D851" s="4"/>
      <c r="E851" s="4"/>
      <c r="F851" s="4"/>
      <c r="G851" s="4"/>
      <c r="H851" s="55"/>
      <c r="I851" s="54"/>
      <c r="J851" s="54"/>
      <c r="K851" s="4"/>
      <c r="L851" s="4"/>
      <c r="M851" s="55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</row>
    <row r="852" ht="30.0" customHeight="1">
      <c r="A852" s="1"/>
      <c r="B852" s="35"/>
      <c r="C852" s="4"/>
      <c r="D852" s="4"/>
      <c r="E852" s="4"/>
      <c r="F852" s="4"/>
      <c r="G852" s="4"/>
      <c r="H852" s="55"/>
      <c r="I852" s="54"/>
      <c r="J852" s="54"/>
      <c r="K852" s="4"/>
      <c r="L852" s="4"/>
      <c r="M852" s="55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</row>
    <row r="853" ht="30.0" customHeight="1">
      <c r="A853" s="1"/>
      <c r="B853" s="35"/>
      <c r="C853" s="4"/>
      <c r="D853" s="4"/>
      <c r="E853" s="4"/>
      <c r="F853" s="4"/>
      <c r="G853" s="4"/>
      <c r="H853" s="55"/>
      <c r="I853" s="54"/>
      <c r="J853" s="54"/>
      <c r="K853" s="4"/>
      <c r="L853" s="4"/>
      <c r="M853" s="55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</row>
    <row r="854" ht="30.0" customHeight="1">
      <c r="A854" s="1"/>
      <c r="B854" s="35"/>
      <c r="C854" s="4"/>
      <c r="D854" s="4"/>
      <c r="E854" s="4"/>
      <c r="F854" s="4"/>
      <c r="G854" s="4"/>
      <c r="H854" s="55"/>
      <c r="I854" s="54"/>
      <c r="J854" s="54"/>
      <c r="K854" s="4"/>
      <c r="L854" s="4"/>
      <c r="M854" s="55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</row>
    <row r="855" ht="30.0" customHeight="1">
      <c r="A855" s="1"/>
      <c r="B855" s="35"/>
      <c r="C855" s="4"/>
      <c r="D855" s="4"/>
      <c r="E855" s="4"/>
      <c r="F855" s="4"/>
      <c r="G855" s="4"/>
      <c r="H855" s="55"/>
      <c r="I855" s="54"/>
      <c r="J855" s="54"/>
      <c r="K855" s="4"/>
      <c r="L855" s="4"/>
      <c r="M855" s="55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</row>
    <row r="856" ht="30.0" customHeight="1">
      <c r="A856" s="1"/>
      <c r="B856" s="35"/>
      <c r="C856" s="4"/>
      <c r="D856" s="4"/>
      <c r="E856" s="4"/>
      <c r="F856" s="4"/>
      <c r="G856" s="4"/>
      <c r="H856" s="55"/>
      <c r="I856" s="54"/>
      <c r="J856" s="54"/>
      <c r="K856" s="4"/>
      <c r="L856" s="4"/>
      <c r="M856" s="55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</row>
    <row r="857" ht="30.0" customHeight="1">
      <c r="A857" s="1"/>
      <c r="B857" s="35"/>
      <c r="C857" s="4"/>
      <c r="D857" s="4"/>
      <c r="E857" s="4"/>
      <c r="F857" s="4"/>
      <c r="G857" s="4"/>
      <c r="H857" s="55"/>
      <c r="I857" s="54"/>
      <c r="J857" s="54"/>
      <c r="K857" s="4"/>
      <c r="L857" s="4"/>
      <c r="M857" s="55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</row>
    <row r="858" ht="30.0" customHeight="1">
      <c r="A858" s="1"/>
      <c r="B858" s="35"/>
      <c r="C858" s="4"/>
      <c r="D858" s="4"/>
      <c r="E858" s="4"/>
      <c r="F858" s="4"/>
      <c r="G858" s="4"/>
      <c r="H858" s="55"/>
      <c r="I858" s="54"/>
      <c r="J858" s="54"/>
      <c r="K858" s="4"/>
      <c r="L858" s="4"/>
      <c r="M858" s="55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</row>
    <row r="859" ht="30.0" customHeight="1">
      <c r="A859" s="1"/>
      <c r="B859" s="35"/>
      <c r="C859" s="4"/>
      <c r="D859" s="4"/>
      <c r="E859" s="4"/>
      <c r="F859" s="4"/>
      <c r="G859" s="4"/>
      <c r="H859" s="55"/>
      <c r="I859" s="54"/>
      <c r="J859" s="54"/>
      <c r="K859" s="4"/>
      <c r="L859" s="4"/>
      <c r="M859" s="55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</row>
    <row r="860" ht="30.0" customHeight="1">
      <c r="A860" s="1"/>
      <c r="B860" s="35"/>
      <c r="C860" s="4"/>
      <c r="D860" s="4"/>
      <c r="E860" s="4"/>
      <c r="F860" s="4"/>
      <c r="G860" s="4"/>
      <c r="H860" s="55"/>
      <c r="I860" s="54"/>
      <c r="J860" s="54"/>
      <c r="K860" s="4"/>
      <c r="L860" s="4"/>
      <c r="M860" s="55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</row>
    <row r="861" ht="30.0" customHeight="1">
      <c r="A861" s="1"/>
      <c r="B861" s="35"/>
      <c r="C861" s="4"/>
      <c r="D861" s="4"/>
      <c r="E861" s="4"/>
      <c r="F861" s="4"/>
      <c r="G861" s="4"/>
      <c r="H861" s="55"/>
      <c r="I861" s="54"/>
      <c r="J861" s="54"/>
      <c r="K861" s="4"/>
      <c r="L861" s="4"/>
      <c r="M861" s="55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</row>
    <row r="862" ht="30.0" customHeight="1">
      <c r="A862" s="1"/>
      <c r="B862" s="35"/>
      <c r="C862" s="4"/>
      <c r="D862" s="4"/>
      <c r="E862" s="4"/>
      <c r="F862" s="4"/>
      <c r="G862" s="4"/>
      <c r="H862" s="55"/>
      <c r="I862" s="54"/>
      <c r="J862" s="54"/>
      <c r="K862" s="4"/>
      <c r="L862" s="4"/>
      <c r="M862" s="55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</row>
    <row r="863" ht="30.0" customHeight="1">
      <c r="A863" s="1"/>
      <c r="B863" s="35"/>
      <c r="C863" s="4"/>
      <c r="D863" s="4"/>
      <c r="E863" s="4"/>
      <c r="F863" s="4"/>
      <c r="G863" s="4"/>
      <c r="H863" s="55"/>
      <c r="I863" s="54"/>
      <c r="J863" s="54"/>
      <c r="K863" s="4"/>
      <c r="L863" s="4"/>
      <c r="M863" s="55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</row>
    <row r="864" ht="30.0" customHeight="1">
      <c r="A864" s="1"/>
      <c r="B864" s="35"/>
      <c r="C864" s="4"/>
      <c r="D864" s="4"/>
      <c r="E864" s="4"/>
      <c r="F864" s="4"/>
      <c r="G864" s="4"/>
      <c r="H864" s="55"/>
      <c r="I864" s="54"/>
      <c r="J864" s="54"/>
      <c r="K864" s="4"/>
      <c r="L864" s="4"/>
      <c r="M864" s="55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</row>
    <row r="865" ht="30.0" customHeight="1">
      <c r="A865" s="1"/>
      <c r="B865" s="35"/>
      <c r="C865" s="4"/>
      <c r="D865" s="4"/>
      <c r="E865" s="4"/>
      <c r="F865" s="4"/>
      <c r="G865" s="4"/>
      <c r="H865" s="55"/>
      <c r="I865" s="54"/>
      <c r="J865" s="54"/>
      <c r="K865" s="4"/>
      <c r="L865" s="4"/>
      <c r="M865" s="55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</row>
    <row r="866" ht="30.0" customHeight="1">
      <c r="A866" s="1"/>
      <c r="B866" s="35"/>
      <c r="C866" s="4"/>
      <c r="D866" s="4"/>
      <c r="E866" s="4"/>
      <c r="F866" s="4"/>
      <c r="G866" s="4"/>
      <c r="H866" s="55"/>
      <c r="I866" s="54"/>
      <c r="J866" s="54"/>
      <c r="K866" s="4"/>
      <c r="L866" s="4"/>
      <c r="M866" s="55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</row>
    <row r="867" ht="30.0" customHeight="1">
      <c r="A867" s="1"/>
      <c r="B867" s="35"/>
      <c r="C867" s="4"/>
      <c r="D867" s="4"/>
      <c r="E867" s="4"/>
      <c r="F867" s="4"/>
      <c r="G867" s="4"/>
      <c r="H867" s="55"/>
      <c r="I867" s="54"/>
      <c r="J867" s="54"/>
      <c r="K867" s="4"/>
      <c r="L867" s="4"/>
      <c r="M867" s="55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</row>
    <row r="868" ht="30.0" customHeight="1">
      <c r="A868" s="1"/>
      <c r="B868" s="35"/>
      <c r="C868" s="4"/>
      <c r="D868" s="4"/>
      <c r="E868" s="4"/>
      <c r="F868" s="4"/>
      <c r="G868" s="4"/>
      <c r="H868" s="55"/>
      <c r="I868" s="54"/>
      <c r="J868" s="54"/>
      <c r="K868" s="4"/>
      <c r="L868" s="4"/>
      <c r="M868" s="55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</row>
    <row r="869" ht="30.0" customHeight="1">
      <c r="A869" s="1"/>
      <c r="B869" s="35"/>
      <c r="C869" s="4"/>
      <c r="D869" s="4"/>
      <c r="E869" s="4"/>
      <c r="F869" s="4"/>
      <c r="G869" s="4"/>
      <c r="H869" s="55"/>
      <c r="I869" s="54"/>
      <c r="J869" s="54"/>
      <c r="K869" s="4"/>
      <c r="L869" s="4"/>
      <c r="M869" s="55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</row>
    <row r="870" ht="30.0" customHeight="1">
      <c r="A870" s="1"/>
      <c r="B870" s="35"/>
      <c r="C870" s="4"/>
      <c r="D870" s="4"/>
      <c r="E870" s="4"/>
      <c r="F870" s="4"/>
      <c r="G870" s="4"/>
      <c r="H870" s="55"/>
      <c r="I870" s="54"/>
      <c r="J870" s="54"/>
      <c r="K870" s="4"/>
      <c r="L870" s="4"/>
      <c r="M870" s="55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</row>
    <row r="871" ht="30.0" customHeight="1">
      <c r="A871" s="1"/>
      <c r="B871" s="35"/>
      <c r="C871" s="4"/>
      <c r="D871" s="4"/>
      <c r="E871" s="4"/>
      <c r="F871" s="4"/>
      <c r="G871" s="4"/>
      <c r="H871" s="55"/>
      <c r="I871" s="54"/>
      <c r="J871" s="54"/>
      <c r="K871" s="4"/>
      <c r="L871" s="4"/>
      <c r="M871" s="55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</row>
    <row r="872" ht="30.0" customHeight="1">
      <c r="A872" s="1"/>
      <c r="B872" s="35"/>
      <c r="C872" s="4"/>
      <c r="D872" s="4"/>
      <c r="E872" s="4"/>
      <c r="F872" s="4"/>
      <c r="G872" s="4"/>
      <c r="H872" s="55"/>
      <c r="I872" s="54"/>
      <c r="J872" s="54"/>
      <c r="K872" s="4"/>
      <c r="L872" s="4"/>
      <c r="M872" s="55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</row>
    <row r="873" ht="30.0" customHeight="1">
      <c r="A873" s="1"/>
      <c r="B873" s="35"/>
      <c r="C873" s="4"/>
      <c r="D873" s="4"/>
      <c r="E873" s="4"/>
      <c r="F873" s="4"/>
      <c r="G873" s="4"/>
      <c r="H873" s="55"/>
      <c r="I873" s="54"/>
      <c r="J873" s="54"/>
      <c r="K873" s="4"/>
      <c r="L873" s="4"/>
      <c r="M873" s="55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</row>
    <row r="874" ht="30.0" customHeight="1">
      <c r="A874" s="1"/>
      <c r="B874" s="35"/>
      <c r="C874" s="4"/>
      <c r="D874" s="4"/>
      <c r="E874" s="4"/>
      <c r="F874" s="4"/>
      <c r="G874" s="4"/>
      <c r="H874" s="55"/>
      <c r="I874" s="54"/>
      <c r="J874" s="54"/>
      <c r="K874" s="4"/>
      <c r="L874" s="4"/>
      <c r="M874" s="55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</row>
    <row r="875" ht="30.0" customHeight="1">
      <c r="A875" s="1"/>
      <c r="B875" s="35"/>
      <c r="C875" s="4"/>
      <c r="D875" s="4"/>
      <c r="E875" s="4"/>
      <c r="F875" s="4"/>
      <c r="G875" s="4"/>
      <c r="H875" s="55"/>
      <c r="I875" s="54"/>
      <c r="J875" s="54"/>
      <c r="K875" s="4"/>
      <c r="L875" s="4"/>
      <c r="M875" s="55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</row>
    <row r="876" ht="30.0" customHeight="1">
      <c r="A876" s="1"/>
      <c r="B876" s="35"/>
      <c r="C876" s="4"/>
      <c r="D876" s="4"/>
      <c r="E876" s="4"/>
      <c r="F876" s="4"/>
      <c r="G876" s="4"/>
      <c r="H876" s="55"/>
      <c r="I876" s="54"/>
      <c r="J876" s="54"/>
      <c r="K876" s="4"/>
      <c r="L876" s="4"/>
      <c r="M876" s="55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</row>
    <row r="877" ht="30.0" customHeight="1">
      <c r="A877" s="1"/>
      <c r="B877" s="35"/>
      <c r="C877" s="4"/>
      <c r="D877" s="4"/>
      <c r="E877" s="4"/>
      <c r="F877" s="4"/>
      <c r="G877" s="4"/>
      <c r="H877" s="55"/>
      <c r="I877" s="54"/>
      <c r="J877" s="54"/>
      <c r="K877" s="4"/>
      <c r="L877" s="4"/>
      <c r="M877" s="55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</row>
    <row r="878" ht="30.0" customHeight="1">
      <c r="A878" s="1"/>
      <c r="B878" s="35"/>
      <c r="C878" s="4"/>
      <c r="D878" s="4"/>
      <c r="E878" s="4"/>
      <c r="F878" s="4"/>
      <c r="G878" s="4"/>
      <c r="H878" s="55"/>
      <c r="I878" s="54"/>
      <c r="J878" s="54"/>
      <c r="K878" s="4"/>
      <c r="L878" s="4"/>
      <c r="M878" s="55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</row>
    <row r="879" ht="30.0" customHeight="1">
      <c r="A879" s="1"/>
      <c r="B879" s="35"/>
      <c r="C879" s="4"/>
      <c r="D879" s="4"/>
      <c r="E879" s="4"/>
      <c r="F879" s="4"/>
      <c r="G879" s="4"/>
      <c r="H879" s="55"/>
      <c r="I879" s="54"/>
      <c r="J879" s="54"/>
      <c r="K879" s="4"/>
      <c r="L879" s="4"/>
      <c r="M879" s="55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</row>
    <row r="880" ht="30.0" customHeight="1">
      <c r="A880" s="1"/>
      <c r="B880" s="35"/>
      <c r="C880" s="4"/>
      <c r="D880" s="4"/>
      <c r="E880" s="4"/>
      <c r="F880" s="4"/>
      <c r="G880" s="4"/>
      <c r="H880" s="55"/>
      <c r="I880" s="54"/>
      <c r="J880" s="54"/>
      <c r="K880" s="4"/>
      <c r="L880" s="4"/>
      <c r="M880" s="55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</row>
    <row r="881" ht="30.0" customHeight="1">
      <c r="A881" s="1"/>
      <c r="B881" s="35"/>
      <c r="C881" s="4"/>
      <c r="D881" s="4"/>
      <c r="E881" s="4"/>
      <c r="F881" s="4"/>
      <c r="G881" s="4"/>
      <c r="H881" s="55"/>
      <c r="I881" s="54"/>
      <c r="J881" s="54"/>
      <c r="K881" s="4"/>
      <c r="L881" s="4"/>
      <c r="M881" s="55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</row>
    <row r="882" ht="30.0" customHeight="1">
      <c r="A882" s="1"/>
      <c r="B882" s="35"/>
      <c r="C882" s="4"/>
      <c r="D882" s="4"/>
      <c r="E882" s="4"/>
      <c r="F882" s="4"/>
      <c r="G882" s="4"/>
      <c r="H882" s="55"/>
      <c r="I882" s="54"/>
      <c r="J882" s="54"/>
      <c r="K882" s="4"/>
      <c r="L882" s="4"/>
      <c r="M882" s="55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</row>
    <row r="883" ht="30.0" customHeight="1">
      <c r="A883" s="1"/>
      <c r="B883" s="35"/>
      <c r="C883" s="4"/>
      <c r="D883" s="4"/>
      <c r="E883" s="4"/>
      <c r="F883" s="4"/>
      <c r="G883" s="4"/>
      <c r="H883" s="55"/>
      <c r="I883" s="54"/>
      <c r="J883" s="54"/>
      <c r="K883" s="4"/>
      <c r="L883" s="4"/>
      <c r="M883" s="55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</row>
    <row r="884" ht="30.0" customHeight="1">
      <c r="A884" s="1"/>
      <c r="B884" s="35"/>
      <c r="C884" s="4"/>
      <c r="D884" s="4"/>
      <c r="E884" s="4"/>
      <c r="F884" s="4"/>
      <c r="G884" s="4"/>
      <c r="H884" s="55"/>
      <c r="I884" s="54"/>
      <c r="J884" s="54"/>
      <c r="K884" s="4"/>
      <c r="L884" s="4"/>
      <c r="M884" s="55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</row>
    <row r="885" ht="30.0" customHeight="1">
      <c r="A885" s="1"/>
      <c r="B885" s="35"/>
      <c r="C885" s="4"/>
      <c r="D885" s="4"/>
      <c r="E885" s="4"/>
      <c r="F885" s="4"/>
      <c r="G885" s="4"/>
      <c r="H885" s="55"/>
      <c r="I885" s="54"/>
      <c r="J885" s="54"/>
      <c r="K885" s="4"/>
      <c r="L885" s="4"/>
      <c r="M885" s="55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</row>
    <row r="886" ht="30.0" customHeight="1">
      <c r="A886" s="1"/>
      <c r="B886" s="35"/>
      <c r="C886" s="4"/>
      <c r="D886" s="4"/>
      <c r="E886" s="4"/>
      <c r="F886" s="4"/>
      <c r="G886" s="4"/>
      <c r="H886" s="55"/>
      <c r="I886" s="54"/>
      <c r="J886" s="54"/>
      <c r="K886" s="4"/>
      <c r="L886" s="4"/>
      <c r="M886" s="55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</row>
    <row r="887" ht="30.0" customHeight="1">
      <c r="A887" s="1"/>
      <c r="B887" s="35"/>
      <c r="C887" s="4"/>
      <c r="D887" s="4"/>
      <c r="E887" s="4"/>
      <c r="F887" s="4"/>
      <c r="G887" s="4"/>
      <c r="H887" s="55"/>
      <c r="I887" s="54"/>
      <c r="J887" s="54"/>
      <c r="K887" s="4"/>
      <c r="L887" s="4"/>
      <c r="M887" s="55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</row>
    <row r="888" ht="30.0" customHeight="1">
      <c r="A888" s="1"/>
      <c r="B888" s="35"/>
      <c r="C888" s="4"/>
      <c r="D888" s="4"/>
      <c r="E888" s="4"/>
      <c r="F888" s="4"/>
      <c r="G888" s="4"/>
      <c r="H888" s="55"/>
      <c r="I888" s="54"/>
      <c r="J888" s="54"/>
      <c r="K888" s="4"/>
      <c r="L888" s="4"/>
      <c r="M888" s="55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</row>
    <row r="889" ht="30.0" customHeight="1">
      <c r="A889" s="1"/>
      <c r="B889" s="35"/>
      <c r="C889" s="4"/>
      <c r="D889" s="4"/>
      <c r="E889" s="4"/>
      <c r="F889" s="4"/>
      <c r="G889" s="4"/>
      <c r="H889" s="55"/>
      <c r="I889" s="54"/>
      <c r="J889" s="54"/>
      <c r="K889" s="4"/>
      <c r="L889" s="4"/>
      <c r="M889" s="55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</row>
    <row r="890" ht="30.0" customHeight="1">
      <c r="A890" s="1"/>
      <c r="B890" s="35"/>
      <c r="C890" s="4"/>
      <c r="D890" s="4"/>
      <c r="E890" s="4"/>
      <c r="F890" s="4"/>
      <c r="G890" s="4"/>
      <c r="H890" s="55"/>
      <c r="I890" s="54"/>
      <c r="J890" s="54"/>
      <c r="K890" s="4"/>
      <c r="L890" s="4"/>
      <c r="M890" s="55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</row>
    <row r="891" ht="30.0" customHeight="1">
      <c r="A891" s="1"/>
      <c r="B891" s="35"/>
      <c r="C891" s="4"/>
      <c r="D891" s="4"/>
      <c r="E891" s="4"/>
      <c r="F891" s="4"/>
      <c r="G891" s="4"/>
      <c r="H891" s="55"/>
      <c r="I891" s="54"/>
      <c r="J891" s="54"/>
      <c r="K891" s="4"/>
      <c r="L891" s="4"/>
      <c r="M891" s="55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</row>
    <row r="892" ht="30.0" customHeight="1">
      <c r="A892" s="1"/>
      <c r="B892" s="35"/>
      <c r="C892" s="4"/>
      <c r="D892" s="4"/>
      <c r="E892" s="4"/>
      <c r="F892" s="4"/>
      <c r="G892" s="4"/>
      <c r="H892" s="55"/>
      <c r="I892" s="54"/>
      <c r="J892" s="54"/>
      <c r="K892" s="4"/>
      <c r="L892" s="4"/>
      <c r="M892" s="55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</row>
    <row r="893" ht="30.0" customHeight="1">
      <c r="A893" s="1"/>
      <c r="B893" s="35"/>
      <c r="C893" s="4"/>
      <c r="D893" s="4"/>
      <c r="E893" s="4"/>
      <c r="F893" s="4"/>
      <c r="G893" s="4"/>
      <c r="H893" s="55"/>
      <c r="I893" s="54"/>
      <c r="J893" s="54"/>
      <c r="K893" s="4"/>
      <c r="L893" s="4"/>
      <c r="M893" s="55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</row>
    <row r="894" ht="30.0" customHeight="1">
      <c r="A894" s="1"/>
      <c r="B894" s="35"/>
      <c r="C894" s="4"/>
      <c r="D894" s="4"/>
      <c r="E894" s="4"/>
      <c r="F894" s="4"/>
      <c r="G894" s="4"/>
      <c r="H894" s="55"/>
      <c r="I894" s="54"/>
      <c r="J894" s="54"/>
      <c r="K894" s="4"/>
      <c r="L894" s="4"/>
      <c r="M894" s="55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</row>
    <row r="895" ht="30.0" customHeight="1">
      <c r="A895" s="1"/>
      <c r="B895" s="35"/>
      <c r="C895" s="4"/>
      <c r="D895" s="4"/>
      <c r="E895" s="4"/>
      <c r="F895" s="4"/>
      <c r="G895" s="4"/>
      <c r="H895" s="55"/>
      <c r="I895" s="54"/>
      <c r="J895" s="54"/>
      <c r="K895" s="4"/>
      <c r="L895" s="4"/>
      <c r="M895" s="55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</row>
    <row r="896" ht="30.0" customHeight="1">
      <c r="A896" s="1"/>
      <c r="B896" s="35"/>
      <c r="C896" s="4"/>
      <c r="D896" s="4"/>
      <c r="E896" s="4"/>
      <c r="F896" s="4"/>
      <c r="G896" s="4"/>
      <c r="H896" s="55"/>
      <c r="I896" s="54"/>
      <c r="J896" s="54"/>
      <c r="K896" s="4"/>
      <c r="L896" s="4"/>
      <c r="M896" s="55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</row>
    <row r="897" ht="30.0" customHeight="1">
      <c r="A897" s="1"/>
      <c r="B897" s="35"/>
      <c r="C897" s="4"/>
      <c r="D897" s="4"/>
      <c r="E897" s="4"/>
      <c r="F897" s="4"/>
      <c r="G897" s="4"/>
      <c r="H897" s="55"/>
      <c r="I897" s="54"/>
      <c r="J897" s="54"/>
      <c r="K897" s="4"/>
      <c r="L897" s="4"/>
      <c r="M897" s="55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</row>
    <row r="898" ht="30.0" customHeight="1">
      <c r="A898" s="1"/>
      <c r="B898" s="35"/>
      <c r="C898" s="4"/>
      <c r="D898" s="4"/>
      <c r="E898" s="4"/>
      <c r="F898" s="4"/>
      <c r="G898" s="4"/>
      <c r="H898" s="55"/>
      <c r="I898" s="54"/>
      <c r="J898" s="54"/>
      <c r="K898" s="4"/>
      <c r="L898" s="4"/>
      <c r="M898" s="55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</row>
    <row r="899" ht="30.0" customHeight="1">
      <c r="A899" s="1"/>
      <c r="B899" s="35"/>
      <c r="C899" s="4"/>
      <c r="D899" s="4"/>
      <c r="E899" s="4"/>
      <c r="F899" s="4"/>
      <c r="G899" s="4"/>
      <c r="H899" s="55"/>
      <c r="I899" s="54"/>
      <c r="J899" s="54"/>
      <c r="K899" s="4"/>
      <c r="L899" s="4"/>
      <c r="M899" s="55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</row>
    <row r="900" ht="30.0" customHeight="1">
      <c r="A900" s="1"/>
      <c r="B900" s="35"/>
      <c r="C900" s="4"/>
      <c r="D900" s="4"/>
      <c r="E900" s="4"/>
      <c r="F900" s="4"/>
      <c r="G900" s="4"/>
      <c r="H900" s="55"/>
      <c r="I900" s="54"/>
      <c r="J900" s="54"/>
      <c r="K900" s="4"/>
      <c r="L900" s="4"/>
      <c r="M900" s="55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</row>
    <row r="901" ht="30.0" customHeight="1">
      <c r="A901" s="1"/>
      <c r="B901" s="35"/>
      <c r="C901" s="4"/>
      <c r="D901" s="4"/>
      <c r="E901" s="4"/>
      <c r="F901" s="4"/>
      <c r="G901" s="4"/>
      <c r="H901" s="55"/>
      <c r="I901" s="54"/>
      <c r="J901" s="54"/>
      <c r="K901" s="4"/>
      <c r="L901" s="4"/>
      <c r="M901" s="55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</row>
    <row r="902" ht="30.0" customHeight="1">
      <c r="A902" s="1"/>
      <c r="B902" s="35"/>
      <c r="C902" s="4"/>
      <c r="D902" s="4"/>
      <c r="E902" s="4"/>
      <c r="F902" s="4"/>
      <c r="G902" s="4"/>
      <c r="H902" s="55"/>
      <c r="I902" s="54"/>
      <c r="J902" s="54"/>
      <c r="K902" s="4"/>
      <c r="L902" s="4"/>
      <c r="M902" s="55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</row>
    <row r="903" ht="30.0" customHeight="1">
      <c r="A903" s="1"/>
      <c r="B903" s="35"/>
      <c r="C903" s="4"/>
      <c r="D903" s="4"/>
      <c r="E903" s="4"/>
      <c r="F903" s="4"/>
      <c r="G903" s="4"/>
      <c r="H903" s="55"/>
      <c r="I903" s="54"/>
      <c r="J903" s="54"/>
      <c r="K903" s="4"/>
      <c r="L903" s="4"/>
      <c r="M903" s="55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</row>
    <row r="904" ht="30.0" customHeight="1">
      <c r="A904" s="1"/>
      <c r="B904" s="35"/>
      <c r="C904" s="4"/>
      <c r="D904" s="4"/>
      <c r="E904" s="4"/>
      <c r="F904" s="4"/>
      <c r="G904" s="4"/>
      <c r="H904" s="55"/>
      <c r="I904" s="54"/>
      <c r="J904" s="54"/>
      <c r="K904" s="4"/>
      <c r="L904" s="4"/>
      <c r="M904" s="55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</row>
    <row r="905" ht="30.0" customHeight="1">
      <c r="A905" s="1"/>
      <c r="B905" s="35"/>
      <c r="C905" s="4"/>
      <c r="D905" s="4"/>
      <c r="E905" s="4"/>
      <c r="F905" s="4"/>
      <c r="G905" s="4"/>
      <c r="H905" s="55"/>
      <c r="I905" s="54"/>
      <c r="J905" s="54"/>
      <c r="K905" s="4"/>
      <c r="L905" s="4"/>
      <c r="M905" s="55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</row>
    <row r="906" ht="30.0" customHeight="1">
      <c r="A906" s="1"/>
      <c r="B906" s="35"/>
      <c r="C906" s="4"/>
      <c r="D906" s="4"/>
      <c r="E906" s="4"/>
      <c r="F906" s="4"/>
      <c r="G906" s="4"/>
      <c r="H906" s="55"/>
      <c r="I906" s="54"/>
      <c r="J906" s="54"/>
      <c r="K906" s="4"/>
      <c r="L906" s="4"/>
      <c r="M906" s="55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</row>
    <row r="907" ht="30.0" customHeight="1">
      <c r="A907" s="1"/>
      <c r="B907" s="35"/>
      <c r="C907" s="4"/>
      <c r="D907" s="4"/>
      <c r="E907" s="4"/>
      <c r="F907" s="4"/>
      <c r="G907" s="4"/>
      <c r="H907" s="55"/>
      <c r="I907" s="54"/>
      <c r="J907" s="54"/>
      <c r="K907" s="4"/>
      <c r="L907" s="4"/>
      <c r="M907" s="55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</row>
    <row r="908" ht="30.0" customHeight="1">
      <c r="A908" s="1"/>
      <c r="B908" s="35"/>
      <c r="C908" s="4"/>
      <c r="D908" s="4"/>
      <c r="E908" s="4"/>
      <c r="F908" s="4"/>
      <c r="G908" s="4"/>
      <c r="H908" s="55"/>
      <c r="I908" s="54"/>
      <c r="J908" s="54"/>
      <c r="K908" s="4"/>
      <c r="L908" s="4"/>
      <c r="M908" s="55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</row>
    <row r="909" ht="30.0" customHeight="1">
      <c r="A909" s="1"/>
      <c r="B909" s="35"/>
      <c r="C909" s="4"/>
      <c r="D909" s="4"/>
      <c r="E909" s="4"/>
      <c r="F909" s="4"/>
      <c r="G909" s="4"/>
      <c r="H909" s="55"/>
      <c r="I909" s="54"/>
      <c r="J909" s="54"/>
      <c r="K909" s="4"/>
      <c r="L909" s="4"/>
      <c r="M909" s="55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</row>
    <row r="910" ht="30.0" customHeight="1">
      <c r="A910" s="1"/>
      <c r="B910" s="35"/>
      <c r="C910" s="4"/>
      <c r="D910" s="4"/>
      <c r="E910" s="4"/>
      <c r="F910" s="4"/>
      <c r="G910" s="4"/>
      <c r="H910" s="55"/>
      <c r="I910" s="54"/>
      <c r="J910" s="54"/>
      <c r="K910" s="4"/>
      <c r="L910" s="4"/>
      <c r="M910" s="55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</row>
    <row r="911" ht="30.0" customHeight="1">
      <c r="A911" s="1"/>
      <c r="B911" s="35"/>
      <c r="C911" s="4"/>
      <c r="D911" s="4"/>
      <c r="E911" s="4"/>
      <c r="F911" s="4"/>
      <c r="G911" s="4"/>
      <c r="H911" s="55"/>
      <c r="I911" s="54"/>
      <c r="J911" s="54"/>
      <c r="K911" s="4"/>
      <c r="L911" s="4"/>
      <c r="M911" s="55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</row>
    <row r="912" ht="30.0" customHeight="1">
      <c r="A912" s="1"/>
      <c r="B912" s="35"/>
      <c r="C912" s="4"/>
      <c r="D912" s="4"/>
      <c r="E912" s="4"/>
      <c r="F912" s="4"/>
      <c r="G912" s="4"/>
      <c r="H912" s="55"/>
      <c r="I912" s="54"/>
      <c r="J912" s="54"/>
      <c r="K912" s="4"/>
      <c r="L912" s="4"/>
      <c r="M912" s="55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</row>
    <row r="913" ht="30.0" customHeight="1">
      <c r="A913" s="1"/>
      <c r="B913" s="35"/>
      <c r="C913" s="4"/>
      <c r="D913" s="4"/>
      <c r="E913" s="4"/>
      <c r="F913" s="4"/>
      <c r="G913" s="4"/>
      <c r="H913" s="55"/>
      <c r="I913" s="54"/>
      <c r="J913" s="54"/>
      <c r="K913" s="4"/>
      <c r="L913" s="4"/>
      <c r="M913" s="55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</row>
    <row r="914" ht="30.0" customHeight="1">
      <c r="A914" s="1"/>
      <c r="B914" s="35"/>
      <c r="C914" s="4"/>
      <c r="D914" s="4"/>
      <c r="E914" s="4"/>
      <c r="F914" s="4"/>
      <c r="G914" s="4"/>
      <c r="H914" s="55"/>
      <c r="I914" s="54"/>
      <c r="J914" s="54"/>
      <c r="K914" s="4"/>
      <c r="L914" s="4"/>
      <c r="M914" s="55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</row>
    <row r="915" ht="30.0" customHeight="1">
      <c r="A915" s="1"/>
      <c r="B915" s="35"/>
      <c r="C915" s="4"/>
      <c r="D915" s="4"/>
      <c r="E915" s="4"/>
      <c r="F915" s="4"/>
      <c r="G915" s="4"/>
      <c r="H915" s="55"/>
      <c r="I915" s="54"/>
      <c r="J915" s="54"/>
      <c r="K915" s="4"/>
      <c r="L915" s="4"/>
      <c r="M915" s="55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</row>
    <row r="916" ht="30.0" customHeight="1">
      <c r="A916" s="1"/>
      <c r="B916" s="35"/>
      <c r="C916" s="4"/>
      <c r="D916" s="4"/>
      <c r="E916" s="4"/>
      <c r="F916" s="4"/>
      <c r="G916" s="4"/>
      <c r="H916" s="55"/>
      <c r="I916" s="54"/>
      <c r="J916" s="54"/>
      <c r="K916" s="4"/>
      <c r="L916" s="4"/>
      <c r="M916" s="55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</row>
    <row r="917" ht="30.0" customHeight="1">
      <c r="A917" s="1"/>
      <c r="B917" s="35"/>
      <c r="C917" s="4"/>
      <c r="D917" s="4"/>
      <c r="E917" s="4"/>
      <c r="F917" s="4"/>
      <c r="G917" s="4"/>
      <c r="H917" s="55"/>
      <c r="I917" s="54"/>
      <c r="J917" s="54"/>
      <c r="K917" s="4"/>
      <c r="L917" s="4"/>
      <c r="M917" s="55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</row>
    <row r="918" ht="30.0" customHeight="1">
      <c r="A918" s="1"/>
      <c r="B918" s="35"/>
      <c r="C918" s="4"/>
      <c r="D918" s="4"/>
      <c r="E918" s="4"/>
      <c r="F918" s="4"/>
      <c r="G918" s="4"/>
      <c r="H918" s="55"/>
      <c r="I918" s="54"/>
      <c r="J918" s="54"/>
      <c r="K918" s="4"/>
      <c r="L918" s="4"/>
      <c r="M918" s="55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</row>
    <row r="919" ht="30.0" customHeight="1">
      <c r="A919" s="1"/>
      <c r="B919" s="35"/>
      <c r="C919" s="4"/>
      <c r="D919" s="4"/>
      <c r="E919" s="4"/>
      <c r="F919" s="4"/>
      <c r="G919" s="4"/>
      <c r="H919" s="55"/>
      <c r="I919" s="54"/>
      <c r="J919" s="54"/>
      <c r="K919" s="4"/>
      <c r="L919" s="4"/>
      <c r="M919" s="55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</row>
    <row r="920" ht="30.0" customHeight="1">
      <c r="A920" s="1"/>
      <c r="B920" s="35"/>
      <c r="C920" s="4"/>
      <c r="D920" s="4"/>
      <c r="E920" s="4"/>
      <c r="F920" s="4"/>
      <c r="G920" s="4"/>
      <c r="H920" s="55"/>
      <c r="I920" s="54"/>
      <c r="J920" s="54"/>
      <c r="K920" s="4"/>
      <c r="L920" s="4"/>
      <c r="M920" s="55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</row>
    <row r="921" ht="30.0" customHeight="1">
      <c r="A921" s="1"/>
      <c r="B921" s="35"/>
      <c r="C921" s="4"/>
      <c r="D921" s="4"/>
      <c r="E921" s="4"/>
      <c r="F921" s="4"/>
      <c r="G921" s="4"/>
      <c r="H921" s="55"/>
      <c r="I921" s="54"/>
      <c r="J921" s="54"/>
      <c r="K921" s="4"/>
      <c r="L921" s="4"/>
      <c r="M921" s="55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</row>
    <row r="922" ht="30.0" customHeight="1">
      <c r="A922" s="1"/>
      <c r="B922" s="35"/>
      <c r="C922" s="4"/>
      <c r="D922" s="4"/>
      <c r="E922" s="4"/>
      <c r="F922" s="4"/>
      <c r="G922" s="4"/>
      <c r="H922" s="55"/>
      <c r="I922" s="54"/>
      <c r="J922" s="54"/>
      <c r="K922" s="4"/>
      <c r="L922" s="4"/>
      <c r="M922" s="55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</row>
    <row r="923" ht="30.0" customHeight="1">
      <c r="A923" s="1"/>
      <c r="B923" s="35"/>
      <c r="C923" s="4"/>
      <c r="D923" s="4"/>
      <c r="E923" s="4"/>
      <c r="F923" s="4"/>
      <c r="G923" s="4"/>
      <c r="H923" s="55"/>
      <c r="I923" s="54"/>
      <c r="J923" s="54"/>
      <c r="K923" s="4"/>
      <c r="L923" s="4"/>
      <c r="M923" s="55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</row>
    <row r="924" ht="30.0" customHeight="1">
      <c r="A924" s="1"/>
      <c r="B924" s="35"/>
      <c r="C924" s="4"/>
      <c r="D924" s="4"/>
      <c r="E924" s="4"/>
      <c r="F924" s="4"/>
      <c r="G924" s="4"/>
      <c r="H924" s="55"/>
      <c r="I924" s="54"/>
      <c r="J924" s="54"/>
      <c r="K924" s="4"/>
      <c r="L924" s="4"/>
      <c r="M924" s="55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</row>
    <row r="925" ht="30.0" customHeight="1">
      <c r="A925" s="1"/>
      <c r="B925" s="35"/>
      <c r="C925" s="4"/>
      <c r="D925" s="4"/>
      <c r="E925" s="4"/>
      <c r="F925" s="4"/>
      <c r="G925" s="4"/>
      <c r="H925" s="55"/>
      <c r="I925" s="54"/>
      <c r="J925" s="54"/>
      <c r="K925" s="4"/>
      <c r="L925" s="4"/>
      <c r="M925" s="55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</row>
    <row r="926" ht="30.0" customHeight="1">
      <c r="A926" s="1"/>
      <c r="B926" s="35"/>
      <c r="C926" s="4"/>
      <c r="D926" s="4"/>
      <c r="E926" s="4"/>
      <c r="F926" s="4"/>
      <c r="G926" s="4"/>
      <c r="H926" s="55"/>
      <c r="I926" s="54"/>
      <c r="J926" s="54"/>
      <c r="K926" s="4"/>
      <c r="L926" s="4"/>
      <c r="M926" s="55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</row>
    <row r="927" ht="30.0" customHeight="1">
      <c r="A927" s="1"/>
      <c r="B927" s="35"/>
      <c r="C927" s="4"/>
      <c r="D927" s="4"/>
      <c r="E927" s="4"/>
      <c r="F927" s="4"/>
      <c r="G927" s="4"/>
      <c r="H927" s="55"/>
      <c r="I927" s="54"/>
      <c r="J927" s="54"/>
      <c r="K927" s="4"/>
      <c r="L927" s="4"/>
      <c r="M927" s="55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</row>
    <row r="928" ht="30.0" customHeight="1">
      <c r="A928" s="1"/>
      <c r="B928" s="35"/>
      <c r="C928" s="4"/>
      <c r="D928" s="4"/>
      <c r="E928" s="4"/>
      <c r="F928" s="4"/>
      <c r="G928" s="4"/>
      <c r="H928" s="55"/>
      <c r="I928" s="54"/>
      <c r="J928" s="54"/>
      <c r="K928" s="4"/>
      <c r="L928" s="4"/>
      <c r="M928" s="55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</row>
    <row r="929" ht="30.0" customHeight="1">
      <c r="A929" s="1"/>
      <c r="B929" s="35"/>
      <c r="C929" s="4"/>
      <c r="D929" s="4"/>
      <c r="E929" s="4"/>
      <c r="F929" s="4"/>
      <c r="G929" s="4"/>
      <c r="H929" s="55"/>
      <c r="I929" s="54"/>
      <c r="J929" s="54"/>
      <c r="K929" s="4"/>
      <c r="L929" s="4"/>
      <c r="M929" s="55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</row>
    <row r="930" ht="30.0" customHeight="1">
      <c r="A930" s="1"/>
      <c r="B930" s="35"/>
      <c r="C930" s="4"/>
      <c r="D930" s="4"/>
      <c r="E930" s="4"/>
      <c r="F930" s="4"/>
      <c r="G930" s="4"/>
      <c r="H930" s="55"/>
      <c r="I930" s="54"/>
      <c r="J930" s="54"/>
      <c r="K930" s="4"/>
      <c r="L930" s="4"/>
      <c r="M930" s="55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</row>
    <row r="931" ht="30.0" customHeight="1">
      <c r="A931" s="1"/>
      <c r="B931" s="35"/>
      <c r="C931" s="4"/>
      <c r="D931" s="4"/>
      <c r="E931" s="4"/>
      <c r="F931" s="4"/>
      <c r="G931" s="4"/>
      <c r="H931" s="55"/>
      <c r="I931" s="54"/>
      <c r="J931" s="54"/>
      <c r="K931" s="4"/>
      <c r="L931" s="4"/>
      <c r="M931" s="55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</row>
    <row r="932" ht="30.0" customHeight="1">
      <c r="A932" s="1"/>
      <c r="B932" s="35"/>
      <c r="C932" s="4"/>
      <c r="D932" s="4"/>
      <c r="E932" s="4"/>
      <c r="F932" s="4"/>
      <c r="G932" s="4"/>
      <c r="H932" s="55"/>
      <c r="I932" s="54"/>
      <c r="J932" s="54"/>
      <c r="K932" s="4"/>
      <c r="L932" s="4"/>
      <c r="M932" s="55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</row>
    <row r="933" ht="30.0" customHeight="1">
      <c r="A933" s="1"/>
      <c r="B933" s="35"/>
      <c r="C933" s="4"/>
      <c r="D933" s="4"/>
      <c r="E933" s="4"/>
      <c r="F933" s="4"/>
      <c r="G933" s="4"/>
      <c r="H933" s="55"/>
      <c r="I933" s="54"/>
      <c r="J933" s="54"/>
      <c r="K933" s="4"/>
      <c r="L933" s="4"/>
      <c r="M933" s="55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</row>
    <row r="934" ht="30.0" customHeight="1">
      <c r="A934" s="1"/>
      <c r="B934" s="35"/>
      <c r="C934" s="4"/>
      <c r="D934" s="4"/>
      <c r="E934" s="4"/>
      <c r="F934" s="4"/>
      <c r="G934" s="4"/>
      <c r="H934" s="55"/>
      <c r="I934" s="54"/>
      <c r="J934" s="54"/>
      <c r="K934" s="4"/>
      <c r="L934" s="4"/>
      <c r="M934" s="55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</row>
    <row r="935" ht="30.0" customHeight="1">
      <c r="A935" s="1"/>
      <c r="B935" s="35"/>
      <c r="C935" s="4"/>
      <c r="D935" s="4"/>
      <c r="E935" s="4"/>
      <c r="F935" s="4"/>
      <c r="G935" s="4"/>
      <c r="H935" s="55"/>
      <c r="I935" s="54"/>
      <c r="J935" s="54"/>
      <c r="K935" s="4"/>
      <c r="L935" s="4"/>
      <c r="M935" s="55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</row>
    <row r="936" ht="30.0" customHeight="1">
      <c r="A936" s="1"/>
      <c r="B936" s="35"/>
      <c r="C936" s="4"/>
      <c r="D936" s="4"/>
      <c r="E936" s="4"/>
      <c r="F936" s="4"/>
      <c r="G936" s="4"/>
      <c r="H936" s="55"/>
      <c r="I936" s="54"/>
      <c r="J936" s="54"/>
      <c r="K936" s="4"/>
      <c r="L936" s="4"/>
      <c r="M936" s="55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</row>
    <row r="937" ht="30.0" customHeight="1">
      <c r="A937" s="1"/>
      <c r="B937" s="35"/>
      <c r="C937" s="4"/>
      <c r="D937" s="4"/>
      <c r="E937" s="4"/>
      <c r="F937" s="4"/>
      <c r="G937" s="4"/>
      <c r="H937" s="55"/>
      <c r="I937" s="54"/>
      <c r="J937" s="54"/>
      <c r="K937" s="4"/>
      <c r="L937" s="4"/>
      <c r="M937" s="55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</row>
    <row r="938" ht="30.0" customHeight="1">
      <c r="A938" s="1"/>
      <c r="B938" s="35"/>
      <c r="C938" s="4"/>
      <c r="D938" s="4"/>
      <c r="E938" s="4"/>
      <c r="F938" s="4"/>
      <c r="G938" s="4"/>
      <c r="H938" s="55"/>
      <c r="I938" s="54"/>
      <c r="J938" s="54"/>
      <c r="K938" s="4"/>
      <c r="L938" s="4"/>
      <c r="M938" s="55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</row>
    <row r="939" ht="30.0" customHeight="1">
      <c r="A939" s="1"/>
      <c r="B939" s="35"/>
      <c r="C939" s="4"/>
      <c r="D939" s="4"/>
      <c r="E939" s="4"/>
      <c r="F939" s="4"/>
      <c r="G939" s="4"/>
      <c r="H939" s="55"/>
      <c r="I939" s="54"/>
      <c r="J939" s="54"/>
      <c r="K939" s="4"/>
      <c r="L939" s="4"/>
      <c r="M939" s="55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</row>
    <row r="940" ht="30.0" customHeight="1">
      <c r="A940" s="1"/>
      <c r="B940" s="35"/>
      <c r="C940" s="4"/>
      <c r="D940" s="4"/>
      <c r="E940" s="4"/>
      <c r="F940" s="4"/>
      <c r="G940" s="4"/>
      <c r="H940" s="55"/>
      <c r="I940" s="54"/>
      <c r="J940" s="54"/>
      <c r="K940" s="4"/>
      <c r="L940" s="4"/>
      <c r="M940" s="55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</row>
    <row r="941" ht="30.0" customHeight="1">
      <c r="A941" s="1"/>
      <c r="B941" s="35"/>
      <c r="C941" s="4"/>
      <c r="D941" s="4"/>
      <c r="E941" s="4"/>
      <c r="F941" s="4"/>
      <c r="G941" s="4"/>
      <c r="H941" s="55"/>
      <c r="I941" s="54"/>
      <c r="J941" s="54"/>
      <c r="K941" s="4"/>
      <c r="L941" s="4"/>
      <c r="M941" s="55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</row>
    <row r="942" ht="30.0" customHeight="1">
      <c r="A942" s="1"/>
      <c r="B942" s="35"/>
      <c r="C942" s="4"/>
      <c r="D942" s="4"/>
      <c r="E942" s="4"/>
      <c r="F942" s="4"/>
      <c r="G942" s="4"/>
      <c r="H942" s="55"/>
      <c r="I942" s="54"/>
      <c r="J942" s="54"/>
      <c r="K942" s="4"/>
      <c r="L942" s="4"/>
      <c r="M942" s="55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</row>
    <row r="943" ht="30.0" customHeight="1">
      <c r="A943" s="1"/>
      <c r="B943" s="35"/>
      <c r="C943" s="4"/>
      <c r="D943" s="4"/>
      <c r="E943" s="4"/>
      <c r="F943" s="4"/>
      <c r="G943" s="4"/>
      <c r="H943" s="55"/>
      <c r="I943" s="54"/>
      <c r="J943" s="54"/>
      <c r="K943" s="4"/>
      <c r="L943" s="4"/>
      <c r="M943" s="55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</row>
    <row r="944" ht="30.0" customHeight="1">
      <c r="A944" s="1"/>
      <c r="B944" s="35"/>
      <c r="C944" s="4"/>
      <c r="D944" s="4"/>
      <c r="E944" s="4"/>
      <c r="F944" s="4"/>
      <c r="G944" s="4"/>
      <c r="H944" s="55"/>
      <c r="I944" s="54"/>
      <c r="J944" s="54"/>
      <c r="K944" s="4"/>
      <c r="L944" s="4"/>
      <c r="M944" s="55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</row>
    <row r="945" ht="30.0" customHeight="1">
      <c r="A945" s="1"/>
      <c r="B945" s="35"/>
      <c r="C945" s="4"/>
      <c r="D945" s="4"/>
      <c r="E945" s="4"/>
      <c r="F945" s="4"/>
      <c r="G945" s="4"/>
      <c r="H945" s="55"/>
      <c r="I945" s="54"/>
      <c r="J945" s="54"/>
      <c r="K945" s="4"/>
      <c r="L945" s="4"/>
      <c r="M945" s="55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</row>
    <row r="946" ht="30.0" customHeight="1">
      <c r="A946" s="1"/>
      <c r="B946" s="35"/>
      <c r="C946" s="4"/>
      <c r="D946" s="4"/>
      <c r="E946" s="4"/>
      <c r="F946" s="4"/>
      <c r="G946" s="4"/>
      <c r="H946" s="55"/>
      <c r="I946" s="54"/>
      <c r="J946" s="54"/>
      <c r="K946" s="4"/>
      <c r="L946" s="4"/>
      <c r="M946" s="55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</row>
    <row r="947" ht="30.0" customHeight="1">
      <c r="A947" s="1"/>
      <c r="B947" s="35"/>
      <c r="C947" s="4"/>
      <c r="D947" s="4"/>
      <c r="E947" s="4"/>
      <c r="F947" s="4"/>
      <c r="G947" s="4"/>
      <c r="H947" s="55"/>
      <c r="I947" s="54"/>
      <c r="J947" s="54"/>
      <c r="K947" s="4"/>
      <c r="L947" s="4"/>
      <c r="M947" s="55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</row>
    <row r="948" ht="30.0" customHeight="1">
      <c r="A948" s="1"/>
      <c r="B948" s="35"/>
      <c r="C948" s="4"/>
      <c r="D948" s="4"/>
      <c r="E948" s="4"/>
      <c r="F948" s="4"/>
      <c r="G948" s="4"/>
      <c r="H948" s="55"/>
      <c r="I948" s="54"/>
      <c r="J948" s="54"/>
      <c r="K948" s="4"/>
      <c r="L948" s="4"/>
      <c r="M948" s="55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</row>
    <row r="949" ht="30.0" customHeight="1">
      <c r="A949" s="1"/>
      <c r="B949" s="35"/>
      <c r="C949" s="4"/>
      <c r="D949" s="4"/>
      <c r="E949" s="4"/>
      <c r="F949" s="4"/>
      <c r="G949" s="4"/>
      <c r="H949" s="55"/>
      <c r="I949" s="54"/>
      <c r="J949" s="54"/>
      <c r="K949" s="4"/>
      <c r="L949" s="4"/>
      <c r="M949" s="55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</row>
    <row r="950" ht="30.0" customHeight="1">
      <c r="A950" s="1"/>
      <c r="B950" s="35"/>
      <c r="C950" s="4"/>
      <c r="D950" s="4"/>
      <c r="E950" s="4"/>
      <c r="F950" s="4"/>
      <c r="G950" s="4"/>
      <c r="H950" s="55"/>
      <c r="I950" s="54"/>
      <c r="J950" s="54"/>
      <c r="K950" s="4"/>
      <c r="L950" s="4"/>
      <c r="M950" s="55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</row>
    <row r="951" ht="30.0" customHeight="1">
      <c r="A951" s="1"/>
      <c r="B951" s="35"/>
      <c r="C951" s="4"/>
      <c r="D951" s="4"/>
      <c r="E951" s="4"/>
      <c r="F951" s="4"/>
      <c r="G951" s="4"/>
      <c r="H951" s="55"/>
      <c r="I951" s="54"/>
      <c r="J951" s="54"/>
      <c r="K951" s="4"/>
      <c r="L951" s="4"/>
      <c r="M951" s="55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</row>
    <row r="952" ht="30.0" customHeight="1">
      <c r="A952" s="1"/>
      <c r="B952" s="35"/>
      <c r="C952" s="4"/>
      <c r="D952" s="4"/>
      <c r="E952" s="4"/>
      <c r="F952" s="4"/>
      <c r="G952" s="4"/>
      <c r="H952" s="55"/>
      <c r="I952" s="54"/>
      <c r="J952" s="54"/>
      <c r="K952" s="4"/>
      <c r="L952" s="4"/>
      <c r="M952" s="55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</row>
    <row r="953" ht="30.0" customHeight="1">
      <c r="A953" s="1"/>
      <c r="B953" s="35"/>
      <c r="C953" s="4"/>
      <c r="D953" s="4"/>
      <c r="E953" s="4"/>
      <c r="F953" s="4"/>
      <c r="G953" s="4"/>
      <c r="H953" s="55"/>
      <c r="I953" s="54"/>
      <c r="J953" s="54"/>
      <c r="K953" s="4"/>
      <c r="L953" s="4"/>
      <c r="M953" s="55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</row>
    <row r="954" ht="30.0" customHeight="1">
      <c r="A954" s="1"/>
      <c r="B954" s="35"/>
      <c r="C954" s="4"/>
      <c r="D954" s="4"/>
      <c r="E954" s="4"/>
      <c r="F954" s="4"/>
      <c r="G954" s="4"/>
      <c r="H954" s="55"/>
      <c r="I954" s="54"/>
      <c r="J954" s="54"/>
      <c r="K954" s="4"/>
      <c r="L954" s="4"/>
      <c r="M954" s="55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</row>
    <row r="955" ht="30.0" customHeight="1">
      <c r="A955" s="1"/>
      <c r="B955" s="35"/>
      <c r="C955" s="4"/>
      <c r="D955" s="4"/>
      <c r="E955" s="4"/>
      <c r="F955" s="4"/>
      <c r="G955" s="4"/>
      <c r="H955" s="55"/>
      <c r="I955" s="54"/>
      <c r="J955" s="54"/>
      <c r="K955" s="4"/>
      <c r="L955" s="4"/>
      <c r="M955" s="55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</row>
    <row r="956" ht="30.0" customHeight="1">
      <c r="A956" s="1"/>
      <c r="B956" s="35"/>
      <c r="C956" s="4"/>
      <c r="D956" s="4"/>
      <c r="E956" s="4"/>
      <c r="F956" s="4"/>
      <c r="G956" s="4"/>
      <c r="H956" s="55"/>
      <c r="I956" s="54"/>
      <c r="J956" s="54"/>
      <c r="K956" s="4"/>
      <c r="L956" s="4"/>
      <c r="M956" s="55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</row>
    <row r="957" ht="30.0" customHeight="1">
      <c r="A957" s="1"/>
      <c r="B957" s="35"/>
      <c r="C957" s="4"/>
      <c r="D957" s="4"/>
      <c r="E957" s="4"/>
      <c r="F957" s="4"/>
      <c r="G957" s="4"/>
      <c r="H957" s="55"/>
      <c r="I957" s="54"/>
      <c r="J957" s="54"/>
      <c r="K957" s="4"/>
      <c r="L957" s="4"/>
      <c r="M957" s="55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</row>
    <row r="958" ht="30.0" customHeight="1">
      <c r="A958" s="1"/>
      <c r="B958" s="35"/>
      <c r="C958" s="4"/>
      <c r="D958" s="4"/>
      <c r="E958" s="4"/>
      <c r="F958" s="4"/>
      <c r="G958" s="4"/>
      <c r="H958" s="55"/>
      <c r="I958" s="54"/>
      <c r="J958" s="54"/>
      <c r="K958" s="4"/>
      <c r="L958" s="4"/>
      <c r="M958" s="55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</row>
    <row r="959" ht="30.0" customHeight="1">
      <c r="A959" s="1"/>
      <c r="B959" s="35"/>
      <c r="C959" s="4"/>
      <c r="D959" s="4"/>
      <c r="E959" s="4"/>
      <c r="F959" s="4"/>
      <c r="G959" s="4"/>
      <c r="H959" s="55"/>
      <c r="I959" s="54"/>
      <c r="J959" s="54"/>
      <c r="K959" s="4"/>
      <c r="L959" s="4"/>
      <c r="M959" s="55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</row>
    <row r="960" ht="30.0" customHeight="1">
      <c r="A960" s="1"/>
      <c r="B960" s="35"/>
      <c r="C960" s="4"/>
      <c r="D960" s="4"/>
      <c r="E960" s="4"/>
      <c r="F960" s="4"/>
      <c r="G960" s="4"/>
      <c r="H960" s="55"/>
      <c r="I960" s="54"/>
      <c r="J960" s="54"/>
      <c r="K960" s="4"/>
      <c r="L960" s="4"/>
      <c r="M960" s="55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</row>
    <row r="961" ht="30.0" customHeight="1">
      <c r="A961" s="1"/>
      <c r="B961" s="35"/>
      <c r="C961" s="4"/>
      <c r="D961" s="4"/>
      <c r="E961" s="4"/>
      <c r="F961" s="4"/>
      <c r="G961" s="4"/>
      <c r="H961" s="55"/>
      <c r="I961" s="54"/>
      <c r="J961" s="54"/>
      <c r="K961" s="4"/>
      <c r="L961" s="4"/>
      <c r="M961" s="55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</row>
    <row r="962" ht="30.0" customHeight="1">
      <c r="A962" s="1"/>
      <c r="B962" s="35"/>
      <c r="C962" s="4"/>
      <c r="D962" s="4"/>
      <c r="E962" s="4"/>
      <c r="F962" s="4"/>
      <c r="G962" s="4"/>
      <c r="H962" s="55"/>
      <c r="I962" s="54"/>
      <c r="J962" s="54"/>
      <c r="K962" s="4"/>
      <c r="L962" s="4"/>
      <c r="M962" s="55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</row>
    <row r="963" ht="30.0" customHeight="1">
      <c r="A963" s="1"/>
      <c r="B963" s="35"/>
      <c r="C963" s="4"/>
      <c r="D963" s="4"/>
      <c r="E963" s="4"/>
      <c r="F963" s="4"/>
      <c r="G963" s="4"/>
      <c r="H963" s="55"/>
      <c r="I963" s="54"/>
      <c r="J963" s="54"/>
      <c r="K963" s="4"/>
      <c r="L963" s="4"/>
      <c r="M963" s="55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</row>
    <row r="964" ht="30.0" customHeight="1">
      <c r="A964" s="1"/>
      <c r="B964" s="35"/>
      <c r="C964" s="4"/>
      <c r="D964" s="4"/>
      <c r="E964" s="4"/>
      <c r="F964" s="4"/>
      <c r="G964" s="4"/>
      <c r="H964" s="55"/>
      <c r="I964" s="54"/>
      <c r="J964" s="54"/>
      <c r="K964" s="4"/>
      <c r="L964" s="4"/>
      <c r="M964" s="55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</row>
    <row r="965" ht="30.0" customHeight="1">
      <c r="A965" s="1"/>
      <c r="B965" s="35"/>
      <c r="C965" s="4"/>
      <c r="D965" s="4"/>
      <c r="E965" s="4"/>
      <c r="F965" s="4"/>
      <c r="G965" s="4"/>
      <c r="H965" s="55"/>
      <c r="I965" s="54"/>
      <c r="J965" s="54"/>
      <c r="K965" s="4"/>
      <c r="L965" s="4"/>
      <c r="M965" s="55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</row>
    <row r="966" ht="30.0" customHeight="1">
      <c r="A966" s="1"/>
      <c r="B966" s="35"/>
      <c r="C966" s="4"/>
      <c r="D966" s="4"/>
      <c r="E966" s="4"/>
      <c r="F966" s="4"/>
      <c r="G966" s="4"/>
      <c r="H966" s="55"/>
      <c r="I966" s="54"/>
      <c r="J966" s="54"/>
      <c r="K966" s="4"/>
      <c r="L966" s="4"/>
      <c r="M966" s="55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</row>
    <row r="967" ht="30.0" customHeight="1">
      <c r="A967" s="1"/>
      <c r="B967" s="35"/>
      <c r="C967" s="4"/>
      <c r="D967" s="4"/>
      <c r="E967" s="4"/>
      <c r="F967" s="4"/>
      <c r="G967" s="4"/>
      <c r="H967" s="55"/>
      <c r="I967" s="54"/>
      <c r="J967" s="54"/>
      <c r="K967" s="4"/>
      <c r="L967" s="4"/>
      <c r="M967" s="55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</row>
    <row r="968" ht="30.0" customHeight="1">
      <c r="A968" s="1"/>
      <c r="B968" s="35"/>
      <c r="C968" s="4"/>
      <c r="D968" s="4"/>
      <c r="E968" s="4"/>
      <c r="F968" s="4"/>
      <c r="G968" s="4"/>
      <c r="H968" s="55"/>
      <c r="I968" s="54"/>
      <c r="J968" s="54"/>
      <c r="K968" s="4"/>
      <c r="L968" s="4"/>
      <c r="M968" s="55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</row>
    <row r="969" ht="30.0" customHeight="1">
      <c r="A969" s="1"/>
      <c r="B969" s="35"/>
      <c r="C969" s="4"/>
      <c r="D969" s="4"/>
      <c r="E969" s="4"/>
      <c r="F969" s="4"/>
      <c r="G969" s="4"/>
      <c r="H969" s="55"/>
      <c r="I969" s="54"/>
      <c r="J969" s="54"/>
      <c r="K969" s="4"/>
      <c r="L969" s="4"/>
      <c r="M969" s="55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</row>
    <row r="970" ht="30.0" customHeight="1">
      <c r="A970" s="1"/>
      <c r="B970" s="35"/>
      <c r="C970" s="4"/>
      <c r="D970" s="4"/>
      <c r="E970" s="4"/>
      <c r="F970" s="4"/>
      <c r="G970" s="4"/>
      <c r="H970" s="55"/>
      <c r="I970" s="54"/>
      <c r="J970" s="54"/>
      <c r="K970" s="4"/>
      <c r="L970" s="4"/>
      <c r="M970" s="55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</row>
    <row r="971" ht="30.0" customHeight="1">
      <c r="A971" s="1"/>
      <c r="B971" s="35"/>
      <c r="C971" s="4"/>
      <c r="D971" s="4"/>
      <c r="E971" s="4"/>
      <c r="F971" s="4"/>
      <c r="G971" s="4"/>
      <c r="H971" s="55"/>
      <c r="I971" s="54"/>
      <c r="J971" s="54"/>
      <c r="K971" s="4"/>
      <c r="L971" s="4"/>
      <c r="M971" s="55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</row>
    <row r="972" ht="30.0" customHeight="1">
      <c r="A972" s="1"/>
      <c r="B972" s="35"/>
      <c r="C972" s="4"/>
      <c r="D972" s="4"/>
      <c r="E972" s="4"/>
      <c r="F972" s="4"/>
      <c r="G972" s="4"/>
      <c r="H972" s="55"/>
      <c r="I972" s="54"/>
      <c r="J972" s="54"/>
      <c r="K972" s="4"/>
      <c r="L972" s="4"/>
      <c r="M972" s="55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</row>
    <row r="973" ht="30.0" customHeight="1">
      <c r="A973" s="1"/>
      <c r="B973" s="35"/>
      <c r="C973" s="4"/>
      <c r="D973" s="4"/>
      <c r="E973" s="4"/>
      <c r="F973" s="4"/>
      <c r="G973" s="4"/>
      <c r="H973" s="55"/>
      <c r="I973" s="54"/>
      <c r="J973" s="54"/>
      <c r="K973" s="4"/>
      <c r="L973" s="4"/>
      <c r="M973" s="55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</row>
    <row r="974" ht="30.0" customHeight="1">
      <c r="A974" s="1"/>
      <c r="B974" s="35"/>
      <c r="C974" s="4"/>
      <c r="D974" s="4"/>
      <c r="E974" s="4"/>
      <c r="F974" s="4"/>
      <c r="G974" s="4"/>
      <c r="H974" s="55"/>
      <c r="I974" s="54"/>
      <c r="J974" s="54"/>
      <c r="K974" s="4"/>
      <c r="L974" s="4"/>
      <c r="M974" s="55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</row>
    <row r="975" ht="30.0" customHeight="1">
      <c r="A975" s="1"/>
      <c r="B975" s="35"/>
      <c r="C975" s="4"/>
      <c r="D975" s="4"/>
      <c r="E975" s="4"/>
      <c r="F975" s="4"/>
      <c r="G975" s="4"/>
      <c r="H975" s="55"/>
      <c r="I975" s="54"/>
      <c r="J975" s="54"/>
      <c r="K975" s="4"/>
      <c r="L975" s="4"/>
      <c r="M975" s="55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</row>
    <row r="976" ht="30.0" customHeight="1">
      <c r="A976" s="1"/>
      <c r="B976" s="35"/>
      <c r="C976" s="4"/>
      <c r="D976" s="4"/>
      <c r="E976" s="4"/>
      <c r="F976" s="4"/>
      <c r="G976" s="4"/>
      <c r="H976" s="55"/>
      <c r="I976" s="54"/>
      <c r="J976" s="54"/>
      <c r="K976" s="4"/>
      <c r="L976" s="4"/>
      <c r="M976" s="55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</row>
    <row r="977" ht="30.0" customHeight="1">
      <c r="A977" s="1"/>
      <c r="B977" s="35"/>
      <c r="C977" s="4"/>
      <c r="D977" s="4"/>
      <c r="E977" s="4"/>
      <c r="F977" s="4"/>
      <c r="G977" s="4"/>
      <c r="H977" s="55"/>
      <c r="I977" s="54"/>
      <c r="J977" s="54"/>
      <c r="K977" s="4"/>
      <c r="L977" s="4"/>
      <c r="M977" s="55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</row>
    <row r="978" ht="30.0" customHeight="1">
      <c r="A978" s="1"/>
      <c r="B978" s="35"/>
      <c r="C978" s="4"/>
      <c r="D978" s="4"/>
      <c r="E978" s="4"/>
      <c r="F978" s="4"/>
      <c r="G978" s="4"/>
      <c r="H978" s="55"/>
      <c r="I978" s="54"/>
      <c r="J978" s="54"/>
      <c r="K978" s="4"/>
      <c r="L978" s="4"/>
      <c r="M978" s="55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</row>
    <row r="979" ht="30.0" customHeight="1">
      <c r="A979" s="1"/>
      <c r="B979" s="35"/>
      <c r="C979" s="4"/>
      <c r="D979" s="4"/>
      <c r="E979" s="4"/>
      <c r="F979" s="4"/>
      <c r="G979" s="4"/>
      <c r="H979" s="55"/>
      <c r="I979" s="54"/>
      <c r="J979" s="54"/>
      <c r="K979" s="4"/>
      <c r="L979" s="4"/>
      <c r="M979" s="55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</row>
    <row r="980" ht="30.0" customHeight="1">
      <c r="A980" s="1"/>
      <c r="B980" s="35"/>
      <c r="C980" s="4"/>
      <c r="D980" s="4"/>
      <c r="E980" s="4"/>
      <c r="F980" s="4"/>
      <c r="G980" s="4"/>
      <c r="H980" s="55"/>
      <c r="I980" s="54"/>
      <c r="J980" s="54"/>
      <c r="K980" s="4"/>
      <c r="L980" s="4"/>
      <c r="M980" s="55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</row>
    <row r="981" ht="30.0" customHeight="1">
      <c r="A981" s="1"/>
      <c r="B981" s="35"/>
      <c r="C981" s="4"/>
      <c r="D981" s="4"/>
      <c r="E981" s="4"/>
      <c r="F981" s="4"/>
      <c r="G981" s="4"/>
      <c r="H981" s="55"/>
      <c r="I981" s="54"/>
      <c r="J981" s="54"/>
      <c r="K981" s="4"/>
      <c r="L981" s="4"/>
      <c r="M981" s="55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</row>
    <row r="982" ht="30.0" customHeight="1">
      <c r="A982" s="1"/>
      <c r="B982" s="35"/>
      <c r="C982" s="4"/>
      <c r="D982" s="4"/>
      <c r="E982" s="4"/>
      <c r="F982" s="4"/>
      <c r="G982" s="4"/>
      <c r="H982" s="55"/>
      <c r="I982" s="54"/>
      <c r="J982" s="54"/>
      <c r="K982" s="4"/>
      <c r="L982" s="4"/>
      <c r="M982" s="55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</row>
    <row r="983" ht="30.0" customHeight="1">
      <c r="A983" s="1"/>
      <c r="B983" s="35"/>
      <c r="C983" s="4"/>
      <c r="D983" s="4"/>
      <c r="E983" s="4"/>
      <c r="F983" s="4"/>
      <c r="G983" s="4"/>
      <c r="H983" s="55"/>
      <c r="I983" s="54"/>
      <c r="J983" s="54"/>
      <c r="K983" s="4"/>
      <c r="L983" s="4"/>
      <c r="M983" s="55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</row>
    <row r="984" ht="30.0" customHeight="1">
      <c r="A984" s="1"/>
      <c r="B984" s="35"/>
      <c r="C984" s="4"/>
      <c r="D984" s="4"/>
      <c r="E984" s="4"/>
      <c r="F984" s="4"/>
      <c r="G984" s="4"/>
      <c r="H984" s="55"/>
      <c r="I984" s="54"/>
      <c r="J984" s="54"/>
      <c r="K984" s="4"/>
      <c r="L984" s="4"/>
      <c r="M984" s="55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</row>
    <row r="985" ht="30.0" customHeight="1">
      <c r="A985" s="1"/>
      <c r="B985" s="35"/>
      <c r="C985" s="4"/>
      <c r="D985" s="4"/>
      <c r="E985" s="4"/>
      <c r="F985" s="4"/>
      <c r="G985" s="4"/>
      <c r="H985" s="55"/>
      <c r="I985" s="54"/>
      <c r="J985" s="54"/>
      <c r="K985" s="4"/>
      <c r="L985" s="4"/>
      <c r="M985" s="55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</row>
    <row r="986" ht="30.0" customHeight="1">
      <c r="A986" s="1"/>
      <c r="B986" s="35"/>
      <c r="C986" s="4"/>
      <c r="D986" s="4"/>
      <c r="E986" s="4"/>
      <c r="F986" s="4"/>
      <c r="G986" s="4"/>
      <c r="H986" s="55"/>
      <c r="I986" s="54"/>
      <c r="J986" s="54"/>
      <c r="K986" s="4"/>
      <c r="L986" s="4"/>
      <c r="M986" s="55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</row>
    <row r="987" ht="30.0" customHeight="1">
      <c r="A987" s="1"/>
      <c r="B987" s="35"/>
      <c r="C987" s="4"/>
      <c r="D987" s="4"/>
      <c r="E987" s="4"/>
      <c r="F987" s="4"/>
      <c r="G987" s="4"/>
      <c r="H987" s="55"/>
      <c r="I987" s="54"/>
      <c r="J987" s="54"/>
      <c r="K987" s="4"/>
      <c r="L987" s="4"/>
      <c r="M987" s="55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</row>
    <row r="988" ht="30.0" customHeight="1">
      <c r="A988" s="1"/>
      <c r="B988" s="35"/>
      <c r="C988" s="4"/>
      <c r="D988" s="4"/>
      <c r="E988" s="4"/>
      <c r="F988" s="4"/>
      <c r="G988" s="4"/>
      <c r="H988" s="55"/>
      <c r="I988" s="54"/>
      <c r="J988" s="54"/>
      <c r="K988" s="4"/>
      <c r="L988" s="4"/>
      <c r="M988" s="55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</row>
    <row r="989" ht="30.0" customHeight="1">
      <c r="A989" s="1"/>
      <c r="B989" s="35"/>
      <c r="C989" s="4"/>
      <c r="D989" s="4"/>
      <c r="E989" s="4"/>
      <c r="F989" s="4"/>
      <c r="G989" s="4"/>
      <c r="H989" s="55"/>
      <c r="I989" s="54"/>
      <c r="J989" s="54"/>
      <c r="K989" s="4"/>
      <c r="L989" s="4"/>
      <c r="M989" s="55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</row>
    <row r="990" ht="30.0" customHeight="1">
      <c r="A990" s="1"/>
      <c r="B990" s="35"/>
      <c r="C990" s="4"/>
      <c r="D990" s="4"/>
      <c r="E990" s="4"/>
      <c r="F990" s="4"/>
      <c r="G990" s="4"/>
      <c r="H990" s="55"/>
      <c r="I990" s="54"/>
      <c r="J990" s="54"/>
      <c r="K990" s="4"/>
      <c r="L990" s="4"/>
      <c r="M990" s="55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</row>
    <row r="991" ht="30.0" customHeight="1">
      <c r="A991" s="1"/>
      <c r="B991" s="35"/>
      <c r="C991" s="4"/>
      <c r="D991" s="4"/>
      <c r="E991" s="4"/>
      <c r="F991" s="4"/>
      <c r="G991" s="4"/>
      <c r="H991" s="55"/>
      <c r="I991" s="54"/>
      <c r="J991" s="54"/>
      <c r="K991" s="4"/>
      <c r="L991" s="4"/>
      <c r="M991" s="55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</row>
    <row r="992" ht="30.0" customHeight="1">
      <c r="A992" s="1"/>
      <c r="B992" s="35"/>
      <c r="C992" s="4"/>
      <c r="D992" s="4"/>
      <c r="E992" s="4"/>
      <c r="F992" s="4"/>
      <c r="G992" s="4"/>
      <c r="H992" s="55"/>
      <c r="I992" s="54"/>
      <c r="J992" s="54"/>
      <c r="K992" s="4"/>
      <c r="L992" s="4"/>
      <c r="M992" s="55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</row>
    <row r="993" ht="30.0" customHeight="1">
      <c r="A993" s="1"/>
      <c r="B993" s="35"/>
      <c r="C993" s="4"/>
      <c r="D993" s="4"/>
      <c r="E993" s="4"/>
      <c r="F993" s="4"/>
      <c r="G993" s="4"/>
      <c r="H993" s="55"/>
      <c r="I993" s="54"/>
      <c r="J993" s="54"/>
      <c r="K993" s="4"/>
      <c r="L993" s="4"/>
      <c r="M993" s="55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</row>
    <row r="994" ht="30.0" customHeight="1">
      <c r="A994" s="1"/>
      <c r="B994" s="35"/>
      <c r="C994" s="4"/>
      <c r="D994" s="4"/>
      <c r="E994" s="4"/>
      <c r="F994" s="4"/>
      <c r="G994" s="4"/>
      <c r="H994" s="55"/>
      <c r="I994" s="54"/>
      <c r="J994" s="54"/>
      <c r="K994" s="4"/>
      <c r="L994" s="4"/>
      <c r="M994" s="55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</row>
    <row r="995" ht="30.0" customHeight="1">
      <c r="A995" s="1"/>
      <c r="B995" s="35"/>
      <c r="C995" s="4"/>
      <c r="D995" s="4"/>
      <c r="E995" s="4"/>
      <c r="F995" s="4"/>
      <c r="G995" s="4"/>
      <c r="H995" s="55"/>
      <c r="I995" s="54"/>
      <c r="J995" s="54"/>
      <c r="K995" s="4"/>
      <c r="L995" s="4"/>
      <c r="M995" s="55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</row>
    <row r="996" ht="30.0" customHeight="1">
      <c r="A996" s="1"/>
      <c r="B996" s="35"/>
      <c r="C996" s="4"/>
      <c r="D996" s="4"/>
      <c r="E996" s="4"/>
      <c r="F996" s="4"/>
      <c r="G996" s="4"/>
      <c r="H996" s="55"/>
      <c r="I996" s="54"/>
      <c r="J996" s="54"/>
      <c r="K996" s="4"/>
      <c r="L996" s="4"/>
      <c r="M996" s="55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</row>
    <row r="997" ht="30.0" customHeight="1">
      <c r="A997" s="1"/>
      <c r="B997" s="35"/>
      <c r="C997" s="4"/>
      <c r="D997" s="4"/>
      <c r="E997" s="4"/>
      <c r="F997" s="4"/>
      <c r="G997" s="4"/>
      <c r="H997" s="55"/>
      <c r="I997" s="54"/>
      <c r="J997" s="54"/>
      <c r="K997" s="4"/>
      <c r="L997" s="4"/>
      <c r="M997" s="55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</row>
    <row r="998" ht="30.0" customHeight="1">
      <c r="A998" s="1"/>
      <c r="B998" s="35"/>
      <c r="C998" s="4"/>
      <c r="D998" s="4"/>
      <c r="E998" s="4"/>
      <c r="F998" s="4"/>
      <c r="G998" s="4"/>
      <c r="H998" s="55"/>
      <c r="I998" s="54"/>
      <c r="J998" s="54"/>
      <c r="K998" s="4"/>
      <c r="L998" s="4"/>
      <c r="M998" s="55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</row>
    <row r="999" ht="30.0" customHeight="1">
      <c r="A999" s="1"/>
      <c r="B999" s="35"/>
      <c r="C999" s="4"/>
      <c r="D999" s="4"/>
      <c r="E999" s="4"/>
      <c r="F999" s="4"/>
      <c r="G999" s="4"/>
      <c r="H999" s="55"/>
      <c r="I999" s="54"/>
      <c r="J999" s="54"/>
      <c r="K999" s="4"/>
      <c r="L999" s="4"/>
      <c r="M999" s="55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55"/>
      <c r="I1000" s="54"/>
      <c r="J1000" s="54"/>
      <c r="K1000" s="4"/>
      <c r="L1000" s="4"/>
      <c r="M1000" s="55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</row>
  </sheetData>
  <mergeCells count="7">
    <mergeCell ref="C7:G7"/>
    <mergeCell ref="C3:H3"/>
    <mergeCell ref="A8:A9"/>
    <mergeCell ref="A10:A11"/>
    <mergeCell ref="A12:A13"/>
    <mergeCell ref="A17:A18"/>
    <mergeCell ref="A19:A20"/>
  </mergeCells>
  <conditionalFormatting sqref="J8:M95">
    <cfRule type="expression" dxfId="0" priority="1">
      <formula>IF($N8 = 0, TRUE, FALSE)</formula>
    </cfRule>
  </conditionalFormatting>
  <conditionalFormatting sqref="O8:R95">
    <cfRule type="expression" dxfId="0" priority="2">
      <formula>IF($S8 = 0, TRUE, FALSE)</formula>
    </cfRule>
  </conditionalFormatting>
  <conditionalFormatting sqref="G9:R9 G10:G91 I10:R95">
    <cfRule type="containsText" dxfId="1" priority="3" operator="containsText" text="Estoque confortável">
      <formula>NOT(ISERROR(SEARCH(("Estoque confortável"),(G9))))</formula>
    </cfRule>
  </conditionalFormatting>
  <conditionalFormatting sqref="G9:R9 G10:G91 I10:R95">
    <cfRule type="containsText" dxfId="2" priority="4" operator="containsText" text="Estoque moderado!">
      <formula>NOT(ISERROR(SEARCH(("Estoque moderado!"),(G9))))</formula>
    </cfRule>
  </conditionalFormatting>
  <conditionalFormatting sqref="G9:R9 G10:G91 I10:R95">
    <cfRule type="containsText" dxfId="2" priority="5" operator="containsText" text="Estoque baixo!">
      <formula>NOT(ISERROR(SEARCH(("Estoque baixo!"),(G9))))</formula>
    </cfRule>
  </conditionalFormatting>
  <conditionalFormatting sqref="G9:R9 G10:G91 I10:R95">
    <cfRule type="containsText" dxfId="3" priority="6" operator="containsText" text="Estoque muito baixo!">
      <formula>NOT(ISERROR(SEARCH(("Estoque muito baixo!"),(G9))))</formula>
    </cfRule>
  </conditionalFormatting>
  <conditionalFormatting sqref="H10:H126">
    <cfRule type="containsText" dxfId="1" priority="7" operator="containsText" text="Estoque confortável">
      <formula>NOT(ISERROR(SEARCH(("Estoque confortável"),(H10))))</formula>
    </cfRule>
  </conditionalFormatting>
  <conditionalFormatting sqref="H10:H126">
    <cfRule type="containsText" dxfId="2" priority="8" operator="containsText" text="Estoque moderado!">
      <formula>NOT(ISERROR(SEARCH(("Estoque moderado!"),(H10))))</formula>
    </cfRule>
  </conditionalFormatting>
  <conditionalFormatting sqref="H10:H126">
    <cfRule type="containsText" dxfId="2" priority="9" operator="containsText" text="Estoque baixo!">
      <formula>NOT(ISERROR(SEARCH(("Estoque baixo!"),(H10))))</formula>
    </cfRule>
  </conditionalFormatting>
  <conditionalFormatting sqref="H10:H126">
    <cfRule type="containsText" dxfId="3" priority="10" operator="containsText" text="Estoque muito baixo!">
      <formula>NOT(ISERROR(SEARCH(("Estoque muito baixo!"),(H10))))</formula>
    </cfRule>
  </conditionalFormatting>
  <conditionalFormatting sqref="C9:G38">
    <cfRule type="expression" dxfId="0" priority="11">
      <formula>IF($H9 = 0, TRUE, FALSE)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4" width="10.0"/>
    <col customWidth="1" min="5" max="7" width="15.78"/>
    <col customWidth="1" min="8" max="8" width="19.33"/>
    <col customWidth="1" min="9" max="9" width="17.78"/>
    <col customWidth="1" min="10" max="10" width="10.78"/>
    <col customWidth="1" min="11" max="11" width="21.33"/>
    <col customWidth="1" min="12" max="12" width="17.67"/>
    <col customWidth="1" min="13" max="13" width="22.44"/>
    <col customWidth="1" min="14" max="4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87"/>
      <c r="O1" s="87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ht="30.0" customHeight="1">
      <c r="A2" s="1"/>
      <c r="B2" s="5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</row>
    <row r="3" ht="30.0" customHeight="1">
      <c r="A3" s="1"/>
      <c r="B3" s="55"/>
      <c r="C3" s="5" t="s">
        <v>36</v>
      </c>
      <c r="D3" s="6"/>
      <c r="E3" s="6"/>
      <c r="F3" s="6"/>
      <c r="G3" s="6"/>
      <c r="H3" s="53"/>
      <c r="I3" s="88"/>
      <c r="J3" s="4"/>
      <c r="K3" s="4"/>
      <c r="L3" s="4"/>
      <c r="M3" s="4"/>
      <c r="N3" s="4"/>
      <c r="O3" s="4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</row>
    <row r="4" ht="30.0" customHeight="1">
      <c r="A4" s="1"/>
      <c r="B4" s="55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</row>
    <row r="5" ht="30.0" customHeight="1">
      <c r="A5" s="1"/>
      <c r="B5" s="55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4"/>
      <c r="O5" s="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</row>
    <row r="6" ht="30.0" customHeight="1">
      <c r="A6" s="1" t="s">
        <v>2</v>
      </c>
      <c r="B6" s="90"/>
      <c r="C6" s="91" t="s">
        <v>4</v>
      </c>
      <c r="D6" s="92"/>
      <c r="E6" s="92"/>
      <c r="F6" s="92"/>
      <c r="G6" s="92"/>
      <c r="H6" s="92"/>
      <c r="I6" s="92"/>
      <c r="J6" s="92"/>
      <c r="K6" s="92"/>
      <c r="L6" s="92"/>
      <c r="M6" s="93"/>
      <c r="N6" s="35"/>
      <c r="O6" s="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 t="s">
        <v>37</v>
      </c>
      <c r="AE6" s="55" t="s">
        <v>38</v>
      </c>
      <c r="AF6" s="55" t="s">
        <v>39</v>
      </c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</row>
    <row r="7" ht="30.0" customHeight="1">
      <c r="A7" s="1" t="s">
        <v>3</v>
      </c>
      <c r="B7" s="94"/>
      <c r="C7" s="95" t="s">
        <v>28</v>
      </c>
      <c r="D7" s="95" t="s">
        <v>40</v>
      </c>
      <c r="E7" s="91" t="s">
        <v>29</v>
      </c>
      <c r="F7" s="92"/>
      <c r="G7" s="93"/>
      <c r="H7" s="95" t="s">
        <v>41</v>
      </c>
      <c r="I7" s="95" t="s">
        <v>42</v>
      </c>
      <c r="J7" s="95" t="s">
        <v>43</v>
      </c>
      <c r="K7" s="95" t="s">
        <v>44</v>
      </c>
      <c r="L7" s="95" t="s">
        <v>45</v>
      </c>
      <c r="M7" s="95" t="s">
        <v>46</v>
      </c>
      <c r="N7" s="35"/>
      <c r="O7" s="4"/>
      <c r="P7" s="55" t="s">
        <v>47</v>
      </c>
      <c r="Q7" s="55" t="s">
        <v>48</v>
      </c>
      <c r="R7" s="55" t="s">
        <v>49</v>
      </c>
      <c r="S7" s="55" t="s">
        <v>50</v>
      </c>
      <c r="T7" s="55" t="s">
        <v>51</v>
      </c>
      <c r="U7" s="55"/>
      <c r="V7" s="55"/>
      <c r="W7" s="55"/>
      <c r="X7" s="55"/>
      <c r="Y7" s="86" t="s">
        <v>52</v>
      </c>
      <c r="Z7" s="55"/>
      <c r="AA7" s="55"/>
      <c r="AB7" s="55"/>
      <c r="AC7" s="55" t="s">
        <v>53</v>
      </c>
      <c r="AD7" s="55">
        <v>3.02030203E8</v>
      </c>
      <c r="AE7" s="55">
        <v>2000.0</v>
      </c>
      <c r="AF7" s="55" t="str">
        <f t="shared" ref="AF7:AF8" si="1">AE7/AD7</f>
        <v>0.000006621854305</v>
      </c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</row>
    <row r="8" ht="30.0" customHeight="1">
      <c r="A8" s="96" t="s">
        <v>4</v>
      </c>
      <c r="B8" s="97" t="str">
        <f t="shared" ref="B8:B408" si="2">IF(D8 = "","", VLOOKUP(MONTH(K8), $AS$8:$AT$19,2,FALSE))</f>
        <v>ABRIL</v>
      </c>
      <c r="C8" s="98" t="str">
        <f>IF(D8 = "", "-",1)</f>
        <v>1</v>
      </c>
      <c r="D8" s="99" t="s">
        <v>54</v>
      </c>
      <c r="E8" s="100" t="s">
        <v>55</v>
      </c>
      <c r="F8" s="92"/>
      <c r="G8" s="93"/>
      <c r="H8" s="101">
        <v>300.0</v>
      </c>
      <c r="I8" s="101">
        <v>450.0</v>
      </c>
      <c r="J8" s="101" t="s">
        <v>56</v>
      </c>
      <c r="K8" s="102">
        <v>42461.0</v>
      </c>
      <c r="L8" s="103">
        <v>0.25</v>
      </c>
      <c r="M8" s="103" t="str">
        <f t="shared" ref="M8:M14" si="3">L8*I8</f>
        <v> R$ 112.50 </v>
      </c>
      <c r="N8" s="35"/>
      <c r="O8" s="4"/>
      <c r="P8" s="104" t="str">
        <f t="shared" ref="P8:P408" si="4">IF(S8 = 0, L8, (R8+T8)/(Q8+S8))</f>
        <v> R$ 0.69 </v>
      </c>
      <c r="Q8" s="105" t="str">
        <f t="shared" ref="Q8:Q408" si="5">I8</f>
        <v>450.00</v>
      </c>
      <c r="R8" s="104" t="str">
        <f t="shared" ref="R8:R408" si="6">M8</f>
        <v> R$ 112.50 </v>
      </c>
      <c r="S8" s="55" t="str">
        <f>SUMIFS('LANÇAMENTOS ENT'!$N:$N, 'LANÇAMENTOS ENT'!$E:$E, D8)</f>
        <v>2700</v>
      </c>
      <c r="T8" s="104" t="str">
        <f>SUMIFS('LANÇAMENTOS ENT'!$T:$T,'LANÇAMENTOS ENT'!$E:$E,D8)</f>
        <v> R$ 2,067.00 </v>
      </c>
      <c r="U8" s="55"/>
      <c r="V8" s="55"/>
      <c r="W8" s="55"/>
      <c r="X8" s="55"/>
      <c r="Y8" s="55" t="s">
        <v>57</v>
      </c>
      <c r="Z8" s="55"/>
      <c r="AA8" s="55"/>
      <c r="AB8" s="55"/>
      <c r="AC8" s="55" t="s">
        <v>58</v>
      </c>
      <c r="AD8" s="55">
        <v>1000.0</v>
      </c>
      <c r="AE8" s="55">
        <v>3000.0</v>
      </c>
      <c r="AF8" s="106" t="str">
        <f t="shared" si="1"/>
        <v>3.0</v>
      </c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>
        <v>1.0</v>
      </c>
      <c r="AT8" s="55" t="s">
        <v>59</v>
      </c>
    </row>
    <row r="9" ht="30.0" customHeight="1">
      <c r="A9" s="107"/>
      <c r="B9" s="97" t="str">
        <f t="shared" si="2"/>
        <v>ABRIL</v>
      </c>
      <c r="C9" s="108" t="str">
        <f t="shared" ref="C9:C407" si="7">IFERROR(IF(D9 = "", "-",C8+1),"ERRO!")</f>
        <v>2</v>
      </c>
      <c r="D9" s="109" t="s">
        <v>60</v>
      </c>
      <c r="E9" s="110" t="s">
        <v>61</v>
      </c>
      <c r="F9" s="92"/>
      <c r="G9" s="93"/>
      <c r="H9" s="111">
        <v>200.0</v>
      </c>
      <c r="I9" s="111">
        <v>130.0</v>
      </c>
      <c r="J9" s="111" t="s">
        <v>56</v>
      </c>
      <c r="K9" s="112">
        <v>42462.0</v>
      </c>
      <c r="L9" s="113">
        <v>0.05</v>
      </c>
      <c r="M9" s="113" t="str">
        <f t="shared" si="3"/>
        <v> R$ 6.50 </v>
      </c>
      <c r="N9" s="35"/>
      <c r="O9" s="4"/>
      <c r="P9" s="104" t="str">
        <f t="shared" si="4"/>
        <v> R$ 0.19 </v>
      </c>
      <c r="Q9" s="105" t="str">
        <f t="shared" si="5"/>
        <v>130.00</v>
      </c>
      <c r="R9" s="104" t="str">
        <f t="shared" si="6"/>
        <v> R$ 6.50 </v>
      </c>
      <c r="S9" s="55" t="str">
        <f>SUMIFS('LANÇAMENTOS ENT'!$N:$N, 'LANÇAMENTOS ENT'!$E:$E, D9)</f>
        <v>1020</v>
      </c>
      <c r="T9" s="104" t="str">
        <f>SUMIFS('LANÇAMENTOS ENT'!$T:$T,'LANÇAMENTOS ENT'!$E:$E,D9)</f>
        <v> R$ 214.20 </v>
      </c>
      <c r="U9" s="55"/>
      <c r="V9" s="55"/>
      <c r="W9" s="55"/>
      <c r="X9" s="55"/>
      <c r="Y9" s="55" t="s">
        <v>56</v>
      </c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>
        <v>2.0</v>
      </c>
      <c r="AT9" s="55" t="s">
        <v>62</v>
      </c>
    </row>
    <row r="10" ht="30.0" customHeight="1">
      <c r="A10" s="18" t="s">
        <v>5</v>
      </c>
      <c r="B10" s="97" t="str">
        <f t="shared" si="2"/>
        <v>ABRIL</v>
      </c>
      <c r="C10" s="98" t="str">
        <f t="shared" si="7"/>
        <v>3</v>
      </c>
      <c r="D10" s="99" t="s">
        <v>63</v>
      </c>
      <c r="E10" s="100" t="s">
        <v>64</v>
      </c>
      <c r="F10" s="92"/>
      <c r="G10" s="93"/>
      <c r="H10" s="101">
        <v>500.0</v>
      </c>
      <c r="I10" s="101">
        <v>500.0</v>
      </c>
      <c r="J10" s="101" t="s">
        <v>57</v>
      </c>
      <c r="K10" s="102">
        <v>42462.0</v>
      </c>
      <c r="L10" s="103">
        <v>1.3</v>
      </c>
      <c r="M10" s="103" t="str">
        <f t="shared" si="3"/>
        <v> R$ 650.00 </v>
      </c>
      <c r="N10" s="35"/>
      <c r="O10" s="4"/>
      <c r="P10" s="104" t="str">
        <f t="shared" si="4"/>
        <v> R$ 0.52 </v>
      </c>
      <c r="Q10" s="105" t="str">
        <f t="shared" si="5"/>
        <v>500.00</v>
      </c>
      <c r="R10" s="104" t="str">
        <f t="shared" si="6"/>
        <v> R$ 650.00 </v>
      </c>
      <c r="S10" s="55" t="str">
        <f>SUMIFS('LANÇAMENTOS ENT'!$N:$N, 'LANÇAMENTOS ENT'!$E:$E, D10)</f>
        <v>3122</v>
      </c>
      <c r="T10" s="104" t="str">
        <f>SUMIFS('LANÇAMENTOS ENT'!$T:$T,'LANÇAMENTOS ENT'!$E:$E,D10)</f>
        <v> R$ 1,238.60 </v>
      </c>
      <c r="U10" s="55"/>
      <c r="V10" s="55"/>
      <c r="W10" s="55"/>
      <c r="X10" s="55"/>
      <c r="Y10" s="55" t="s">
        <v>65</v>
      </c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>
        <v>3.0</v>
      </c>
      <c r="AT10" s="55" t="s">
        <v>66</v>
      </c>
    </row>
    <row r="11" ht="30.0" customHeight="1">
      <c r="A11" s="23"/>
      <c r="B11" s="97" t="str">
        <f t="shared" si="2"/>
        <v>ABRIL</v>
      </c>
      <c r="C11" s="108" t="str">
        <f t="shared" si="7"/>
        <v>4</v>
      </c>
      <c r="D11" s="109" t="s">
        <v>67</v>
      </c>
      <c r="E11" s="110" t="s">
        <v>68</v>
      </c>
      <c r="F11" s="92"/>
      <c r="G11" s="93"/>
      <c r="H11" s="111">
        <v>1000.0</v>
      </c>
      <c r="I11" s="111">
        <v>2400.0</v>
      </c>
      <c r="J11" s="111" t="s">
        <v>65</v>
      </c>
      <c r="K11" s="112">
        <v>42463.0</v>
      </c>
      <c r="L11" s="113">
        <v>0.25</v>
      </c>
      <c r="M11" s="113" t="str">
        <f t="shared" si="3"/>
        <v> R$ 600.00 </v>
      </c>
      <c r="N11" s="35"/>
      <c r="O11" s="4"/>
      <c r="P11" s="104" t="str">
        <f t="shared" si="4"/>
        <v> R$ 0.24 </v>
      </c>
      <c r="Q11" s="105" t="str">
        <f t="shared" si="5"/>
        <v>2400.00</v>
      </c>
      <c r="R11" s="104" t="str">
        <f t="shared" si="6"/>
        <v> R$ 600.00 </v>
      </c>
      <c r="S11" s="55" t="str">
        <f>SUMIFS('LANÇAMENTOS ENT'!$N:$N, 'LANÇAMENTOS ENT'!$E:$E, D11)</f>
        <v>1203</v>
      </c>
      <c r="T11" s="104" t="str">
        <f>SUMIFS('LANÇAMENTOS ENT'!$T:$T,'LANÇAMENTOS ENT'!$E:$E,D11)</f>
        <v> R$ 252.63 </v>
      </c>
      <c r="U11" s="55"/>
      <c r="V11" s="55"/>
      <c r="W11" s="55"/>
      <c r="X11" s="55"/>
      <c r="Y11" s="55" t="s">
        <v>69</v>
      </c>
      <c r="Z11" s="55"/>
      <c r="AA11" s="55"/>
      <c r="AB11" s="55"/>
      <c r="AC11" s="55" t="str">
        <f>(AF7*AD7+AF8*AD8)/SUM(AD7:AD8)</f>
        <v>0.00001655458095</v>
      </c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>
        <v>4.0</v>
      </c>
      <c r="AT11" s="55" t="s">
        <v>70</v>
      </c>
    </row>
    <row r="12" ht="30.0" customHeight="1">
      <c r="A12" s="18" t="s">
        <v>7</v>
      </c>
      <c r="B12" s="97" t="str">
        <f t="shared" si="2"/>
        <v>ABRIL</v>
      </c>
      <c r="C12" s="98" t="str">
        <f t="shared" si="7"/>
        <v>5</v>
      </c>
      <c r="D12" s="99" t="s">
        <v>71</v>
      </c>
      <c r="E12" s="100" t="s">
        <v>72</v>
      </c>
      <c r="F12" s="92"/>
      <c r="G12" s="93"/>
      <c r="H12" s="101">
        <v>1000.0</v>
      </c>
      <c r="I12" s="101">
        <v>1600.0</v>
      </c>
      <c r="J12" s="101" t="s">
        <v>65</v>
      </c>
      <c r="K12" s="102">
        <v>42465.0</v>
      </c>
      <c r="L12" s="103">
        <v>0.15</v>
      </c>
      <c r="M12" s="103" t="str">
        <f t="shared" si="3"/>
        <v> R$ 240.00 </v>
      </c>
      <c r="N12" s="35"/>
      <c r="O12" s="4"/>
      <c r="P12" s="104" t="str">
        <f t="shared" si="4"/>
        <v> R$ 0.15 </v>
      </c>
      <c r="Q12" s="105" t="str">
        <f t="shared" si="5"/>
        <v>1600.00</v>
      </c>
      <c r="R12" s="104" t="str">
        <f t="shared" si="6"/>
        <v> R$ 240.00 </v>
      </c>
      <c r="S12" s="55" t="str">
        <f>SUMIFS('LANÇAMENTOS ENT'!$N:$N, 'LANÇAMENTOS ENT'!$E:$E, D12)</f>
        <v>0</v>
      </c>
      <c r="T12" s="104" t="str">
        <f>SUMIFS('LANÇAMENTOS ENT'!$T:$T,'LANÇAMENTOS ENT'!$E:$E,D12)</f>
        <v> R$ -   </v>
      </c>
      <c r="U12" s="55"/>
      <c r="V12" s="55"/>
      <c r="W12" s="55"/>
      <c r="X12" s="55"/>
      <c r="Y12" s="55" t="s">
        <v>73</v>
      </c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>
        <v>5.0</v>
      </c>
      <c r="AT12" s="55" t="s">
        <v>74</v>
      </c>
    </row>
    <row r="13" ht="30.0" customHeight="1">
      <c r="A13" s="23"/>
      <c r="B13" s="97" t="str">
        <f t="shared" si="2"/>
        <v>MAIO</v>
      </c>
      <c r="C13" s="108" t="str">
        <f t="shared" si="7"/>
        <v>6</v>
      </c>
      <c r="D13" s="109" t="s">
        <v>75</v>
      </c>
      <c r="E13" s="110" t="s">
        <v>76</v>
      </c>
      <c r="F13" s="92"/>
      <c r="G13" s="93"/>
      <c r="H13" s="111">
        <v>20.0</v>
      </c>
      <c r="I13" s="111">
        <v>15.0</v>
      </c>
      <c r="J13" s="111" t="s">
        <v>56</v>
      </c>
      <c r="K13" s="112">
        <v>42499.0</v>
      </c>
      <c r="L13" s="113">
        <v>29.0</v>
      </c>
      <c r="M13" s="113" t="str">
        <f t="shared" si="3"/>
        <v> R$ 435.00 </v>
      </c>
      <c r="N13" s="35"/>
      <c r="O13" s="4"/>
      <c r="P13" s="104" t="str">
        <f t="shared" si="4"/>
        <v> R$ 29.00 </v>
      </c>
      <c r="Q13" s="105" t="str">
        <f t="shared" si="5"/>
        <v>15.00</v>
      </c>
      <c r="R13" s="104" t="str">
        <f t="shared" si="6"/>
        <v> R$ 435.00 </v>
      </c>
      <c r="S13" s="55" t="str">
        <f>SUMIFS('LANÇAMENTOS ENT'!$N:$N, 'LANÇAMENTOS ENT'!$E:$E, D13)</f>
        <v>0</v>
      </c>
      <c r="T13" s="104" t="str">
        <f>SUMIFS('LANÇAMENTOS ENT'!$T:$T,'LANÇAMENTOS ENT'!$E:$E,D13)</f>
        <v> R$ -   </v>
      </c>
      <c r="U13" s="55"/>
      <c r="V13" s="55"/>
      <c r="W13" s="55"/>
      <c r="X13" s="55"/>
      <c r="Y13" s="55"/>
      <c r="Z13" s="55"/>
      <c r="AA13" s="55"/>
      <c r="AB13" s="55"/>
      <c r="AC13" s="55" t="str">
        <f>SUM(AE7:AE8)/SUM(AD7:AD8)</f>
        <v>0.00001655458095</v>
      </c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>
        <v>6.0</v>
      </c>
      <c r="AT13" s="55" t="s">
        <v>77</v>
      </c>
    </row>
    <row r="14" ht="30.0" customHeight="1">
      <c r="A14" s="1" t="s">
        <v>9</v>
      </c>
      <c r="B14" s="97" t="str">
        <f t="shared" si="2"/>
        <v>MAIO</v>
      </c>
      <c r="C14" s="98" t="str">
        <f t="shared" si="7"/>
        <v>7</v>
      </c>
      <c r="D14" s="99" t="s">
        <v>78</v>
      </c>
      <c r="E14" s="100" t="s">
        <v>79</v>
      </c>
      <c r="F14" s="92"/>
      <c r="G14" s="93"/>
      <c r="H14" s="101">
        <v>30.0</v>
      </c>
      <c r="I14" s="101">
        <v>45.0</v>
      </c>
      <c r="J14" s="101" t="s">
        <v>56</v>
      </c>
      <c r="K14" s="102">
        <v>42501.0</v>
      </c>
      <c r="L14" s="103">
        <v>13.9</v>
      </c>
      <c r="M14" s="103" t="str">
        <f t="shared" si="3"/>
        <v> R$ 625.50 </v>
      </c>
      <c r="N14" s="35"/>
      <c r="O14" s="4"/>
      <c r="P14" s="104" t="str">
        <f t="shared" si="4"/>
        <v> R$ 14.66 </v>
      </c>
      <c r="Q14" s="105" t="str">
        <f t="shared" si="5"/>
        <v>45.00</v>
      </c>
      <c r="R14" s="104" t="str">
        <f t="shared" si="6"/>
        <v> R$ 625.50 </v>
      </c>
      <c r="S14" s="55" t="str">
        <f>SUMIFS('LANÇAMENTOS ENT'!$N:$N, 'LANÇAMENTOS ENT'!$E:$E, D14)</f>
        <v>100</v>
      </c>
      <c r="T14" s="104" t="str">
        <f>SUMIFS('LANÇAMENTOS ENT'!$T:$T,'LANÇAMENTOS ENT'!$E:$E,D14)</f>
        <v> R$ 1,500.00 </v>
      </c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>
        <v>7.0</v>
      </c>
      <c r="AT14" s="55" t="s">
        <v>80</v>
      </c>
    </row>
    <row r="15" ht="30.0" customHeight="1">
      <c r="A15" s="1" t="s">
        <v>11</v>
      </c>
      <c r="B15" s="97" t="str">
        <f t="shared" si="2"/>
        <v/>
      </c>
      <c r="C15" s="108" t="str">
        <f t="shared" si="7"/>
        <v>-</v>
      </c>
      <c r="D15" s="109"/>
      <c r="E15" s="110"/>
      <c r="F15" s="92"/>
      <c r="G15" s="93"/>
      <c r="H15" s="111"/>
      <c r="I15" s="111"/>
      <c r="J15" s="111"/>
      <c r="K15" s="112"/>
      <c r="L15" s="113"/>
      <c r="M15" s="113"/>
      <c r="N15" s="35"/>
      <c r="O15" s="4"/>
      <c r="P15" s="104" t="str">
        <f t="shared" si="4"/>
        <v/>
      </c>
      <c r="Q15" s="105" t="str">
        <f t="shared" si="5"/>
        <v/>
      </c>
      <c r="R15" s="104" t="str">
        <f t="shared" si="6"/>
        <v/>
      </c>
      <c r="S15" s="55" t="str">
        <f>SUMIFS('LANÇAMENTOS ENT'!$N:$N, 'LANÇAMENTOS ENT'!$E:$E, D15)</f>
        <v>0</v>
      </c>
      <c r="T15" s="104" t="str">
        <f>SUMIFS('LANÇAMENTOS ENT'!$T:$T,'LANÇAMENTOS ENT'!$E:$E,D15)</f>
        <v> R$ -   </v>
      </c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>
        <v>8.0</v>
      </c>
      <c r="AT15" s="55" t="s">
        <v>81</v>
      </c>
    </row>
    <row r="16" ht="30.0" customHeight="1">
      <c r="A16" s="1" t="s">
        <v>12</v>
      </c>
      <c r="B16" s="97" t="str">
        <f t="shared" si="2"/>
        <v/>
      </c>
      <c r="C16" s="98" t="str">
        <f t="shared" si="7"/>
        <v>-</v>
      </c>
      <c r="D16" s="99"/>
      <c r="E16" s="100"/>
      <c r="F16" s="92"/>
      <c r="G16" s="93"/>
      <c r="H16" s="101"/>
      <c r="I16" s="101"/>
      <c r="J16" s="101"/>
      <c r="K16" s="102"/>
      <c r="L16" s="103"/>
      <c r="M16" s="103"/>
      <c r="N16" s="35"/>
      <c r="O16" s="4"/>
      <c r="P16" s="104" t="str">
        <f t="shared" si="4"/>
        <v/>
      </c>
      <c r="Q16" s="105" t="str">
        <f t="shared" si="5"/>
        <v/>
      </c>
      <c r="R16" s="104" t="str">
        <f t="shared" si="6"/>
        <v/>
      </c>
      <c r="S16" s="55" t="str">
        <f>SUMIFS('LANÇAMENTOS ENT'!$N:$N, 'LANÇAMENTOS ENT'!$E:$E, D16)</f>
        <v>0</v>
      </c>
      <c r="T16" s="104" t="str">
        <f>SUMIFS('LANÇAMENTOS ENT'!$T:$T,'LANÇAMENTOS ENT'!$E:$E,D16)</f>
        <v> R$ -   </v>
      </c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>
        <v>9.0</v>
      </c>
      <c r="AT16" s="55" t="s">
        <v>82</v>
      </c>
    </row>
    <row r="17" ht="30.0" customHeight="1">
      <c r="A17" s="18" t="s">
        <v>13</v>
      </c>
      <c r="B17" s="97" t="str">
        <f t="shared" si="2"/>
        <v/>
      </c>
      <c r="C17" s="108" t="str">
        <f t="shared" si="7"/>
        <v>-</v>
      </c>
      <c r="D17" s="109"/>
      <c r="E17" s="110"/>
      <c r="F17" s="92"/>
      <c r="G17" s="93"/>
      <c r="H17" s="111"/>
      <c r="I17" s="111"/>
      <c r="J17" s="111"/>
      <c r="K17" s="112"/>
      <c r="L17" s="113"/>
      <c r="M17" s="113"/>
      <c r="N17" s="35"/>
      <c r="O17" s="4"/>
      <c r="P17" s="104" t="str">
        <f t="shared" si="4"/>
        <v/>
      </c>
      <c r="Q17" s="105" t="str">
        <f t="shared" si="5"/>
        <v/>
      </c>
      <c r="R17" s="104" t="str">
        <f t="shared" si="6"/>
        <v/>
      </c>
      <c r="S17" s="55" t="str">
        <f>SUMIFS('LANÇAMENTOS ENT'!$N:$N, 'LANÇAMENTOS ENT'!$E:$E, D17)</f>
        <v>0</v>
      </c>
      <c r="T17" s="104" t="str">
        <f>SUMIFS('LANÇAMENTOS ENT'!$T:$T,'LANÇAMENTOS ENT'!$E:$E,D17)</f>
        <v> R$ -   </v>
      </c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>
        <v>10.0</v>
      </c>
      <c r="AT17" s="55" t="s">
        <v>83</v>
      </c>
    </row>
    <row r="18" ht="30.0" customHeight="1">
      <c r="A18" s="23"/>
      <c r="B18" s="97" t="str">
        <f t="shared" si="2"/>
        <v/>
      </c>
      <c r="C18" s="98" t="str">
        <f t="shared" si="7"/>
        <v>-</v>
      </c>
      <c r="D18" s="99"/>
      <c r="E18" s="100"/>
      <c r="F18" s="92"/>
      <c r="G18" s="93"/>
      <c r="H18" s="101"/>
      <c r="I18" s="101"/>
      <c r="J18" s="101"/>
      <c r="K18" s="102"/>
      <c r="L18" s="103"/>
      <c r="M18" s="103"/>
      <c r="N18" s="35"/>
      <c r="O18" s="4"/>
      <c r="P18" s="104" t="str">
        <f t="shared" si="4"/>
        <v/>
      </c>
      <c r="Q18" s="105" t="str">
        <f t="shared" si="5"/>
        <v/>
      </c>
      <c r="R18" s="104" t="str">
        <f t="shared" si="6"/>
        <v/>
      </c>
      <c r="S18" s="55" t="str">
        <f>SUMIFS('LANÇAMENTOS ENT'!$N:$N, 'LANÇAMENTOS ENT'!$E:$E, D18)</f>
        <v>0</v>
      </c>
      <c r="T18" s="104" t="str">
        <f>SUMIFS('LANÇAMENTOS ENT'!$T:$T,'LANÇAMENTOS ENT'!$E:$E,D18)</f>
        <v> R$ -   </v>
      </c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>
        <v>11.0</v>
      </c>
      <c r="AT18" s="55" t="s">
        <v>84</v>
      </c>
    </row>
    <row r="19" ht="30.0" customHeight="1">
      <c r="A19" s="18" t="s">
        <v>15</v>
      </c>
      <c r="B19" s="97" t="str">
        <f t="shared" si="2"/>
        <v/>
      </c>
      <c r="C19" s="108" t="str">
        <f t="shared" si="7"/>
        <v>-</v>
      </c>
      <c r="D19" s="109"/>
      <c r="E19" s="110"/>
      <c r="F19" s="92"/>
      <c r="G19" s="93"/>
      <c r="H19" s="111"/>
      <c r="I19" s="111"/>
      <c r="J19" s="111"/>
      <c r="K19" s="112"/>
      <c r="L19" s="113"/>
      <c r="M19" s="113"/>
      <c r="N19" s="35"/>
      <c r="O19" s="4"/>
      <c r="P19" s="104" t="str">
        <f t="shared" si="4"/>
        <v/>
      </c>
      <c r="Q19" s="105" t="str">
        <f t="shared" si="5"/>
        <v/>
      </c>
      <c r="R19" s="104" t="str">
        <f t="shared" si="6"/>
        <v/>
      </c>
      <c r="S19" s="55" t="str">
        <f>SUMIFS('LANÇAMENTOS ENT'!$N:$N, 'LANÇAMENTOS ENT'!$E:$E, D19)</f>
        <v>0</v>
      </c>
      <c r="T19" s="104" t="str">
        <f>SUMIFS('LANÇAMENTOS ENT'!$T:$T,'LANÇAMENTOS ENT'!$E:$E,D19)</f>
        <v> R$ -   </v>
      </c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>
        <v>12.0</v>
      </c>
      <c r="AT19" s="55" t="s">
        <v>85</v>
      </c>
    </row>
    <row r="20" ht="30.0" customHeight="1">
      <c r="A20" s="23"/>
      <c r="B20" s="97" t="str">
        <f t="shared" si="2"/>
        <v/>
      </c>
      <c r="C20" s="98" t="str">
        <f t="shared" si="7"/>
        <v>-</v>
      </c>
      <c r="D20" s="99"/>
      <c r="E20" s="100"/>
      <c r="F20" s="92"/>
      <c r="G20" s="93"/>
      <c r="H20" s="101"/>
      <c r="I20" s="101"/>
      <c r="J20" s="101"/>
      <c r="K20" s="102"/>
      <c r="L20" s="103"/>
      <c r="M20" s="103"/>
      <c r="N20" s="35"/>
      <c r="O20" s="4"/>
      <c r="P20" s="104" t="str">
        <f t="shared" si="4"/>
        <v/>
      </c>
      <c r="Q20" s="105" t="str">
        <f t="shared" si="5"/>
        <v/>
      </c>
      <c r="R20" s="104" t="str">
        <f t="shared" si="6"/>
        <v/>
      </c>
      <c r="S20" s="55" t="str">
        <f>SUMIFS('LANÇAMENTOS ENT'!$N:$N, 'LANÇAMENTOS ENT'!$E:$E, D20)</f>
        <v>0</v>
      </c>
      <c r="T20" s="104" t="str">
        <f>SUMIFS('LANÇAMENTOS ENT'!$T:$T,'LANÇAMENTOS ENT'!$E:$E,D20)</f>
        <v> R$ -   </v>
      </c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</row>
    <row r="21" ht="30.0" customHeight="1">
      <c r="A21" s="1" t="s">
        <v>17</v>
      </c>
      <c r="B21" s="97" t="str">
        <f t="shared" si="2"/>
        <v/>
      </c>
      <c r="C21" s="108" t="str">
        <f t="shared" si="7"/>
        <v>-</v>
      </c>
      <c r="D21" s="109"/>
      <c r="E21" s="110"/>
      <c r="F21" s="92"/>
      <c r="G21" s="93"/>
      <c r="H21" s="111"/>
      <c r="I21" s="111"/>
      <c r="J21" s="111"/>
      <c r="K21" s="112"/>
      <c r="L21" s="113"/>
      <c r="M21" s="113"/>
      <c r="N21" s="35"/>
      <c r="O21" s="4"/>
      <c r="P21" s="104" t="str">
        <f t="shared" si="4"/>
        <v/>
      </c>
      <c r="Q21" s="105" t="str">
        <f t="shared" si="5"/>
        <v/>
      </c>
      <c r="R21" s="104" t="str">
        <f t="shared" si="6"/>
        <v/>
      </c>
      <c r="S21" s="55" t="str">
        <f>SUMIFS('LANÇAMENTOS ENT'!$N:$N, 'LANÇAMENTOS ENT'!$E:$E, D21)</f>
        <v>0</v>
      </c>
      <c r="T21" s="104" t="str">
        <f>SUMIFS('LANÇAMENTOS ENT'!$T:$T,'LANÇAMENTOS ENT'!$E:$E,D21)</f>
        <v> R$ -   </v>
      </c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</row>
    <row r="22" ht="30.0" customHeight="1">
      <c r="A22" s="1"/>
      <c r="B22" s="97" t="str">
        <f t="shared" si="2"/>
        <v/>
      </c>
      <c r="C22" s="98" t="str">
        <f t="shared" si="7"/>
        <v>-</v>
      </c>
      <c r="D22" s="99"/>
      <c r="E22" s="100"/>
      <c r="F22" s="92"/>
      <c r="G22" s="93"/>
      <c r="H22" s="101"/>
      <c r="I22" s="101"/>
      <c r="J22" s="101"/>
      <c r="K22" s="102"/>
      <c r="L22" s="103"/>
      <c r="M22" s="103"/>
      <c r="N22" s="35"/>
      <c r="O22" s="4"/>
      <c r="P22" s="104" t="str">
        <f t="shared" si="4"/>
        <v/>
      </c>
      <c r="Q22" s="105" t="str">
        <f t="shared" si="5"/>
        <v/>
      </c>
      <c r="R22" s="104" t="str">
        <f t="shared" si="6"/>
        <v/>
      </c>
      <c r="S22" s="55" t="str">
        <f>SUMIFS('LANÇAMENTOS ENT'!$N:$N, 'LANÇAMENTOS ENT'!$E:$E, D22)</f>
        <v>0</v>
      </c>
      <c r="T22" s="104" t="str">
        <f>SUMIFS('LANÇAMENTOS ENT'!$T:$T,'LANÇAMENTOS ENT'!$E:$E,D22)</f>
        <v> R$ -   </v>
      </c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</row>
    <row r="23" ht="30.0" customHeight="1">
      <c r="A23" s="1"/>
      <c r="B23" s="97" t="str">
        <f t="shared" si="2"/>
        <v/>
      </c>
      <c r="C23" s="108" t="str">
        <f t="shared" si="7"/>
        <v>-</v>
      </c>
      <c r="D23" s="109"/>
      <c r="E23" s="110"/>
      <c r="F23" s="92"/>
      <c r="G23" s="93"/>
      <c r="H23" s="111"/>
      <c r="I23" s="111"/>
      <c r="J23" s="111"/>
      <c r="K23" s="112"/>
      <c r="L23" s="113"/>
      <c r="M23" s="113"/>
      <c r="N23" s="35"/>
      <c r="O23" s="4"/>
      <c r="P23" s="104" t="str">
        <f t="shared" si="4"/>
        <v/>
      </c>
      <c r="Q23" s="105" t="str">
        <f t="shared" si="5"/>
        <v/>
      </c>
      <c r="R23" s="104" t="str">
        <f t="shared" si="6"/>
        <v/>
      </c>
      <c r="S23" s="55" t="str">
        <f>SUMIFS('LANÇAMENTOS ENT'!$N:$N, 'LANÇAMENTOS ENT'!$E:$E, D23)</f>
        <v>0</v>
      </c>
      <c r="T23" s="104" t="str">
        <f>SUMIFS('LANÇAMENTOS ENT'!$T:$T,'LANÇAMENTOS ENT'!$E:$E,D23)</f>
        <v> R$ -   </v>
      </c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</row>
    <row r="24" ht="30.0" customHeight="1">
      <c r="A24" s="1"/>
      <c r="B24" s="97" t="str">
        <f t="shared" si="2"/>
        <v/>
      </c>
      <c r="C24" s="98" t="str">
        <f t="shared" si="7"/>
        <v>-</v>
      </c>
      <c r="D24" s="99"/>
      <c r="E24" s="100"/>
      <c r="F24" s="92"/>
      <c r="G24" s="93"/>
      <c r="H24" s="101"/>
      <c r="I24" s="101"/>
      <c r="J24" s="101"/>
      <c r="K24" s="102"/>
      <c r="L24" s="103"/>
      <c r="M24" s="103"/>
      <c r="N24" s="35"/>
      <c r="O24" s="4"/>
      <c r="P24" s="104" t="str">
        <f t="shared" si="4"/>
        <v/>
      </c>
      <c r="Q24" s="105" t="str">
        <f t="shared" si="5"/>
        <v/>
      </c>
      <c r="R24" s="104" t="str">
        <f t="shared" si="6"/>
        <v/>
      </c>
      <c r="S24" s="55" t="str">
        <f>SUMIFS('LANÇAMENTOS ENT'!$N:$N, 'LANÇAMENTOS ENT'!$E:$E, D24)</f>
        <v>0</v>
      </c>
      <c r="T24" s="104" t="str">
        <f>SUMIFS('LANÇAMENTOS ENT'!$T:$T,'LANÇAMENTOS ENT'!$E:$E,D24)</f>
        <v> R$ -   </v>
      </c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</row>
    <row r="25" ht="30.0" customHeight="1">
      <c r="A25" s="1"/>
      <c r="B25" s="97" t="str">
        <f t="shared" si="2"/>
        <v/>
      </c>
      <c r="C25" s="108" t="str">
        <f t="shared" si="7"/>
        <v>-</v>
      </c>
      <c r="D25" s="109"/>
      <c r="E25" s="110"/>
      <c r="F25" s="92"/>
      <c r="G25" s="93"/>
      <c r="H25" s="111"/>
      <c r="I25" s="111"/>
      <c r="J25" s="111"/>
      <c r="K25" s="112"/>
      <c r="L25" s="113"/>
      <c r="M25" s="113"/>
      <c r="N25" s="35"/>
      <c r="O25" s="4"/>
      <c r="P25" s="104" t="str">
        <f t="shared" si="4"/>
        <v/>
      </c>
      <c r="Q25" s="105" t="str">
        <f t="shared" si="5"/>
        <v/>
      </c>
      <c r="R25" s="104" t="str">
        <f t="shared" si="6"/>
        <v/>
      </c>
      <c r="S25" s="55" t="str">
        <f>SUMIFS('LANÇAMENTOS ENT'!$N:$N, 'LANÇAMENTOS ENT'!$E:$E, D25)</f>
        <v>0</v>
      </c>
      <c r="T25" s="104" t="str">
        <f>SUMIFS('LANÇAMENTOS ENT'!$T:$T,'LANÇAMENTOS ENT'!$E:$E,D25)</f>
        <v> R$ -   </v>
      </c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</row>
    <row r="26" ht="30.0" customHeight="1">
      <c r="A26" s="1"/>
      <c r="B26" s="97" t="str">
        <f t="shared" si="2"/>
        <v/>
      </c>
      <c r="C26" s="98" t="str">
        <f t="shared" si="7"/>
        <v>-</v>
      </c>
      <c r="D26" s="99"/>
      <c r="E26" s="100"/>
      <c r="F26" s="92"/>
      <c r="G26" s="93"/>
      <c r="H26" s="101"/>
      <c r="I26" s="101"/>
      <c r="J26" s="101"/>
      <c r="K26" s="102"/>
      <c r="L26" s="103"/>
      <c r="M26" s="103"/>
      <c r="N26" s="35"/>
      <c r="O26" s="4"/>
      <c r="P26" s="104" t="str">
        <f t="shared" si="4"/>
        <v/>
      </c>
      <c r="Q26" s="105" t="str">
        <f t="shared" si="5"/>
        <v/>
      </c>
      <c r="R26" s="104" t="str">
        <f t="shared" si="6"/>
        <v/>
      </c>
      <c r="S26" s="55" t="str">
        <f>SUMIFS('LANÇAMENTOS ENT'!$N:$N, 'LANÇAMENTOS ENT'!$E:$E, D26)</f>
        <v>0</v>
      </c>
      <c r="T26" s="104" t="str">
        <f>SUMIFS('LANÇAMENTOS ENT'!$T:$T,'LANÇAMENTOS ENT'!$E:$E,D26)</f>
        <v> R$ -   </v>
      </c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</row>
    <row r="27" ht="30.0" customHeight="1">
      <c r="A27" s="1"/>
      <c r="B27" s="97" t="str">
        <f t="shared" si="2"/>
        <v/>
      </c>
      <c r="C27" s="108" t="str">
        <f t="shared" si="7"/>
        <v>-</v>
      </c>
      <c r="D27" s="109"/>
      <c r="E27" s="110"/>
      <c r="F27" s="92"/>
      <c r="G27" s="93"/>
      <c r="H27" s="111"/>
      <c r="I27" s="111"/>
      <c r="J27" s="111"/>
      <c r="K27" s="112"/>
      <c r="L27" s="113"/>
      <c r="M27" s="113"/>
      <c r="N27" s="35"/>
      <c r="O27" s="4"/>
      <c r="P27" s="104" t="str">
        <f t="shared" si="4"/>
        <v/>
      </c>
      <c r="Q27" s="105" t="str">
        <f t="shared" si="5"/>
        <v/>
      </c>
      <c r="R27" s="104" t="str">
        <f t="shared" si="6"/>
        <v/>
      </c>
      <c r="S27" s="55" t="str">
        <f>SUMIFS('LANÇAMENTOS ENT'!$N:$N, 'LANÇAMENTOS ENT'!$E:$E, D27)</f>
        <v>0</v>
      </c>
      <c r="T27" s="104" t="str">
        <f>SUMIFS('LANÇAMENTOS ENT'!$T:$T,'LANÇAMENTOS ENT'!$E:$E,D27)</f>
        <v> R$ -   </v>
      </c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</row>
    <row r="28" ht="30.0" customHeight="1">
      <c r="A28" s="1"/>
      <c r="B28" s="97" t="str">
        <f t="shared" si="2"/>
        <v/>
      </c>
      <c r="C28" s="98" t="str">
        <f t="shared" si="7"/>
        <v>-</v>
      </c>
      <c r="D28" s="99"/>
      <c r="E28" s="100"/>
      <c r="F28" s="92"/>
      <c r="G28" s="93"/>
      <c r="H28" s="101"/>
      <c r="I28" s="101"/>
      <c r="J28" s="101"/>
      <c r="K28" s="102"/>
      <c r="L28" s="103"/>
      <c r="M28" s="103"/>
      <c r="N28" s="35"/>
      <c r="O28" s="4"/>
      <c r="P28" s="104" t="str">
        <f t="shared" si="4"/>
        <v/>
      </c>
      <c r="Q28" s="105" t="str">
        <f t="shared" si="5"/>
        <v/>
      </c>
      <c r="R28" s="104" t="str">
        <f t="shared" si="6"/>
        <v/>
      </c>
      <c r="S28" s="55" t="str">
        <f>SUMIFS('LANÇAMENTOS ENT'!$N:$N, 'LANÇAMENTOS ENT'!$E:$E, D28)</f>
        <v>0</v>
      </c>
      <c r="T28" s="104" t="str">
        <f>SUMIFS('LANÇAMENTOS ENT'!$T:$T,'LANÇAMENTOS ENT'!$E:$E,D28)</f>
        <v> R$ -   </v>
      </c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</row>
    <row r="29" ht="30.0" customHeight="1">
      <c r="A29" s="1"/>
      <c r="B29" s="97" t="str">
        <f t="shared" si="2"/>
        <v/>
      </c>
      <c r="C29" s="108" t="str">
        <f t="shared" si="7"/>
        <v>-</v>
      </c>
      <c r="D29" s="109"/>
      <c r="E29" s="110"/>
      <c r="F29" s="92"/>
      <c r="G29" s="93"/>
      <c r="H29" s="111"/>
      <c r="I29" s="111"/>
      <c r="J29" s="111"/>
      <c r="K29" s="112"/>
      <c r="L29" s="113"/>
      <c r="M29" s="113"/>
      <c r="N29" s="35"/>
      <c r="O29" s="4"/>
      <c r="P29" s="104" t="str">
        <f t="shared" si="4"/>
        <v/>
      </c>
      <c r="Q29" s="105" t="str">
        <f t="shared" si="5"/>
        <v/>
      </c>
      <c r="R29" s="104" t="str">
        <f t="shared" si="6"/>
        <v/>
      </c>
      <c r="S29" s="55" t="str">
        <f>SUMIFS('LANÇAMENTOS ENT'!$N:$N, 'LANÇAMENTOS ENT'!$E:$E, D29)</f>
        <v>0</v>
      </c>
      <c r="T29" s="104" t="str">
        <f>SUMIFS('LANÇAMENTOS ENT'!$T:$T,'LANÇAMENTOS ENT'!$E:$E,D29)</f>
        <v> R$ -   </v>
      </c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</row>
    <row r="30" ht="30.0" customHeight="1">
      <c r="A30" s="1"/>
      <c r="B30" s="97" t="str">
        <f t="shared" si="2"/>
        <v/>
      </c>
      <c r="C30" s="98" t="str">
        <f t="shared" si="7"/>
        <v>-</v>
      </c>
      <c r="D30" s="99"/>
      <c r="E30" s="100"/>
      <c r="F30" s="92"/>
      <c r="G30" s="93"/>
      <c r="H30" s="101"/>
      <c r="I30" s="101"/>
      <c r="J30" s="101"/>
      <c r="K30" s="102"/>
      <c r="L30" s="103"/>
      <c r="M30" s="103"/>
      <c r="N30" s="35"/>
      <c r="O30" s="4"/>
      <c r="P30" s="104" t="str">
        <f t="shared" si="4"/>
        <v/>
      </c>
      <c r="Q30" s="105" t="str">
        <f t="shared" si="5"/>
        <v/>
      </c>
      <c r="R30" s="104" t="str">
        <f t="shared" si="6"/>
        <v/>
      </c>
      <c r="S30" s="55" t="str">
        <f>SUMIFS('LANÇAMENTOS ENT'!$N:$N, 'LANÇAMENTOS ENT'!$E:$E, D30)</f>
        <v>0</v>
      </c>
      <c r="T30" s="104" t="str">
        <f>SUMIFS('LANÇAMENTOS ENT'!$T:$T,'LANÇAMENTOS ENT'!$E:$E,D30)</f>
        <v> R$ -   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</row>
    <row r="31" ht="30.0" customHeight="1">
      <c r="A31" s="1"/>
      <c r="B31" s="97" t="str">
        <f t="shared" si="2"/>
        <v/>
      </c>
      <c r="C31" s="108" t="str">
        <f t="shared" si="7"/>
        <v>-</v>
      </c>
      <c r="D31" s="109"/>
      <c r="E31" s="110"/>
      <c r="F31" s="92"/>
      <c r="G31" s="93"/>
      <c r="H31" s="111"/>
      <c r="I31" s="111"/>
      <c r="J31" s="111"/>
      <c r="K31" s="112"/>
      <c r="L31" s="113"/>
      <c r="M31" s="113"/>
      <c r="N31" s="35"/>
      <c r="O31" s="4"/>
      <c r="P31" s="104" t="str">
        <f t="shared" si="4"/>
        <v/>
      </c>
      <c r="Q31" s="105" t="str">
        <f t="shared" si="5"/>
        <v/>
      </c>
      <c r="R31" s="104" t="str">
        <f t="shared" si="6"/>
        <v/>
      </c>
      <c r="S31" s="55" t="str">
        <f>SUMIFS('LANÇAMENTOS ENT'!$N:$N, 'LANÇAMENTOS ENT'!$E:$E, D31)</f>
        <v>0</v>
      </c>
      <c r="T31" s="104" t="str">
        <f>SUMIFS('LANÇAMENTOS ENT'!$T:$T,'LANÇAMENTOS ENT'!$E:$E,D31)</f>
        <v> R$ -   </v>
      </c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</row>
    <row r="32" ht="30.0" customHeight="1">
      <c r="A32" s="1"/>
      <c r="B32" s="97" t="str">
        <f t="shared" si="2"/>
        <v/>
      </c>
      <c r="C32" s="98" t="str">
        <f t="shared" si="7"/>
        <v>-</v>
      </c>
      <c r="D32" s="99"/>
      <c r="E32" s="100"/>
      <c r="F32" s="92"/>
      <c r="G32" s="93"/>
      <c r="H32" s="101"/>
      <c r="I32" s="101"/>
      <c r="J32" s="101"/>
      <c r="K32" s="102"/>
      <c r="L32" s="103"/>
      <c r="M32" s="103"/>
      <c r="N32" s="35"/>
      <c r="O32" s="4"/>
      <c r="P32" s="104" t="str">
        <f t="shared" si="4"/>
        <v/>
      </c>
      <c r="Q32" s="105" t="str">
        <f t="shared" si="5"/>
        <v/>
      </c>
      <c r="R32" s="104" t="str">
        <f t="shared" si="6"/>
        <v/>
      </c>
      <c r="S32" s="55" t="str">
        <f>SUMIFS('LANÇAMENTOS ENT'!$N:$N, 'LANÇAMENTOS ENT'!$E:$E, D32)</f>
        <v>0</v>
      </c>
      <c r="T32" s="104" t="str">
        <f>SUMIFS('LANÇAMENTOS ENT'!$T:$T,'LANÇAMENTOS ENT'!$E:$E,D32)</f>
        <v> R$ -   </v>
      </c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</row>
    <row r="33" ht="30.0" customHeight="1">
      <c r="A33" s="1"/>
      <c r="B33" s="97" t="str">
        <f t="shared" si="2"/>
        <v/>
      </c>
      <c r="C33" s="108" t="str">
        <f t="shared" si="7"/>
        <v>-</v>
      </c>
      <c r="D33" s="109"/>
      <c r="E33" s="110"/>
      <c r="F33" s="92"/>
      <c r="G33" s="93"/>
      <c r="H33" s="111"/>
      <c r="I33" s="111"/>
      <c r="J33" s="111"/>
      <c r="K33" s="112"/>
      <c r="L33" s="113"/>
      <c r="M33" s="113"/>
      <c r="N33" s="35"/>
      <c r="O33" s="4"/>
      <c r="P33" s="104" t="str">
        <f t="shared" si="4"/>
        <v/>
      </c>
      <c r="Q33" s="105" t="str">
        <f t="shared" si="5"/>
        <v/>
      </c>
      <c r="R33" s="104" t="str">
        <f t="shared" si="6"/>
        <v/>
      </c>
      <c r="S33" s="55" t="str">
        <f>SUMIFS('LANÇAMENTOS ENT'!$N:$N, 'LANÇAMENTOS ENT'!$E:$E, D33)</f>
        <v>0</v>
      </c>
      <c r="T33" s="104" t="str">
        <f>SUMIFS('LANÇAMENTOS ENT'!$T:$T,'LANÇAMENTOS ENT'!$E:$E,D33)</f>
        <v> R$ -   </v>
      </c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</row>
    <row r="34" ht="30.0" customHeight="1">
      <c r="A34" s="1"/>
      <c r="B34" s="97" t="str">
        <f t="shared" si="2"/>
        <v/>
      </c>
      <c r="C34" s="98" t="str">
        <f t="shared" si="7"/>
        <v>-</v>
      </c>
      <c r="D34" s="99"/>
      <c r="E34" s="100"/>
      <c r="F34" s="92"/>
      <c r="G34" s="93"/>
      <c r="H34" s="101"/>
      <c r="I34" s="101"/>
      <c r="J34" s="101"/>
      <c r="K34" s="102"/>
      <c r="L34" s="103"/>
      <c r="M34" s="103"/>
      <c r="N34" s="35"/>
      <c r="O34" s="4"/>
      <c r="P34" s="104" t="str">
        <f t="shared" si="4"/>
        <v/>
      </c>
      <c r="Q34" s="105" t="str">
        <f t="shared" si="5"/>
        <v/>
      </c>
      <c r="R34" s="104" t="str">
        <f t="shared" si="6"/>
        <v/>
      </c>
      <c r="S34" s="55" t="str">
        <f>SUMIFS('LANÇAMENTOS ENT'!$N:$N, 'LANÇAMENTOS ENT'!$E:$E, D34)</f>
        <v>0</v>
      </c>
      <c r="T34" s="104" t="str">
        <f>SUMIFS('LANÇAMENTOS ENT'!$T:$T,'LANÇAMENTOS ENT'!$E:$E,D34)</f>
        <v> R$ -   </v>
      </c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</row>
    <row r="35" ht="30.0" customHeight="1">
      <c r="A35" s="1"/>
      <c r="B35" s="97" t="str">
        <f t="shared" si="2"/>
        <v/>
      </c>
      <c r="C35" s="108" t="str">
        <f t="shared" si="7"/>
        <v>-</v>
      </c>
      <c r="D35" s="109"/>
      <c r="E35" s="110"/>
      <c r="F35" s="92"/>
      <c r="G35" s="93"/>
      <c r="H35" s="111"/>
      <c r="I35" s="111"/>
      <c r="J35" s="111"/>
      <c r="K35" s="112"/>
      <c r="L35" s="113"/>
      <c r="M35" s="113"/>
      <c r="N35" s="35"/>
      <c r="O35" s="4"/>
      <c r="P35" s="104" t="str">
        <f t="shared" si="4"/>
        <v/>
      </c>
      <c r="Q35" s="105" t="str">
        <f t="shared" si="5"/>
        <v/>
      </c>
      <c r="R35" s="104" t="str">
        <f t="shared" si="6"/>
        <v/>
      </c>
      <c r="S35" s="55" t="str">
        <f>SUMIFS('LANÇAMENTOS ENT'!$N:$N, 'LANÇAMENTOS ENT'!$E:$E, D35)</f>
        <v>0</v>
      </c>
      <c r="T35" s="104" t="str">
        <f>SUMIFS('LANÇAMENTOS ENT'!$T:$T,'LANÇAMENTOS ENT'!$E:$E,D35)</f>
        <v> R$ -   </v>
      </c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</row>
    <row r="36" ht="30.0" customHeight="1">
      <c r="A36" s="1"/>
      <c r="B36" s="97" t="str">
        <f t="shared" si="2"/>
        <v/>
      </c>
      <c r="C36" s="98" t="str">
        <f t="shared" si="7"/>
        <v>-</v>
      </c>
      <c r="D36" s="99"/>
      <c r="E36" s="100"/>
      <c r="F36" s="92"/>
      <c r="G36" s="93"/>
      <c r="H36" s="101"/>
      <c r="I36" s="101"/>
      <c r="J36" s="101"/>
      <c r="K36" s="102"/>
      <c r="L36" s="103"/>
      <c r="M36" s="103"/>
      <c r="N36" s="35"/>
      <c r="O36" s="4"/>
      <c r="P36" s="104" t="str">
        <f t="shared" si="4"/>
        <v/>
      </c>
      <c r="Q36" s="105" t="str">
        <f t="shared" si="5"/>
        <v/>
      </c>
      <c r="R36" s="104" t="str">
        <f t="shared" si="6"/>
        <v/>
      </c>
      <c r="S36" s="55" t="str">
        <f>SUMIFS('LANÇAMENTOS ENT'!$N:$N, 'LANÇAMENTOS ENT'!$E:$E, D36)</f>
        <v>0</v>
      </c>
      <c r="T36" s="104" t="str">
        <f>SUMIFS('LANÇAMENTOS ENT'!$T:$T,'LANÇAMENTOS ENT'!$E:$E,D36)</f>
        <v> R$ -   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</row>
    <row r="37" ht="30.0" customHeight="1">
      <c r="A37" s="1"/>
      <c r="B37" s="97" t="str">
        <f t="shared" si="2"/>
        <v/>
      </c>
      <c r="C37" s="108" t="str">
        <f t="shared" si="7"/>
        <v>-</v>
      </c>
      <c r="D37" s="109"/>
      <c r="E37" s="110"/>
      <c r="F37" s="92"/>
      <c r="G37" s="93"/>
      <c r="H37" s="111"/>
      <c r="I37" s="111"/>
      <c r="J37" s="111"/>
      <c r="K37" s="112"/>
      <c r="L37" s="113"/>
      <c r="M37" s="113"/>
      <c r="N37" s="35"/>
      <c r="O37" s="4"/>
      <c r="P37" s="104" t="str">
        <f t="shared" si="4"/>
        <v/>
      </c>
      <c r="Q37" s="105" t="str">
        <f t="shared" si="5"/>
        <v/>
      </c>
      <c r="R37" s="104" t="str">
        <f t="shared" si="6"/>
        <v/>
      </c>
      <c r="S37" s="55" t="str">
        <f>SUMIFS('LANÇAMENTOS ENT'!$N:$N, 'LANÇAMENTOS ENT'!$E:$E, D37)</f>
        <v>0</v>
      </c>
      <c r="T37" s="104" t="str">
        <f>SUMIFS('LANÇAMENTOS ENT'!$T:$T,'LANÇAMENTOS ENT'!$E:$E,D37)</f>
        <v> R$ -   </v>
      </c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</row>
    <row r="38" ht="30.0" customHeight="1">
      <c r="A38" s="1"/>
      <c r="B38" s="97" t="str">
        <f t="shared" si="2"/>
        <v/>
      </c>
      <c r="C38" s="98" t="str">
        <f t="shared" si="7"/>
        <v>-</v>
      </c>
      <c r="D38" s="99"/>
      <c r="E38" s="100"/>
      <c r="F38" s="92"/>
      <c r="G38" s="93"/>
      <c r="H38" s="101"/>
      <c r="I38" s="101"/>
      <c r="J38" s="101"/>
      <c r="K38" s="102"/>
      <c r="L38" s="103"/>
      <c r="M38" s="103"/>
      <c r="N38" s="35"/>
      <c r="O38" s="4"/>
      <c r="P38" s="104" t="str">
        <f t="shared" si="4"/>
        <v/>
      </c>
      <c r="Q38" s="105" t="str">
        <f t="shared" si="5"/>
        <v/>
      </c>
      <c r="R38" s="104" t="str">
        <f t="shared" si="6"/>
        <v/>
      </c>
      <c r="S38" s="55" t="str">
        <f>SUMIFS('LANÇAMENTOS ENT'!$N:$N, 'LANÇAMENTOS ENT'!$E:$E, D38)</f>
        <v>0</v>
      </c>
      <c r="T38" s="104" t="str">
        <f>SUMIFS('LANÇAMENTOS ENT'!$T:$T,'LANÇAMENTOS ENT'!$E:$E,D38)</f>
        <v> R$ -   </v>
      </c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</row>
    <row r="39" ht="30.0" customHeight="1">
      <c r="A39" s="1"/>
      <c r="B39" s="97" t="str">
        <f t="shared" si="2"/>
        <v/>
      </c>
      <c r="C39" s="108" t="str">
        <f t="shared" si="7"/>
        <v>-</v>
      </c>
      <c r="D39" s="109"/>
      <c r="E39" s="110"/>
      <c r="F39" s="92"/>
      <c r="G39" s="93"/>
      <c r="H39" s="111"/>
      <c r="I39" s="111"/>
      <c r="J39" s="111"/>
      <c r="K39" s="112"/>
      <c r="L39" s="113"/>
      <c r="M39" s="113"/>
      <c r="N39" s="35"/>
      <c r="O39" s="4"/>
      <c r="P39" s="104" t="str">
        <f t="shared" si="4"/>
        <v/>
      </c>
      <c r="Q39" s="105" t="str">
        <f t="shared" si="5"/>
        <v/>
      </c>
      <c r="R39" s="104" t="str">
        <f t="shared" si="6"/>
        <v/>
      </c>
      <c r="S39" s="55" t="str">
        <f>SUMIFS('LANÇAMENTOS ENT'!$N:$N, 'LANÇAMENTOS ENT'!$E:$E, D39)</f>
        <v>0</v>
      </c>
      <c r="T39" s="104" t="str">
        <f>SUMIFS('LANÇAMENTOS ENT'!$T:$T,'LANÇAMENTOS ENT'!$E:$E,D39)</f>
        <v> R$ -   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</row>
    <row r="40" ht="30.0" customHeight="1">
      <c r="A40" s="1"/>
      <c r="B40" s="97" t="str">
        <f t="shared" si="2"/>
        <v/>
      </c>
      <c r="C40" s="98" t="str">
        <f t="shared" si="7"/>
        <v>-</v>
      </c>
      <c r="D40" s="99"/>
      <c r="E40" s="100"/>
      <c r="F40" s="92"/>
      <c r="G40" s="93"/>
      <c r="H40" s="101"/>
      <c r="I40" s="101"/>
      <c r="J40" s="101"/>
      <c r="K40" s="102"/>
      <c r="L40" s="103"/>
      <c r="M40" s="103"/>
      <c r="N40" s="35"/>
      <c r="O40" s="4"/>
      <c r="P40" s="104" t="str">
        <f t="shared" si="4"/>
        <v/>
      </c>
      <c r="Q40" s="105" t="str">
        <f t="shared" si="5"/>
        <v/>
      </c>
      <c r="R40" s="104" t="str">
        <f t="shared" si="6"/>
        <v/>
      </c>
      <c r="S40" s="55" t="str">
        <f>SUMIFS('LANÇAMENTOS ENT'!$N:$N, 'LANÇAMENTOS ENT'!$E:$E, D40)</f>
        <v>0</v>
      </c>
      <c r="T40" s="104" t="str">
        <f>SUMIFS('LANÇAMENTOS ENT'!$T:$T,'LANÇAMENTOS ENT'!$E:$E,D40)</f>
        <v> R$ -   </v>
      </c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ht="30.0" customHeight="1">
      <c r="A41" s="1"/>
      <c r="B41" s="97" t="str">
        <f t="shared" si="2"/>
        <v/>
      </c>
      <c r="C41" s="108" t="str">
        <f t="shared" si="7"/>
        <v>-</v>
      </c>
      <c r="D41" s="109"/>
      <c r="E41" s="110"/>
      <c r="F41" s="92"/>
      <c r="G41" s="93"/>
      <c r="H41" s="111"/>
      <c r="I41" s="111"/>
      <c r="J41" s="111"/>
      <c r="K41" s="112"/>
      <c r="L41" s="113"/>
      <c r="M41" s="113"/>
      <c r="N41" s="35"/>
      <c r="O41" s="4"/>
      <c r="P41" s="104" t="str">
        <f t="shared" si="4"/>
        <v/>
      </c>
      <c r="Q41" s="105" t="str">
        <f t="shared" si="5"/>
        <v/>
      </c>
      <c r="R41" s="104" t="str">
        <f t="shared" si="6"/>
        <v/>
      </c>
      <c r="S41" s="55" t="str">
        <f>SUMIFS('LANÇAMENTOS ENT'!$N:$N, 'LANÇAMENTOS ENT'!$E:$E, D41)</f>
        <v>0</v>
      </c>
      <c r="T41" s="104" t="str">
        <f>SUMIFS('LANÇAMENTOS ENT'!$T:$T,'LANÇAMENTOS ENT'!$E:$E,D41)</f>
        <v> R$ -   </v>
      </c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ht="30.0" customHeight="1">
      <c r="A42" s="1"/>
      <c r="B42" s="97" t="str">
        <f t="shared" si="2"/>
        <v/>
      </c>
      <c r="C42" s="98" t="str">
        <f t="shared" si="7"/>
        <v>-</v>
      </c>
      <c r="D42" s="99"/>
      <c r="E42" s="100"/>
      <c r="F42" s="92"/>
      <c r="G42" s="93"/>
      <c r="H42" s="101"/>
      <c r="I42" s="101"/>
      <c r="J42" s="101"/>
      <c r="K42" s="102"/>
      <c r="L42" s="103"/>
      <c r="M42" s="103"/>
      <c r="N42" s="35"/>
      <c r="O42" s="4"/>
      <c r="P42" s="104" t="str">
        <f t="shared" si="4"/>
        <v/>
      </c>
      <c r="Q42" s="105" t="str">
        <f t="shared" si="5"/>
        <v/>
      </c>
      <c r="R42" s="104" t="str">
        <f t="shared" si="6"/>
        <v/>
      </c>
      <c r="S42" s="55" t="str">
        <f>SUMIFS('LANÇAMENTOS ENT'!$N:$N, 'LANÇAMENTOS ENT'!$E:$E, D42)</f>
        <v>0</v>
      </c>
      <c r="T42" s="104" t="str">
        <f>SUMIFS('LANÇAMENTOS ENT'!$T:$T,'LANÇAMENTOS ENT'!$E:$E,D42)</f>
        <v> R$ -   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</row>
    <row r="43" ht="30.0" customHeight="1">
      <c r="A43" s="1"/>
      <c r="B43" s="97" t="str">
        <f t="shared" si="2"/>
        <v/>
      </c>
      <c r="C43" s="108" t="str">
        <f t="shared" si="7"/>
        <v>-</v>
      </c>
      <c r="D43" s="109"/>
      <c r="E43" s="110"/>
      <c r="F43" s="92"/>
      <c r="G43" s="93"/>
      <c r="H43" s="111"/>
      <c r="I43" s="111"/>
      <c r="J43" s="111"/>
      <c r="K43" s="112"/>
      <c r="L43" s="113"/>
      <c r="M43" s="113"/>
      <c r="N43" s="35"/>
      <c r="O43" s="4"/>
      <c r="P43" s="104" t="str">
        <f t="shared" si="4"/>
        <v/>
      </c>
      <c r="Q43" s="105" t="str">
        <f t="shared" si="5"/>
        <v/>
      </c>
      <c r="R43" s="104" t="str">
        <f t="shared" si="6"/>
        <v/>
      </c>
      <c r="S43" s="55" t="str">
        <f>SUMIFS('LANÇAMENTOS ENT'!$N:$N, 'LANÇAMENTOS ENT'!$E:$E, D43)</f>
        <v>0</v>
      </c>
      <c r="T43" s="104" t="str">
        <f>SUMIFS('LANÇAMENTOS ENT'!$T:$T,'LANÇAMENTOS ENT'!$E:$E,D43)</f>
        <v> R$ -   </v>
      </c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</row>
    <row r="44" ht="30.0" customHeight="1">
      <c r="A44" s="1"/>
      <c r="B44" s="97" t="str">
        <f t="shared" si="2"/>
        <v/>
      </c>
      <c r="C44" s="98" t="str">
        <f t="shared" si="7"/>
        <v>-</v>
      </c>
      <c r="D44" s="99"/>
      <c r="E44" s="100"/>
      <c r="F44" s="92"/>
      <c r="G44" s="93"/>
      <c r="H44" s="101"/>
      <c r="I44" s="101"/>
      <c r="J44" s="101"/>
      <c r="K44" s="102"/>
      <c r="L44" s="103"/>
      <c r="M44" s="103"/>
      <c r="N44" s="35"/>
      <c r="O44" s="4"/>
      <c r="P44" s="104" t="str">
        <f t="shared" si="4"/>
        <v/>
      </c>
      <c r="Q44" s="105" t="str">
        <f t="shared" si="5"/>
        <v/>
      </c>
      <c r="R44" s="104" t="str">
        <f t="shared" si="6"/>
        <v/>
      </c>
      <c r="S44" s="55" t="str">
        <f>SUMIFS('LANÇAMENTOS ENT'!$N:$N, 'LANÇAMENTOS ENT'!$E:$E, D44)</f>
        <v>0</v>
      </c>
      <c r="T44" s="104" t="str">
        <f>SUMIFS('LANÇAMENTOS ENT'!$T:$T,'LANÇAMENTOS ENT'!$E:$E,D44)</f>
        <v> R$ -   </v>
      </c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</row>
    <row r="45" ht="30.0" customHeight="1">
      <c r="A45" s="1"/>
      <c r="B45" s="97" t="str">
        <f t="shared" si="2"/>
        <v/>
      </c>
      <c r="C45" s="108" t="str">
        <f t="shared" si="7"/>
        <v>-</v>
      </c>
      <c r="D45" s="109"/>
      <c r="E45" s="110"/>
      <c r="F45" s="92"/>
      <c r="G45" s="93"/>
      <c r="H45" s="111"/>
      <c r="I45" s="111"/>
      <c r="J45" s="111"/>
      <c r="K45" s="112"/>
      <c r="L45" s="113"/>
      <c r="M45" s="113"/>
      <c r="N45" s="35"/>
      <c r="O45" s="4"/>
      <c r="P45" s="104" t="str">
        <f t="shared" si="4"/>
        <v/>
      </c>
      <c r="Q45" s="105" t="str">
        <f t="shared" si="5"/>
        <v/>
      </c>
      <c r="R45" s="104" t="str">
        <f t="shared" si="6"/>
        <v/>
      </c>
      <c r="S45" s="55" t="str">
        <f>SUMIFS('LANÇAMENTOS ENT'!$N:$N, 'LANÇAMENTOS ENT'!$E:$E, D45)</f>
        <v>0</v>
      </c>
      <c r="T45" s="104" t="str">
        <f>SUMIFS('LANÇAMENTOS ENT'!$T:$T,'LANÇAMENTOS ENT'!$E:$E,D45)</f>
        <v> R$ -   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</row>
    <row r="46" ht="30.0" customHeight="1">
      <c r="A46" s="1"/>
      <c r="B46" s="97" t="str">
        <f t="shared" si="2"/>
        <v/>
      </c>
      <c r="C46" s="98" t="str">
        <f t="shared" si="7"/>
        <v>-</v>
      </c>
      <c r="D46" s="99"/>
      <c r="E46" s="100"/>
      <c r="F46" s="92"/>
      <c r="G46" s="93"/>
      <c r="H46" s="101"/>
      <c r="I46" s="101"/>
      <c r="J46" s="101"/>
      <c r="K46" s="102"/>
      <c r="L46" s="103"/>
      <c r="M46" s="103"/>
      <c r="N46" s="35"/>
      <c r="O46" s="4"/>
      <c r="P46" s="104" t="str">
        <f t="shared" si="4"/>
        <v/>
      </c>
      <c r="Q46" s="105" t="str">
        <f t="shared" si="5"/>
        <v/>
      </c>
      <c r="R46" s="104" t="str">
        <f t="shared" si="6"/>
        <v/>
      </c>
      <c r="S46" s="55" t="str">
        <f>SUMIFS('LANÇAMENTOS ENT'!$N:$N, 'LANÇAMENTOS ENT'!$E:$E, D46)</f>
        <v>0</v>
      </c>
      <c r="T46" s="104" t="str">
        <f>SUMIFS('LANÇAMENTOS ENT'!$T:$T,'LANÇAMENTOS ENT'!$E:$E,D46)</f>
        <v> R$ -   </v>
      </c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</row>
    <row r="47" ht="30.0" customHeight="1">
      <c r="A47" s="1"/>
      <c r="B47" s="97" t="str">
        <f t="shared" si="2"/>
        <v/>
      </c>
      <c r="C47" s="108" t="str">
        <f t="shared" si="7"/>
        <v>-</v>
      </c>
      <c r="D47" s="109"/>
      <c r="E47" s="110"/>
      <c r="F47" s="92"/>
      <c r="G47" s="93"/>
      <c r="H47" s="111"/>
      <c r="I47" s="111"/>
      <c r="J47" s="111"/>
      <c r="K47" s="112"/>
      <c r="L47" s="113"/>
      <c r="M47" s="113"/>
      <c r="N47" s="35"/>
      <c r="O47" s="4"/>
      <c r="P47" s="104" t="str">
        <f t="shared" si="4"/>
        <v/>
      </c>
      <c r="Q47" s="105" t="str">
        <f t="shared" si="5"/>
        <v/>
      </c>
      <c r="R47" s="104" t="str">
        <f t="shared" si="6"/>
        <v/>
      </c>
      <c r="S47" s="55" t="str">
        <f>SUMIFS('LANÇAMENTOS ENT'!$N:$N, 'LANÇAMENTOS ENT'!$E:$E, D47)</f>
        <v>0</v>
      </c>
      <c r="T47" s="104" t="str">
        <f>SUMIFS('LANÇAMENTOS ENT'!$T:$T,'LANÇAMENTOS ENT'!$E:$E,D47)</f>
        <v> R$ -   </v>
      </c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</row>
    <row r="48" ht="30.0" customHeight="1">
      <c r="A48" s="1"/>
      <c r="B48" s="97" t="str">
        <f t="shared" si="2"/>
        <v/>
      </c>
      <c r="C48" s="98" t="str">
        <f t="shared" si="7"/>
        <v>-</v>
      </c>
      <c r="D48" s="99"/>
      <c r="E48" s="100"/>
      <c r="F48" s="92"/>
      <c r="G48" s="93"/>
      <c r="H48" s="101"/>
      <c r="I48" s="101"/>
      <c r="J48" s="101"/>
      <c r="K48" s="102"/>
      <c r="L48" s="103"/>
      <c r="M48" s="103"/>
      <c r="N48" s="35"/>
      <c r="O48" s="4"/>
      <c r="P48" s="104" t="str">
        <f t="shared" si="4"/>
        <v/>
      </c>
      <c r="Q48" s="105" t="str">
        <f t="shared" si="5"/>
        <v/>
      </c>
      <c r="R48" s="104" t="str">
        <f t="shared" si="6"/>
        <v/>
      </c>
      <c r="S48" s="55" t="str">
        <f>SUMIFS('LANÇAMENTOS ENT'!$N:$N, 'LANÇAMENTOS ENT'!$E:$E, D48)</f>
        <v>0</v>
      </c>
      <c r="T48" s="104" t="str">
        <f>SUMIFS('LANÇAMENTOS ENT'!$T:$T,'LANÇAMENTOS ENT'!$E:$E,D48)</f>
        <v> R$ -   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</row>
    <row r="49" ht="30.0" customHeight="1">
      <c r="A49" s="1"/>
      <c r="B49" s="97" t="str">
        <f t="shared" si="2"/>
        <v/>
      </c>
      <c r="C49" s="108" t="str">
        <f t="shared" si="7"/>
        <v>-</v>
      </c>
      <c r="D49" s="109"/>
      <c r="E49" s="110"/>
      <c r="F49" s="92"/>
      <c r="G49" s="93"/>
      <c r="H49" s="111"/>
      <c r="I49" s="111"/>
      <c r="J49" s="111"/>
      <c r="K49" s="112"/>
      <c r="L49" s="113"/>
      <c r="M49" s="113"/>
      <c r="N49" s="35"/>
      <c r="O49" s="4"/>
      <c r="P49" s="104" t="str">
        <f t="shared" si="4"/>
        <v/>
      </c>
      <c r="Q49" s="105" t="str">
        <f t="shared" si="5"/>
        <v/>
      </c>
      <c r="R49" s="104" t="str">
        <f t="shared" si="6"/>
        <v/>
      </c>
      <c r="S49" s="55" t="str">
        <f>SUMIFS('LANÇAMENTOS ENT'!$N:$N, 'LANÇAMENTOS ENT'!$E:$E, D49)</f>
        <v>0</v>
      </c>
      <c r="T49" s="104" t="str">
        <f>SUMIFS('LANÇAMENTOS ENT'!$T:$T,'LANÇAMENTOS ENT'!$E:$E,D49)</f>
        <v> R$ -   </v>
      </c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</row>
    <row r="50" ht="30.0" customHeight="1">
      <c r="A50" s="1"/>
      <c r="B50" s="97" t="str">
        <f t="shared" si="2"/>
        <v/>
      </c>
      <c r="C50" s="98" t="str">
        <f t="shared" si="7"/>
        <v>-</v>
      </c>
      <c r="D50" s="99"/>
      <c r="E50" s="100"/>
      <c r="F50" s="92"/>
      <c r="G50" s="93"/>
      <c r="H50" s="101"/>
      <c r="I50" s="101"/>
      <c r="J50" s="101"/>
      <c r="K50" s="102"/>
      <c r="L50" s="103"/>
      <c r="M50" s="103"/>
      <c r="N50" s="35"/>
      <c r="O50" s="4"/>
      <c r="P50" s="104" t="str">
        <f t="shared" si="4"/>
        <v/>
      </c>
      <c r="Q50" s="105" t="str">
        <f t="shared" si="5"/>
        <v/>
      </c>
      <c r="R50" s="104" t="str">
        <f t="shared" si="6"/>
        <v/>
      </c>
      <c r="S50" s="55" t="str">
        <f>SUMIFS('LANÇAMENTOS ENT'!$N:$N, 'LANÇAMENTOS ENT'!$E:$E, D50)</f>
        <v>0</v>
      </c>
      <c r="T50" s="104" t="str">
        <f>SUMIFS('LANÇAMENTOS ENT'!$T:$T,'LANÇAMENTOS ENT'!$E:$E,D50)</f>
        <v> R$ -   </v>
      </c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</row>
    <row r="51" ht="30.0" customHeight="1">
      <c r="A51" s="1"/>
      <c r="B51" s="97" t="str">
        <f t="shared" si="2"/>
        <v/>
      </c>
      <c r="C51" s="108" t="str">
        <f t="shared" si="7"/>
        <v>-</v>
      </c>
      <c r="D51" s="109"/>
      <c r="E51" s="110"/>
      <c r="F51" s="92"/>
      <c r="G51" s="93"/>
      <c r="H51" s="111"/>
      <c r="I51" s="111"/>
      <c r="J51" s="111"/>
      <c r="K51" s="112"/>
      <c r="L51" s="113"/>
      <c r="M51" s="113"/>
      <c r="N51" s="35"/>
      <c r="O51" s="4"/>
      <c r="P51" s="104" t="str">
        <f t="shared" si="4"/>
        <v/>
      </c>
      <c r="Q51" s="105" t="str">
        <f t="shared" si="5"/>
        <v/>
      </c>
      <c r="R51" s="104" t="str">
        <f t="shared" si="6"/>
        <v/>
      </c>
      <c r="S51" s="55" t="str">
        <f>SUMIFS('LANÇAMENTOS ENT'!$N:$N, 'LANÇAMENTOS ENT'!$E:$E, D51)</f>
        <v>0</v>
      </c>
      <c r="T51" s="104" t="str">
        <f>SUMIFS('LANÇAMENTOS ENT'!$T:$T,'LANÇAMENTOS ENT'!$E:$E,D51)</f>
        <v> R$ -   </v>
      </c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</row>
    <row r="52" ht="30.0" customHeight="1">
      <c r="A52" s="1"/>
      <c r="B52" s="97" t="str">
        <f t="shared" si="2"/>
        <v/>
      </c>
      <c r="C52" s="98" t="str">
        <f t="shared" si="7"/>
        <v>-</v>
      </c>
      <c r="D52" s="99"/>
      <c r="E52" s="100"/>
      <c r="F52" s="92"/>
      <c r="G52" s="93"/>
      <c r="H52" s="101"/>
      <c r="I52" s="101"/>
      <c r="J52" s="101"/>
      <c r="K52" s="102"/>
      <c r="L52" s="103"/>
      <c r="M52" s="103"/>
      <c r="N52" s="35"/>
      <c r="O52" s="4"/>
      <c r="P52" s="104" t="str">
        <f t="shared" si="4"/>
        <v/>
      </c>
      <c r="Q52" s="105" t="str">
        <f t="shared" si="5"/>
        <v/>
      </c>
      <c r="R52" s="104" t="str">
        <f t="shared" si="6"/>
        <v/>
      </c>
      <c r="S52" s="55" t="str">
        <f>SUMIFS('LANÇAMENTOS ENT'!$N:$N, 'LANÇAMENTOS ENT'!$E:$E, D52)</f>
        <v>0</v>
      </c>
      <c r="T52" s="104" t="str">
        <f>SUMIFS('LANÇAMENTOS ENT'!$T:$T,'LANÇAMENTOS ENT'!$E:$E,D52)</f>
        <v> R$ -   </v>
      </c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</row>
    <row r="53" ht="30.0" customHeight="1">
      <c r="A53" s="1"/>
      <c r="B53" s="97" t="str">
        <f t="shared" si="2"/>
        <v/>
      </c>
      <c r="C53" s="108" t="str">
        <f t="shared" si="7"/>
        <v>-</v>
      </c>
      <c r="D53" s="109"/>
      <c r="E53" s="110"/>
      <c r="F53" s="92"/>
      <c r="G53" s="93"/>
      <c r="H53" s="111"/>
      <c r="I53" s="111"/>
      <c r="J53" s="111"/>
      <c r="K53" s="112"/>
      <c r="L53" s="113"/>
      <c r="M53" s="113"/>
      <c r="N53" s="35"/>
      <c r="O53" s="4"/>
      <c r="P53" s="104" t="str">
        <f t="shared" si="4"/>
        <v/>
      </c>
      <c r="Q53" s="105" t="str">
        <f t="shared" si="5"/>
        <v/>
      </c>
      <c r="R53" s="104" t="str">
        <f t="shared" si="6"/>
        <v/>
      </c>
      <c r="S53" s="55" t="str">
        <f>SUMIFS('LANÇAMENTOS ENT'!$N:$N, 'LANÇAMENTOS ENT'!$E:$E, D53)</f>
        <v>0</v>
      </c>
      <c r="T53" s="104" t="str">
        <f>SUMIFS('LANÇAMENTOS ENT'!$T:$T,'LANÇAMENTOS ENT'!$E:$E,D53)</f>
        <v> R$ -   </v>
      </c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</row>
    <row r="54" ht="30.0" customHeight="1">
      <c r="A54" s="1"/>
      <c r="B54" s="97" t="str">
        <f t="shared" si="2"/>
        <v/>
      </c>
      <c r="C54" s="98" t="str">
        <f t="shared" si="7"/>
        <v>-</v>
      </c>
      <c r="D54" s="99"/>
      <c r="E54" s="100"/>
      <c r="F54" s="92"/>
      <c r="G54" s="93"/>
      <c r="H54" s="101"/>
      <c r="I54" s="101"/>
      <c r="J54" s="101"/>
      <c r="K54" s="102"/>
      <c r="L54" s="103"/>
      <c r="M54" s="103"/>
      <c r="N54" s="35"/>
      <c r="O54" s="4"/>
      <c r="P54" s="104" t="str">
        <f t="shared" si="4"/>
        <v/>
      </c>
      <c r="Q54" s="105" t="str">
        <f t="shared" si="5"/>
        <v/>
      </c>
      <c r="R54" s="104" t="str">
        <f t="shared" si="6"/>
        <v/>
      </c>
      <c r="S54" s="55" t="str">
        <f>SUMIFS('LANÇAMENTOS ENT'!$N:$N, 'LANÇAMENTOS ENT'!$E:$E, D54)</f>
        <v>0</v>
      </c>
      <c r="T54" s="104" t="str">
        <f>SUMIFS('LANÇAMENTOS ENT'!$T:$T,'LANÇAMENTOS ENT'!$E:$E,D54)</f>
        <v> R$ -   </v>
      </c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</row>
    <row r="55" ht="30.0" customHeight="1">
      <c r="A55" s="1"/>
      <c r="B55" s="97" t="str">
        <f t="shared" si="2"/>
        <v/>
      </c>
      <c r="C55" s="108" t="str">
        <f t="shared" si="7"/>
        <v>-</v>
      </c>
      <c r="D55" s="109"/>
      <c r="E55" s="110"/>
      <c r="F55" s="92"/>
      <c r="G55" s="93"/>
      <c r="H55" s="111"/>
      <c r="I55" s="111"/>
      <c r="J55" s="111"/>
      <c r="K55" s="112"/>
      <c r="L55" s="113"/>
      <c r="M55" s="113"/>
      <c r="N55" s="35"/>
      <c r="O55" s="4"/>
      <c r="P55" s="104" t="str">
        <f t="shared" si="4"/>
        <v/>
      </c>
      <c r="Q55" s="105" t="str">
        <f t="shared" si="5"/>
        <v/>
      </c>
      <c r="R55" s="104" t="str">
        <f t="shared" si="6"/>
        <v/>
      </c>
      <c r="S55" s="55" t="str">
        <f>SUMIFS('LANÇAMENTOS ENT'!$N:$N, 'LANÇAMENTOS ENT'!$E:$E, D55)</f>
        <v>0</v>
      </c>
      <c r="T55" s="104" t="str">
        <f>SUMIFS('LANÇAMENTOS ENT'!$T:$T,'LANÇAMENTOS ENT'!$E:$E,D55)</f>
        <v> R$ -   </v>
      </c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</row>
    <row r="56" ht="30.0" customHeight="1">
      <c r="A56" s="1"/>
      <c r="B56" s="97" t="str">
        <f t="shared" si="2"/>
        <v/>
      </c>
      <c r="C56" s="98" t="str">
        <f t="shared" si="7"/>
        <v>-</v>
      </c>
      <c r="D56" s="99"/>
      <c r="E56" s="100"/>
      <c r="F56" s="92"/>
      <c r="G56" s="93"/>
      <c r="H56" s="101"/>
      <c r="I56" s="101"/>
      <c r="J56" s="101"/>
      <c r="K56" s="102"/>
      <c r="L56" s="103"/>
      <c r="M56" s="103"/>
      <c r="N56" s="35"/>
      <c r="O56" s="4"/>
      <c r="P56" s="104" t="str">
        <f t="shared" si="4"/>
        <v/>
      </c>
      <c r="Q56" s="105" t="str">
        <f t="shared" si="5"/>
        <v/>
      </c>
      <c r="R56" s="104" t="str">
        <f t="shared" si="6"/>
        <v/>
      </c>
      <c r="S56" s="55" t="str">
        <f>SUMIFS('LANÇAMENTOS ENT'!$N:$N, 'LANÇAMENTOS ENT'!$E:$E, D56)</f>
        <v>0</v>
      </c>
      <c r="T56" s="104" t="str">
        <f>SUMIFS('LANÇAMENTOS ENT'!$T:$T,'LANÇAMENTOS ENT'!$E:$E,D56)</f>
        <v> R$ -   </v>
      </c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</row>
    <row r="57" ht="30.0" customHeight="1">
      <c r="A57" s="1"/>
      <c r="B57" s="97" t="str">
        <f t="shared" si="2"/>
        <v/>
      </c>
      <c r="C57" s="108" t="str">
        <f t="shared" si="7"/>
        <v>-</v>
      </c>
      <c r="D57" s="109"/>
      <c r="E57" s="110"/>
      <c r="F57" s="92"/>
      <c r="G57" s="93"/>
      <c r="H57" s="111"/>
      <c r="I57" s="111"/>
      <c r="J57" s="111"/>
      <c r="K57" s="112"/>
      <c r="L57" s="113"/>
      <c r="M57" s="113"/>
      <c r="N57" s="35"/>
      <c r="O57" s="4"/>
      <c r="P57" s="104" t="str">
        <f t="shared" si="4"/>
        <v/>
      </c>
      <c r="Q57" s="105" t="str">
        <f t="shared" si="5"/>
        <v/>
      </c>
      <c r="R57" s="104" t="str">
        <f t="shared" si="6"/>
        <v/>
      </c>
      <c r="S57" s="55" t="str">
        <f>SUMIFS('LANÇAMENTOS ENT'!$N:$N, 'LANÇAMENTOS ENT'!$E:$E, D57)</f>
        <v>0</v>
      </c>
      <c r="T57" s="104" t="str">
        <f>SUMIFS('LANÇAMENTOS ENT'!$T:$T,'LANÇAMENTOS ENT'!$E:$E,D57)</f>
        <v> R$ -   </v>
      </c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</row>
    <row r="58" ht="30.0" customHeight="1">
      <c r="A58" s="1"/>
      <c r="B58" s="97" t="str">
        <f t="shared" si="2"/>
        <v/>
      </c>
      <c r="C58" s="98" t="str">
        <f t="shared" si="7"/>
        <v>-</v>
      </c>
      <c r="D58" s="99"/>
      <c r="E58" s="100"/>
      <c r="F58" s="92"/>
      <c r="G58" s="93"/>
      <c r="H58" s="101"/>
      <c r="I58" s="101"/>
      <c r="J58" s="101"/>
      <c r="K58" s="102"/>
      <c r="L58" s="103"/>
      <c r="M58" s="103"/>
      <c r="N58" s="35"/>
      <c r="O58" s="4"/>
      <c r="P58" s="104" t="str">
        <f t="shared" si="4"/>
        <v/>
      </c>
      <c r="Q58" s="105" t="str">
        <f t="shared" si="5"/>
        <v/>
      </c>
      <c r="R58" s="104" t="str">
        <f t="shared" si="6"/>
        <v/>
      </c>
      <c r="S58" s="55" t="str">
        <f>SUMIFS('LANÇAMENTOS ENT'!$N:$N, 'LANÇAMENTOS ENT'!$E:$E, D58)</f>
        <v>0</v>
      </c>
      <c r="T58" s="104" t="str">
        <f>SUMIFS('LANÇAMENTOS ENT'!$T:$T,'LANÇAMENTOS ENT'!$E:$E,D58)</f>
        <v> R$ -   </v>
      </c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</row>
    <row r="59" ht="30.0" customHeight="1">
      <c r="A59" s="1"/>
      <c r="B59" s="97" t="str">
        <f t="shared" si="2"/>
        <v/>
      </c>
      <c r="C59" s="108" t="str">
        <f t="shared" si="7"/>
        <v>-</v>
      </c>
      <c r="D59" s="109"/>
      <c r="E59" s="110"/>
      <c r="F59" s="92"/>
      <c r="G59" s="93"/>
      <c r="H59" s="111"/>
      <c r="I59" s="111"/>
      <c r="J59" s="111"/>
      <c r="K59" s="112"/>
      <c r="L59" s="113"/>
      <c r="M59" s="113"/>
      <c r="N59" s="35"/>
      <c r="O59" s="4"/>
      <c r="P59" s="104" t="str">
        <f t="shared" si="4"/>
        <v/>
      </c>
      <c r="Q59" s="105" t="str">
        <f t="shared" si="5"/>
        <v/>
      </c>
      <c r="R59" s="104" t="str">
        <f t="shared" si="6"/>
        <v/>
      </c>
      <c r="S59" s="55" t="str">
        <f>SUMIFS('LANÇAMENTOS ENT'!$N:$N, 'LANÇAMENTOS ENT'!$E:$E, D59)</f>
        <v>0</v>
      </c>
      <c r="T59" s="104" t="str">
        <f>SUMIFS('LANÇAMENTOS ENT'!$T:$T,'LANÇAMENTOS ENT'!$E:$E,D59)</f>
        <v> R$ -   </v>
      </c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</row>
    <row r="60" ht="30.0" customHeight="1">
      <c r="A60" s="1"/>
      <c r="B60" s="97" t="str">
        <f t="shared" si="2"/>
        <v/>
      </c>
      <c r="C60" s="98" t="str">
        <f t="shared" si="7"/>
        <v>-</v>
      </c>
      <c r="D60" s="99"/>
      <c r="E60" s="100"/>
      <c r="F60" s="92"/>
      <c r="G60" s="93"/>
      <c r="H60" s="101"/>
      <c r="I60" s="101"/>
      <c r="J60" s="101"/>
      <c r="K60" s="102"/>
      <c r="L60" s="103"/>
      <c r="M60" s="103"/>
      <c r="N60" s="35"/>
      <c r="O60" s="4"/>
      <c r="P60" s="104" t="str">
        <f t="shared" si="4"/>
        <v/>
      </c>
      <c r="Q60" s="105" t="str">
        <f t="shared" si="5"/>
        <v/>
      </c>
      <c r="R60" s="104" t="str">
        <f t="shared" si="6"/>
        <v/>
      </c>
      <c r="S60" s="55" t="str">
        <f>SUMIFS('LANÇAMENTOS ENT'!$N:$N, 'LANÇAMENTOS ENT'!$E:$E, D60)</f>
        <v>0</v>
      </c>
      <c r="T60" s="104" t="str">
        <f>SUMIFS('LANÇAMENTOS ENT'!$T:$T,'LANÇAMENTOS ENT'!$E:$E,D60)</f>
        <v> R$ -   </v>
      </c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</row>
    <row r="61" ht="30.0" customHeight="1">
      <c r="A61" s="1"/>
      <c r="B61" s="97" t="str">
        <f t="shared" si="2"/>
        <v/>
      </c>
      <c r="C61" s="108" t="str">
        <f t="shared" si="7"/>
        <v>-</v>
      </c>
      <c r="D61" s="109"/>
      <c r="E61" s="110"/>
      <c r="F61" s="92"/>
      <c r="G61" s="93"/>
      <c r="H61" s="111"/>
      <c r="I61" s="111"/>
      <c r="J61" s="111"/>
      <c r="K61" s="112"/>
      <c r="L61" s="113"/>
      <c r="M61" s="113"/>
      <c r="N61" s="35"/>
      <c r="O61" s="4"/>
      <c r="P61" s="104" t="str">
        <f t="shared" si="4"/>
        <v/>
      </c>
      <c r="Q61" s="105" t="str">
        <f t="shared" si="5"/>
        <v/>
      </c>
      <c r="R61" s="104" t="str">
        <f t="shared" si="6"/>
        <v/>
      </c>
      <c r="S61" s="55" t="str">
        <f>SUMIFS('LANÇAMENTOS ENT'!$N:$N, 'LANÇAMENTOS ENT'!$E:$E, D61)</f>
        <v>0</v>
      </c>
      <c r="T61" s="104" t="str">
        <f>SUMIFS('LANÇAMENTOS ENT'!$T:$T,'LANÇAMENTOS ENT'!$E:$E,D61)</f>
        <v> R$ -   </v>
      </c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</row>
    <row r="62" ht="30.0" customHeight="1">
      <c r="A62" s="1"/>
      <c r="B62" s="97" t="str">
        <f t="shared" si="2"/>
        <v/>
      </c>
      <c r="C62" s="98" t="str">
        <f t="shared" si="7"/>
        <v>-</v>
      </c>
      <c r="D62" s="99"/>
      <c r="E62" s="100"/>
      <c r="F62" s="92"/>
      <c r="G62" s="93"/>
      <c r="H62" s="101"/>
      <c r="I62" s="101"/>
      <c r="J62" s="101"/>
      <c r="K62" s="102"/>
      <c r="L62" s="103"/>
      <c r="M62" s="103"/>
      <c r="N62" s="35"/>
      <c r="O62" s="4"/>
      <c r="P62" s="104" t="str">
        <f t="shared" si="4"/>
        <v/>
      </c>
      <c r="Q62" s="105" t="str">
        <f t="shared" si="5"/>
        <v/>
      </c>
      <c r="R62" s="104" t="str">
        <f t="shared" si="6"/>
        <v/>
      </c>
      <c r="S62" s="55" t="str">
        <f>SUMIFS('LANÇAMENTOS ENT'!$N:$N, 'LANÇAMENTOS ENT'!$E:$E, D62)</f>
        <v>0</v>
      </c>
      <c r="T62" s="104" t="str">
        <f>SUMIFS('LANÇAMENTOS ENT'!$T:$T,'LANÇAMENTOS ENT'!$E:$E,D62)</f>
        <v> R$ -   </v>
      </c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</row>
    <row r="63" ht="30.0" customHeight="1">
      <c r="A63" s="1"/>
      <c r="B63" s="97" t="str">
        <f t="shared" si="2"/>
        <v/>
      </c>
      <c r="C63" s="108" t="str">
        <f t="shared" si="7"/>
        <v>-</v>
      </c>
      <c r="D63" s="109"/>
      <c r="E63" s="110"/>
      <c r="F63" s="92"/>
      <c r="G63" s="93"/>
      <c r="H63" s="111"/>
      <c r="I63" s="111"/>
      <c r="J63" s="111"/>
      <c r="K63" s="112"/>
      <c r="L63" s="113"/>
      <c r="M63" s="113"/>
      <c r="N63" s="35"/>
      <c r="O63" s="4"/>
      <c r="P63" s="104" t="str">
        <f t="shared" si="4"/>
        <v/>
      </c>
      <c r="Q63" s="105" t="str">
        <f t="shared" si="5"/>
        <v/>
      </c>
      <c r="R63" s="104" t="str">
        <f t="shared" si="6"/>
        <v/>
      </c>
      <c r="S63" s="55" t="str">
        <f>SUMIFS('LANÇAMENTOS ENT'!$N:$N, 'LANÇAMENTOS ENT'!$E:$E, D63)</f>
        <v>0</v>
      </c>
      <c r="T63" s="104" t="str">
        <f>SUMIFS('LANÇAMENTOS ENT'!$T:$T,'LANÇAMENTOS ENT'!$E:$E,D63)</f>
        <v> R$ -   </v>
      </c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</row>
    <row r="64" ht="30.0" customHeight="1">
      <c r="A64" s="1"/>
      <c r="B64" s="97" t="str">
        <f t="shared" si="2"/>
        <v/>
      </c>
      <c r="C64" s="98" t="str">
        <f t="shared" si="7"/>
        <v>-</v>
      </c>
      <c r="D64" s="99"/>
      <c r="E64" s="100"/>
      <c r="F64" s="92"/>
      <c r="G64" s="93"/>
      <c r="H64" s="101"/>
      <c r="I64" s="101"/>
      <c r="J64" s="101"/>
      <c r="K64" s="102"/>
      <c r="L64" s="103"/>
      <c r="M64" s="103"/>
      <c r="N64" s="35"/>
      <c r="O64" s="4"/>
      <c r="P64" s="104" t="str">
        <f t="shared" si="4"/>
        <v/>
      </c>
      <c r="Q64" s="105" t="str">
        <f t="shared" si="5"/>
        <v/>
      </c>
      <c r="R64" s="104" t="str">
        <f t="shared" si="6"/>
        <v/>
      </c>
      <c r="S64" s="55" t="str">
        <f>SUMIFS('LANÇAMENTOS ENT'!$N:$N, 'LANÇAMENTOS ENT'!$E:$E, D64)</f>
        <v>0</v>
      </c>
      <c r="T64" s="104" t="str">
        <f>SUMIFS('LANÇAMENTOS ENT'!$T:$T,'LANÇAMENTOS ENT'!$E:$E,D64)</f>
        <v> R$ -   </v>
      </c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</row>
    <row r="65" ht="30.0" customHeight="1">
      <c r="A65" s="1"/>
      <c r="B65" s="97" t="str">
        <f t="shared" si="2"/>
        <v/>
      </c>
      <c r="C65" s="108" t="str">
        <f t="shared" si="7"/>
        <v>-</v>
      </c>
      <c r="D65" s="109"/>
      <c r="E65" s="110"/>
      <c r="F65" s="92"/>
      <c r="G65" s="93"/>
      <c r="H65" s="111"/>
      <c r="I65" s="111"/>
      <c r="J65" s="111"/>
      <c r="K65" s="112"/>
      <c r="L65" s="113"/>
      <c r="M65" s="113"/>
      <c r="N65" s="35"/>
      <c r="O65" s="4"/>
      <c r="P65" s="104" t="str">
        <f t="shared" si="4"/>
        <v/>
      </c>
      <c r="Q65" s="105" t="str">
        <f t="shared" si="5"/>
        <v/>
      </c>
      <c r="R65" s="104" t="str">
        <f t="shared" si="6"/>
        <v/>
      </c>
      <c r="S65" s="55" t="str">
        <f>SUMIFS('LANÇAMENTOS ENT'!$N:$N, 'LANÇAMENTOS ENT'!$E:$E, D65)</f>
        <v>0</v>
      </c>
      <c r="T65" s="104" t="str">
        <f>SUMIFS('LANÇAMENTOS ENT'!$T:$T,'LANÇAMENTOS ENT'!$E:$E,D65)</f>
        <v> R$ -   </v>
      </c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</row>
    <row r="66" ht="30.0" customHeight="1">
      <c r="A66" s="1"/>
      <c r="B66" s="97" t="str">
        <f t="shared" si="2"/>
        <v/>
      </c>
      <c r="C66" s="98" t="str">
        <f t="shared" si="7"/>
        <v>-</v>
      </c>
      <c r="D66" s="99"/>
      <c r="E66" s="100"/>
      <c r="F66" s="92"/>
      <c r="G66" s="93"/>
      <c r="H66" s="101"/>
      <c r="I66" s="101"/>
      <c r="J66" s="101"/>
      <c r="K66" s="102"/>
      <c r="L66" s="103"/>
      <c r="M66" s="103"/>
      <c r="N66" s="35"/>
      <c r="O66" s="4"/>
      <c r="P66" s="104" t="str">
        <f t="shared" si="4"/>
        <v/>
      </c>
      <c r="Q66" s="105" t="str">
        <f t="shared" si="5"/>
        <v/>
      </c>
      <c r="R66" s="104" t="str">
        <f t="shared" si="6"/>
        <v/>
      </c>
      <c r="S66" s="55" t="str">
        <f>SUMIFS('LANÇAMENTOS ENT'!$N:$N, 'LANÇAMENTOS ENT'!$E:$E, D66)</f>
        <v>0</v>
      </c>
      <c r="T66" s="104" t="str">
        <f>SUMIFS('LANÇAMENTOS ENT'!$T:$T,'LANÇAMENTOS ENT'!$E:$E,D66)</f>
        <v> R$ -   </v>
      </c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</row>
    <row r="67" ht="30.0" customHeight="1">
      <c r="A67" s="1"/>
      <c r="B67" s="97" t="str">
        <f t="shared" si="2"/>
        <v/>
      </c>
      <c r="C67" s="108" t="str">
        <f t="shared" si="7"/>
        <v>-</v>
      </c>
      <c r="D67" s="109"/>
      <c r="E67" s="110"/>
      <c r="F67" s="92"/>
      <c r="G67" s="93"/>
      <c r="H67" s="111"/>
      <c r="I67" s="111"/>
      <c r="J67" s="111"/>
      <c r="K67" s="112"/>
      <c r="L67" s="113"/>
      <c r="M67" s="113"/>
      <c r="N67" s="35"/>
      <c r="O67" s="4"/>
      <c r="P67" s="104" t="str">
        <f t="shared" si="4"/>
        <v/>
      </c>
      <c r="Q67" s="105" t="str">
        <f t="shared" si="5"/>
        <v/>
      </c>
      <c r="R67" s="104" t="str">
        <f t="shared" si="6"/>
        <v/>
      </c>
      <c r="S67" s="55" t="str">
        <f>SUMIFS('LANÇAMENTOS ENT'!$N:$N, 'LANÇAMENTOS ENT'!$E:$E, D67)</f>
        <v>0</v>
      </c>
      <c r="T67" s="104" t="str">
        <f>SUMIFS('LANÇAMENTOS ENT'!$T:$T,'LANÇAMENTOS ENT'!$E:$E,D67)</f>
        <v> R$ -   </v>
      </c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</row>
    <row r="68" ht="30.0" customHeight="1">
      <c r="A68" s="1"/>
      <c r="B68" s="97" t="str">
        <f t="shared" si="2"/>
        <v/>
      </c>
      <c r="C68" s="98" t="str">
        <f t="shared" si="7"/>
        <v>-</v>
      </c>
      <c r="D68" s="99"/>
      <c r="E68" s="100"/>
      <c r="F68" s="92"/>
      <c r="G68" s="93"/>
      <c r="H68" s="101"/>
      <c r="I68" s="101"/>
      <c r="J68" s="101"/>
      <c r="K68" s="102"/>
      <c r="L68" s="103"/>
      <c r="M68" s="103"/>
      <c r="N68" s="35"/>
      <c r="O68" s="4"/>
      <c r="P68" s="104" t="str">
        <f t="shared" si="4"/>
        <v/>
      </c>
      <c r="Q68" s="105" t="str">
        <f t="shared" si="5"/>
        <v/>
      </c>
      <c r="R68" s="104" t="str">
        <f t="shared" si="6"/>
        <v/>
      </c>
      <c r="S68" s="55" t="str">
        <f>SUMIFS('LANÇAMENTOS ENT'!$N:$N, 'LANÇAMENTOS ENT'!$E:$E, D68)</f>
        <v>0</v>
      </c>
      <c r="T68" s="104" t="str">
        <f>SUMIFS('LANÇAMENTOS ENT'!$T:$T,'LANÇAMENTOS ENT'!$E:$E,D68)</f>
        <v> R$ -   </v>
      </c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</row>
    <row r="69" ht="30.0" customHeight="1">
      <c r="A69" s="1"/>
      <c r="B69" s="97" t="str">
        <f t="shared" si="2"/>
        <v/>
      </c>
      <c r="C69" s="108" t="str">
        <f t="shared" si="7"/>
        <v>-</v>
      </c>
      <c r="D69" s="109"/>
      <c r="E69" s="110"/>
      <c r="F69" s="92"/>
      <c r="G69" s="93"/>
      <c r="H69" s="111"/>
      <c r="I69" s="111"/>
      <c r="J69" s="111"/>
      <c r="K69" s="112"/>
      <c r="L69" s="113"/>
      <c r="M69" s="113"/>
      <c r="N69" s="35"/>
      <c r="O69" s="4"/>
      <c r="P69" s="104" t="str">
        <f t="shared" si="4"/>
        <v/>
      </c>
      <c r="Q69" s="105" t="str">
        <f t="shared" si="5"/>
        <v/>
      </c>
      <c r="R69" s="104" t="str">
        <f t="shared" si="6"/>
        <v/>
      </c>
      <c r="S69" s="55" t="str">
        <f>SUMIFS('LANÇAMENTOS ENT'!$N:$N, 'LANÇAMENTOS ENT'!$E:$E, D69)</f>
        <v>0</v>
      </c>
      <c r="T69" s="104" t="str">
        <f>SUMIFS('LANÇAMENTOS ENT'!$T:$T,'LANÇAMENTOS ENT'!$E:$E,D69)</f>
        <v> R$ -   </v>
      </c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</row>
    <row r="70" ht="30.0" customHeight="1">
      <c r="A70" s="1"/>
      <c r="B70" s="97" t="str">
        <f t="shared" si="2"/>
        <v/>
      </c>
      <c r="C70" s="98" t="str">
        <f t="shared" si="7"/>
        <v>-</v>
      </c>
      <c r="D70" s="99"/>
      <c r="E70" s="100"/>
      <c r="F70" s="92"/>
      <c r="G70" s="93"/>
      <c r="H70" s="101"/>
      <c r="I70" s="101"/>
      <c r="J70" s="101"/>
      <c r="K70" s="102"/>
      <c r="L70" s="103"/>
      <c r="M70" s="103"/>
      <c r="N70" s="35"/>
      <c r="O70" s="4"/>
      <c r="P70" s="104" t="str">
        <f t="shared" si="4"/>
        <v/>
      </c>
      <c r="Q70" s="105" t="str">
        <f t="shared" si="5"/>
        <v/>
      </c>
      <c r="R70" s="104" t="str">
        <f t="shared" si="6"/>
        <v/>
      </c>
      <c r="S70" s="55" t="str">
        <f>SUMIFS('LANÇAMENTOS ENT'!$N:$N, 'LANÇAMENTOS ENT'!$E:$E, D70)</f>
        <v>0</v>
      </c>
      <c r="T70" s="104" t="str">
        <f>SUMIFS('LANÇAMENTOS ENT'!$T:$T,'LANÇAMENTOS ENT'!$E:$E,D70)</f>
        <v> R$ -   </v>
      </c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</row>
    <row r="71" ht="30.0" customHeight="1">
      <c r="A71" s="1"/>
      <c r="B71" s="97" t="str">
        <f t="shared" si="2"/>
        <v/>
      </c>
      <c r="C71" s="108" t="str">
        <f t="shared" si="7"/>
        <v>-</v>
      </c>
      <c r="D71" s="109"/>
      <c r="E71" s="110"/>
      <c r="F71" s="92"/>
      <c r="G71" s="93"/>
      <c r="H71" s="111"/>
      <c r="I71" s="111"/>
      <c r="J71" s="111"/>
      <c r="K71" s="112"/>
      <c r="L71" s="113"/>
      <c r="M71" s="113"/>
      <c r="N71" s="35"/>
      <c r="O71" s="4"/>
      <c r="P71" s="104" t="str">
        <f t="shared" si="4"/>
        <v/>
      </c>
      <c r="Q71" s="105" t="str">
        <f t="shared" si="5"/>
        <v/>
      </c>
      <c r="R71" s="104" t="str">
        <f t="shared" si="6"/>
        <v/>
      </c>
      <c r="S71" s="55" t="str">
        <f>SUMIFS('LANÇAMENTOS ENT'!$N:$N, 'LANÇAMENTOS ENT'!$E:$E, D71)</f>
        <v>0</v>
      </c>
      <c r="T71" s="104" t="str">
        <f>SUMIFS('LANÇAMENTOS ENT'!$T:$T,'LANÇAMENTOS ENT'!$E:$E,D71)</f>
        <v> R$ -   </v>
      </c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</row>
    <row r="72" ht="30.0" customHeight="1">
      <c r="A72" s="1"/>
      <c r="B72" s="97" t="str">
        <f t="shared" si="2"/>
        <v/>
      </c>
      <c r="C72" s="98" t="str">
        <f t="shared" si="7"/>
        <v>-</v>
      </c>
      <c r="D72" s="99"/>
      <c r="E72" s="100"/>
      <c r="F72" s="92"/>
      <c r="G72" s="93"/>
      <c r="H72" s="101"/>
      <c r="I72" s="101"/>
      <c r="J72" s="101"/>
      <c r="K72" s="102"/>
      <c r="L72" s="103"/>
      <c r="M72" s="103"/>
      <c r="N72" s="35"/>
      <c r="O72" s="4"/>
      <c r="P72" s="104" t="str">
        <f t="shared" si="4"/>
        <v/>
      </c>
      <c r="Q72" s="105" t="str">
        <f t="shared" si="5"/>
        <v/>
      </c>
      <c r="R72" s="104" t="str">
        <f t="shared" si="6"/>
        <v/>
      </c>
      <c r="S72" s="55" t="str">
        <f>SUMIFS('LANÇAMENTOS ENT'!$N:$N, 'LANÇAMENTOS ENT'!$E:$E, D72)</f>
        <v>0</v>
      </c>
      <c r="T72" s="104" t="str">
        <f>SUMIFS('LANÇAMENTOS ENT'!$T:$T,'LANÇAMENTOS ENT'!$E:$E,D72)</f>
        <v> R$ -   </v>
      </c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</row>
    <row r="73" ht="30.0" customHeight="1">
      <c r="A73" s="1"/>
      <c r="B73" s="97" t="str">
        <f t="shared" si="2"/>
        <v/>
      </c>
      <c r="C73" s="108" t="str">
        <f t="shared" si="7"/>
        <v>-</v>
      </c>
      <c r="D73" s="109"/>
      <c r="E73" s="110"/>
      <c r="F73" s="92"/>
      <c r="G73" s="93"/>
      <c r="H73" s="111"/>
      <c r="I73" s="111"/>
      <c r="J73" s="111"/>
      <c r="K73" s="112"/>
      <c r="L73" s="113"/>
      <c r="M73" s="113"/>
      <c r="N73" s="35"/>
      <c r="O73" s="4"/>
      <c r="P73" s="104" t="str">
        <f t="shared" si="4"/>
        <v/>
      </c>
      <c r="Q73" s="105" t="str">
        <f t="shared" si="5"/>
        <v/>
      </c>
      <c r="R73" s="104" t="str">
        <f t="shared" si="6"/>
        <v/>
      </c>
      <c r="S73" s="55" t="str">
        <f>SUMIFS('LANÇAMENTOS ENT'!$N:$N, 'LANÇAMENTOS ENT'!$E:$E, D73)</f>
        <v>0</v>
      </c>
      <c r="T73" s="104" t="str">
        <f>SUMIFS('LANÇAMENTOS ENT'!$T:$T,'LANÇAMENTOS ENT'!$E:$E,D73)</f>
        <v> R$ -   </v>
      </c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</row>
    <row r="74" ht="30.0" customHeight="1">
      <c r="A74" s="1"/>
      <c r="B74" s="97" t="str">
        <f t="shared" si="2"/>
        <v/>
      </c>
      <c r="C74" s="98" t="str">
        <f t="shared" si="7"/>
        <v>-</v>
      </c>
      <c r="D74" s="99"/>
      <c r="E74" s="100"/>
      <c r="F74" s="92"/>
      <c r="G74" s="93"/>
      <c r="H74" s="101"/>
      <c r="I74" s="101"/>
      <c r="J74" s="101"/>
      <c r="K74" s="102"/>
      <c r="L74" s="103"/>
      <c r="M74" s="103"/>
      <c r="N74" s="35"/>
      <c r="O74" s="4"/>
      <c r="P74" s="104" t="str">
        <f t="shared" si="4"/>
        <v/>
      </c>
      <c r="Q74" s="105" t="str">
        <f t="shared" si="5"/>
        <v/>
      </c>
      <c r="R74" s="104" t="str">
        <f t="shared" si="6"/>
        <v/>
      </c>
      <c r="S74" s="55" t="str">
        <f>SUMIFS('LANÇAMENTOS ENT'!$N:$N, 'LANÇAMENTOS ENT'!$E:$E, D74)</f>
        <v>0</v>
      </c>
      <c r="T74" s="104" t="str">
        <f>SUMIFS('LANÇAMENTOS ENT'!$T:$T,'LANÇAMENTOS ENT'!$E:$E,D74)</f>
        <v> R$ -   </v>
      </c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</row>
    <row r="75" ht="30.0" customHeight="1">
      <c r="A75" s="1"/>
      <c r="B75" s="97" t="str">
        <f t="shared" si="2"/>
        <v/>
      </c>
      <c r="C75" s="108" t="str">
        <f t="shared" si="7"/>
        <v>-</v>
      </c>
      <c r="D75" s="109"/>
      <c r="E75" s="110"/>
      <c r="F75" s="92"/>
      <c r="G75" s="93"/>
      <c r="H75" s="111"/>
      <c r="I75" s="111"/>
      <c r="J75" s="111"/>
      <c r="K75" s="112"/>
      <c r="L75" s="113"/>
      <c r="M75" s="113"/>
      <c r="N75" s="35"/>
      <c r="O75" s="4"/>
      <c r="P75" s="104" t="str">
        <f t="shared" si="4"/>
        <v/>
      </c>
      <c r="Q75" s="105" t="str">
        <f t="shared" si="5"/>
        <v/>
      </c>
      <c r="R75" s="104" t="str">
        <f t="shared" si="6"/>
        <v/>
      </c>
      <c r="S75" s="55" t="str">
        <f>SUMIFS('LANÇAMENTOS ENT'!$N:$N, 'LANÇAMENTOS ENT'!$E:$E, D75)</f>
        <v>0</v>
      </c>
      <c r="T75" s="104" t="str">
        <f>SUMIFS('LANÇAMENTOS ENT'!$T:$T,'LANÇAMENTOS ENT'!$E:$E,D75)</f>
        <v> R$ -   </v>
      </c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</row>
    <row r="76" ht="30.0" customHeight="1">
      <c r="A76" s="1"/>
      <c r="B76" s="97" t="str">
        <f t="shared" si="2"/>
        <v/>
      </c>
      <c r="C76" s="98" t="str">
        <f t="shared" si="7"/>
        <v>-</v>
      </c>
      <c r="D76" s="99"/>
      <c r="E76" s="100"/>
      <c r="F76" s="92"/>
      <c r="G76" s="93"/>
      <c r="H76" s="101"/>
      <c r="I76" s="101"/>
      <c r="J76" s="101"/>
      <c r="K76" s="102"/>
      <c r="L76" s="103"/>
      <c r="M76" s="103"/>
      <c r="N76" s="35"/>
      <c r="O76" s="4"/>
      <c r="P76" s="104" t="str">
        <f t="shared" si="4"/>
        <v/>
      </c>
      <c r="Q76" s="105" t="str">
        <f t="shared" si="5"/>
        <v/>
      </c>
      <c r="R76" s="104" t="str">
        <f t="shared" si="6"/>
        <v/>
      </c>
      <c r="S76" s="55" t="str">
        <f>SUMIFS('LANÇAMENTOS ENT'!$N:$N, 'LANÇAMENTOS ENT'!$E:$E, D76)</f>
        <v>0</v>
      </c>
      <c r="T76" s="104" t="str">
        <f>SUMIFS('LANÇAMENTOS ENT'!$T:$T,'LANÇAMENTOS ENT'!$E:$E,D76)</f>
        <v> R$ -   </v>
      </c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</row>
    <row r="77" ht="30.0" customHeight="1">
      <c r="A77" s="1"/>
      <c r="B77" s="97" t="str">
        <f t="shared" si="2"/>
        <v/>
      </c>
      <c r="C77" s="108" t="str">
        <f t="shared" si="7"/>
        <v>-</v>
      </c>
      <c r="D77" s="109"/>
      <c r="E77" s="110"/>
      <c r="F77" s="92"/>
      <c r="G77" s="93"/>
      <c r="H77" s="111"/>
      <c r="I77" s="111"/>
      <c r="J77" s="111"/>
      <c r="K77" s="112"/>
      <c r="L77" s="113"/>
      <c r="M77" s="113"/>
      <c r="N77" s="35"/>
      <c r="O77" s="4"/>
      <c r="P77" s="104" t="str">
        <f t="shared" si="4"/>
        <v/>
      </c>
      <c r="Q77" s="105" t="str">
        <f t="shared" si="5"/>
        <v/>
      </c>
      <c r="R77" s="104" t="str">
        <f t="shared" si="6"/>
        <v/>
      </c>
      <c r="S77" s="55" t="str">
        <f>SUMIFS('LANÇAMENTOS ENT'!$N:$N, 'LANÇAMENTOS ENT'!$E:$E, D77)</f>
        <v>0</v>
      </c>
      <c r="T77" s="104" t="str">
        <f>SUMIFS('LANÇAMENTOS ENT'!$T:$T,'LANÇAMENTOS ENT'!$E:$E,D77)</f>
        <v> R$ -   </v>
      </c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</row>
    <row r="78" ht="30.0" customHeight="1">
      <c r="A78" s="1"/>
      <c r="B78" s="97" t="str">
        <f t="shared" si="2"/>
        <v/>
      </c>
      <c r="C78" s="98" t="str">
        <f t="shared" si="7"/>
        <v>-</v>
      </c>
      <c r="D78" s="99"/>
      <c r="E78" s="100"/>
      <c r="F78" s="92"/>
      <c r="G78" s="93"/>
      <c r="H78" s="101"/>
      <c r="I78" s="101"/>
      <c r="J78" s="101"/>
      <c r="K78" s="102"/>
      <c r="L78" s="103"/>
      <c r="M78" s="103"/>
      <c r="N78" s="35"/>
      <c r="O78" s="4"/>
      <c r="P78" s="104" t="str">
        <f t="shared" si="4"/>
        <v/>
      </c>
      <c r="Q78" s="105" t="str">
        <f t="shared" si="5"/>
        <v/>
      </c>
      <c r="R78" s="104" t="str">
        <f t="shared" si="6"/>
        <v/>
      </c>
      <c r="S78" s="55" t="str">
        <f>SUMIFS('LANÇAMENTOS ENT'!$N:$N, 'LANÇAMENTOS ENT'!$E:$E, D78)</f>
        <v>0</v>
      </c>
      <c r="T78" s="104" t="str">
        <f>SUMIFS('LANÇAMENTOS ENT'!$T:$T,'LANÇAMENTOS ENT'!$E:$E,D78)</f>
        <v> R$ -   </v>
      </c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</row>
    <row r="79" ht="30.0" customHeight="1">
      <c r="A79" s="1"/>
      <c r="B79" s="97" t="str">
        <f t="shared" si="2"/>
        <v/>
      </c>
      <c r="C79" s="108" t="str">
        <f t="shared" si="7"/>
        <v>-</v>
      </c>
      <c r="D79" s="109"/>
      <c r="E79" s="110"/>
      <c r="F79" s="92"/>
      <c r="G79" s="93"/>
      <c r="H79" s="111"/>
      <c r="I79" s="111"/>
      <c r="J79" s="111"/>
      <c r="K79" s="112"/>
      <c r="L79" s="113"/>
      <c r="M79" s="113"/>
      <c r="N79" s="35"/>
      <c r="O79" s="4"/>
      <c r="P79" s="104" t="str">
        <f t="shared" si="4"/>
        <v/>
      </c>
      <c r="Q79" s="105" t="str">
        <f t="shared" si="5"/>
        <v/>
      </c>
      <c r="R79" s="104" t="str">
        <f t="shared" si="6"/>
        <v/>
      </c>
      <c r="S79" s="55" t="str">
        <f>SUMIFS('LANÇAMENTOS ENT'!$N:$N, 'LANÇAMENTOS ENT'!$E:$E, D79)</f>
        <v>0</v>
      </c>
      <c r="T79" s="104" t="str">
        <f>SUMIFS('LANÇAMENTOS ENT'!$T:$T,'LANÇAMENTOS ENT'!$E:$E,D79)</f>
        <v> R$ -   </v>
      </c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</row>
    <row r="80" ht="30.0" customHeight="1">
      <c r="A80" s="1"/>
      <c r="B80" s="97" t="str">
        <f t="shared" si="2"/>
        <v/>
      </c>
      <c r="C80" s="98" t="str">
        <f t="shared" si="7"/>
        <v>-</v>
      </c>
      <c r="D80" s="99"/>
      <c r="E80" s="100"/>
      <c r="F80" s="92"/>
      <c r="G80" s="93"/>
      <c r="H80" s="101"/>
      <c r="I80" s="101"/>
      <c r="J80" s="101"/>
      <c r="K80" s="102"/>
      <c r="L80" s="103"/>
      <c r="M80" s="103"/>
      <c r="N80" s="35"/>
      <c r="O80" s="4"/>
      <c r="P80" s="104" t="str">
        <f t="shared" si="4"/>
        <v/>
      </c>
      <c r="Q80" s="105" t="str">
        <f t="shared" si="5"/>
        <v/>
      </c>
      <c r="R80" s="104" t="str">
        <f t="shared" si="6"/>
        <v/>
      </c>
      <c r="S80" s="55" t="str">
        <f>SUMIFS('LANÇAMENTOS ENT'!$N:$N, 'LANÇAMENTOS ENT'!$E:$E, D80)</f>
        <v>0</v>
      </c>
      <c r="T80" s="104" t="str">
        <f>SUMIFS('LANÇAMENTOS ENT'!$T:$T,'LANÇAMENTOS ENT'!$E:$E,D80)</f>
        <v> R$ -   </v>
      </c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</row>
    <row r="81" ht="30.0" customHeight="1">
      <c r="A81" s="1"/>
      <c r="B81" s="97" t="str">
        <f t="shared" si="2"/>
        <v/>
      </c>
      <c r="C81" s="108" t="str">
        <f t="shared" si="7"/>
        <v>-</v>
      </c>
      <c r="D81" s="109"/>
      <c r="E81" s="110"/>
      <c r="F81" s="92"/>
      <c r="G81" s="93"/>
      <c r="H81" s="111"/>
      <c r="I81" s="111"/>
      <c r="J81" s="111"/>
      <c r="K81" s="112"/>
      <c r="L81" s="113"/>
      <c r="M81" s="113"/>
      <c r="N81" s="35"/>
      <c r="O81" s="4"/>
      <c r="P81" s="104" t="str">
        <f t="shared" si="4"/>
        <v/>
      </c>
      <c r="Q81" s="105" t="str">
        <f t="shared" si="5"/>
        <v/>
      </c>
      <c r="R81" s="104" t="str">
        <f t="shared" si="6"/>
        <v/>
      </c>
      <c r="S81" s="55" t="str">
        <f>SUMIFS('LANÇAMENTOS ENT'!$N:$N, 'LANÇAMENTOS ENT'!$E:$E, D81)</f>
        <v>0</v>
      </c>
      <c r="T81" s="104" t="str">
        <f>SUMIFS('LANÇAMENTOS ENT'!$T:$T,'LANÇAMENTOS ENT'!$E:$E,D81)</f>
        <v> R$ -   </v>
      </c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</row>
    <row r="82" ht="30.0" customHeight="1">
      <c r="A82" s="1"/>
      <c r="B82" s="97" t="str">
        <f t="shared" si="2"/>
        <v/>
      </c>
      <c r="C82" s="98" t="str">
        <f t="shared" si="7"/>
        <v>-</v>
      </c>
      <c r="D82" s="99"/>
      <c r="E82" s="100"/>
      <c r="F82" s="92"/>
      <c r="G82" s="93"/>
      <c r="H82" s="101"/>
      <c r="I82" s="101"/>
      <c r="J82" s="101"/>
      <c r="K82" s="102"/>
      <c r="L82" s="103"/>
      <c r="M82" s="103"/>
      <c r="N82" s="35"/>
      <c r="O82" s="4"/>
      <c r="P82" s="104" t="str">
        <f t="shared" si="4"/>
        <v/>
      </c>
      <c r="Q82" s="105" t="str">
        <f t="shared" si="5"/>
        <v/>
      </c>
      <c r="R82" s="104" t="str">
        <f t="shared" si="6"/>
        <v/>
      </c>
      <c r="S82" s="55" t="str">
        <f>SUMIFS('LANÇAMENTOS ENT'!$N:$N, 'LANÇAMENTOS ENT'!$E:$E, D82)</f>
        <v>0</v>
      </c>
      <c r="T82" s="104" t="str">
        <f>SUMIFS('LANÇAMENTOS ENT'!$T:$T,'LANÇAMENTOS ENT'!$E:$E,D82)</f>
        <v> R$ -   </v>
      </c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</row>
    <row r="83" ht="30.0" customHeight="1">
      <c r="A83" s="1"/>
      <c r="B83" s="97" t="str">
        <f t="shared" si="2"/>
        <v/>
      </c>
      <c r="C83" s="108" t="str">
        <f t="shared" si="7"/>
        <v>-</v>
      </c>
      <c r="D83" s="109"/>
      <c r="E83" s="110"/>
      <c r="F83" s="92"/>
      <c r="G83" s="93"/>
      <c r="H83" s="111"/>
      <c r="I83" s="111"/>
      <c r="J83" s="111"/>
      <c r="K83" s="112"/>
      <c r="L83" s="113"/>
      <c r="M83" s="113"/>
      <c r="N83" s="35"/>
      <c r="O83" s="4"/>
      <c r="P83" s="104" t="str">
        <f t="shared" si="4"/>
        <v/>
      </c>
      <c r="Q83" s="105" t="str">
        <f t="shared" si="5"/>
        <v/>
      </c>
      <c r="R83" s="104" t="str">
        <f t="shared" si="6"/>
        <v/>
      </c>
      <c r="S83" s="55" t="str">
        <f>SUMIFS('LANÇAMENTOS ENT'!$N:$N, 'LANÇAMENTOS ENT'!$E:$E, D83)</f>
        <v>0</v>
      </c>
      <c r="T83" s="104" t="str">
        <f>SUMIFS('LANÇAMENTOS ENT'!$T:$T,'LANÇAMENTOS ENT'!$E:$E,D83)</f>
        <v> R$ -   </v>
      </c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</row>
    <row r="84" ht="30.0" customHeight="1">
      <c r="A84" s="1"/>
      <c r="B84" s="97" t="str">
        <f t="shared" si="2"/>
        <v/>
      </c>
      <c r="C84" s="98" t="str">
        <f t="shared" si="7"/>
        <v>-</v>
      </c>
      <c r="D84" s="99"/>
      <c r="E84" s="100"/>
      <c r="F84" s="92"/>
      <c r="G84" s="93"/>
      <c r="H84" s="101"/>
      <c r="I84" s="101"/>
      <c r="J84" s="101"/>
      <c r="K84" s="102"/>
      <c r="L84" s="103"/>
      <c r="M84" s="103"/>
      <c r="N84" s="35"/>
      <c r="O84" s="4"/>
      <c r="P84" s="104" t="str">
        <f t="shared" si="4"/>
        <v/>
      </c>
      <c r="Q84" s="105" t="str">
        <f t="shared" si="5"/>
        <v/>
      </c>
      <c r="R84" s="104" t="str">
        <f t="shared" si="6"/>
        <v/>
      </c>
      <c r="S84" s="55" t="str">
        <f>SUMIFS('LANÇAMENTOS ENT'!$N:$N, 'LANÇAMENTOS ENT'!$E:$E, D84)</f>
        <v>0</v>
      </c>
      <c r="T84" s="104" t="str">
        <f>SUMIFS('LANÇAMENTOS ENT'!$T:$T,'LANÇAMENTOS ENT'!$E:$E,D84)</f>
        <v> R$ -   </v>
      </c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</row>
    <row r="85" ht="30.0" customHeight="1">
      <c r="A85" s="1"/>
      <c r="B85" s="97" t="str">
        <f t="shared" si="2"/>
        <v/>
      </c>
      <c r="C85" s="108" t="str">
        <f t="shared" si="7"/>
        <v>-</v>
      </c>
      <c r="D85" s="109"/>
      <c r="E85" s="110"/>
      <c r="F85" s="92"/>
      <c r="G85" s="93"/>
      <c r="H85" s="111"/>
      <c r="I85" s="111"/>
      <c r="J85" s="111"/>
      <c r="K85" s="112"/>
      <c r="L85" s="113"/>
      <c r="M85" s="113"/>
      <c r="N85" s="35"/>
      <c r="O85" s="4"/>
      <c r="P85" s="104" t="str">
        <f t="shared" si="4"/>
        <v/>
      </c>
      <c r="Q85" s="105" t="str">
        <f t="shared" si="5"/>
        <v/>
      </c>
      <c r="R85" s="104" t="str">
        <f t="shared" si="6"/>
        <v/>
      </c>
      <c r="S85" s="55" t="str">
        <f>SUMIFS('LANÇAMENTOS ENT'!$N:$N, 'LANÇAMENTOS ENT'!$E:$E, D85)</f>
        <v>0</v>
      </c>
      <c r="T85" s="104" t="str">
        <f>SUMIFS('LANÇAMENTOS ENT'!$T:$T,'LANÇAMENTOS ENT'!$E:$E,D85)</f>
        <v> R$ -   </v>
      </c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</row>
    <row r="86" ht="30.0" customHeight="1">
      <c r="A86" s="1"/>
      <c r="B86" s="97" t="str">
        <f t="shared" si="2"/>
        <v/>
      </c>
      <c r="C86" s="98" t="str">
        <f t="shared" si="7"/>
        <v>-</v>
      </c>
      <c r="D86" s="99"/>
      <c r="E86" s="100"/>
      <c r="F86" s="92"/>
      <c r="G86" s="93"/>
      <c r="H86" s="101"/>
      <c r="I86" s="101"/>
      <c r="J86" s="101"/>
      <c r="K86" s="102"/>
      <c r="L86" s="103"/>
      <c r="M86" s="103"/>
      <c r="N86" s="35"/>
      <c r="O86" s="4"/>
      <c r="P86" s="104" t="str">
        <f t="shared" si="4"/>
        <v/>
      </c>
      <c r="Q86" s="105" t="str">
        <f t="shared" si="5"/>
        <v/>
      </c>
      <c r="R86" s="104" t="str">
        <f t="shared" si="6"/>
        <v/>
      </c>
      <c r="S86" s="55" t="str">
        <f>SUMIFS('LANÇAMENTOS ENT'!$N:$N, 'LANÇAMENTOS ENT'!$E:$E, D86)</f>
        <v>0</v>
      </c>
      <c r="T86" s="104" t="str">
        <f>SUMIFS('LANÇAMENTOS ENT'!$T:$T,'LANÇAMENTOS ENT'!$E:$E,D86)</f>
        <v> R$ -   </v>
      </c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</row>
    <row r="87" ht="30.0" customHeight="1">
      <c r="A87" s="1"/>
      <c r="B87" s="97" t="str">
        <f t="shared" si="2"/>
        <v/>
      </c>
      <c r="C87" s="108" t="str">
        <f t="shared" si="7"/>
        <v>-</v>
      </c>
      <c r="D87" s="109"/>
      <c r="E87" s="110"/>
      <c r="F87" s="92"/>
      <c r="G87" s="93"/>
      <c r="H87" s="111"/>
      <c r="I87" s="111"/>
      <c r="J87" s="111"/>
      <c r="K87" s="112"/>
      <c r="L87" s="113"/>
      <c r="M87" s="113"/>
      <c r="N87" s="35"/>
      <c r="O87" s="4"/>
      <c r="P87" s="104" t="str">
        <f t="shared" si="4"/>
        <v/>
      </c>
      <c r="Q87" s="105" t="str">
        <f t="shared" si="5"/>
        <v/>
      </c>
      <c r="R87" s="104" t="str">
        <f t="shared" si="6"/>
        <v/>
      </c>
      <c r="S87" s="55" t="str">
        <f>SUMIFS('LANÇAMENTOS ENT'!$N:$N, 'LANÇAMENTOS ENT'!$E:$E, D87)</f>
        <v>0</v>
      </c>
      <c r="T87" s="104" t="str">
        <f>SUMIFS('LANÇAMENTOS ENT'!$T:$T,'LANÇAMENTOS ENT'!$E:$E,D87)</f>
        <v> R$ -   </v>
      </c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</row>
    <row r="88" ht="30.0" customHeight="1">
      <c r="A88" s="1"/>
      <c r="B88" s="97" t="str">
        <f t="shared" si="2"/>
        <v/>
      </c>
      <c r="C88" s="98" t="str">
        <f t="shared" si="7"/>
        <v>-</v>
      </c>
      <c r="D88" s="99"/>
      <c r="E88" s="100"/>
      <c r="F88" s="92"/>
      <c r="G88" s="93"/>
      <c r="H88" s="101"/>
      <c r="I88" s="101"/>
      <c r="J88" s="101"/>
      <c r="K88" s="102"/>
      <c r="L88" s="103"/>
      <c r="M88" s="103"/>
      <c r="N88" s="35"/>
      <c r="O88" s="4"/>
      <c r="P88" s="104" t="str">
        <f t="shared" si="4"/>
        <v/>
      </c>
      <c r="Q88" s="105" t="str">
        <f t="shared" si="5"/>
        <v/>
      </c>
      <c r="R88" s="104" t="str">
        <f t="shared" si="6"/>
        <v/>
      </c>
      <c r="S88" s="55" t="str">
        <f>SUMIFS('LANÇAMENTOS ENT'!$N:$N, 'LANÇAMENTOS ENT'!$E:$E, D88)</f>
        <v>0</v>
      </c>
      <c r="T88" s="104" t="str">
        <f>SUMIFS('LANÇAMENTOS ENT'!$T:$T,'LANÇAMENTOS ENT'!$E:$E,D88)</f>
        <v> R$ -   </v>
      </c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</row>
    <row r="89" ht="30.0" customHeight="1">
      <c r="A89" s="1"/>
      <c r="B89" s="97" t="str">
        <f t="shared" si="2"/>
        <v/>
      </c>
      <c r="C89" s="108" t="str">
        <f t="shared" si="7"/>
        <v>-</v>
      </c>
      <c r="D89" s="109"/>
      <c r="E89" s="110"/>
      <c r="F89" s="92"/>
      <c r="G89" s="93"/>
      <c r="H89" s="111"/>
      <c r="I89" s="111"/>
      <c r="J89" s="111"/>
      <c r="K89" s="112"/>
      <c r="L89" s="113"/>
      <c r="M89" s="113"/>
      <c r="N89" s="35"/>
      <c r="O89" s="4"/>
      <c r="P89" s="104" t="str">
        <f t="shared" si="4"/>
        <v/>
      </c>
      <c r="Q89" s="105" t="str">
        <f t="shared" si="5"/>
        <v/>
      </c>
      <c r="R89" s="104" t="str">
        <f t="shared" si="6"/>
        <v/>
      </c>
      <c r="S89" s="55" t="str">
        <f>SUMIFS('LANÇAMENTOS ENT'!$N:$N, 'LANÇAMENTOS ENT'!$E:$E, D89)</f>
        <v>0</v>
      </c>
      <c r="T89" s="104" t="str">
        <f>SUMIFS('LANÇAMENTOS ENT'!$T:$T,'LANÇAMENTOS ENT'!$E:$E,D89)</f>
        <v> R$ -   </v>
      </c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</row>
    <row r="90" ht="30.0" customHeight="1">
      <c r="A90" s="1"/>
      <c r="B90" s="97" t="str">
        <f t="shared" si="2"/>
        <v/>
      </c>
      <c r="C90" s="98" t="str">
        <f t="shared" si="7"/>
        <v>-</v>
      </c>
      <c r="D90" s="99"/>
      <c r="E90" s="100"/>
      <c r="F90" s="92"/>
      <c r="G90" s="93"/>
      <c r="H90" s="101"/>
      <c r="I90" s="101"/>
      <c r="J90" s="101"/>
      <c r="K90" s="102"/>
      <c r="L90" s="103"/>
      <c r="M90" s="103"/>
      <c r="N90" s="35"/>
      <c r="O90" s="4"/>
      <c r="P90" s="104" t="str">
        <f t="shared" si="4"/>
        <v/>
      </c>
      <c r="Q90" s="105" t="str">
        <f t="shared" si="5"/>
        <v/>
      </c>
      <c r="R90" s="104" t="str">
        <f t="shared" si="6"/>
        <v/>
      </c>
      <c r="S90" s="55" t="str">
        <f>SUMIFS('LANÇAMENTOS ENT'!$N:$N, 'LANÇAMENTOS ENT'!$E:$E, D90)</f>
        <v>0</v>
      </c>
      <c r="T90" s="104" t="str">
        <f>SUMIFS('LANÇAMENTOS ENT'!$T:$T,'LANÇAMENTOS ENT'!$E:$E,D90)</f>
        <v> R$ -   </v>
      </c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</row>
    <row r="91" ht="30.0" customHeight="1">
      <c r="A91" s="1"/>
      <c r="B91" s="97" t="str">
        <f t="shared" si="2"/>
        <v/>
      </c>
      <c r="C91" s="108" t="str">
        <f t="shared" si="7"/>
        <v>-</v>
      </c>
      <c r="D91" s="109"/>
      <c r="E91" s="110"/>
      <c r="F91" s="92"/>
      <c r="G91" s="93"/>
      <c r="H91" s="111"/>
      <c r="I91" s="111"/>
      <c r="J91" s="111"/>
      <c r="K91" s="112"/>
      <c r="L91" s="113"/>
      <c r="M91" s="113"/>
      <c r="N91" s="35"/>
      <c r="O91" s="4"/>
      <c r="P91" s="104" t="str">
        <f t="shared" si="4"/>
        <v/>
      </c>
      <c r="Q91" s="105" t="str">
        <f t="shared" si="5"/>
        <v/>
      </c>
      <c r="R91" s="104" t="str">
        <f t="shared" si="6"/>
        <v/>
      </c>
      <c r="S91" s="55" t="str">
        <f>SUMIFS('LANÇAMENTOS ENT'!$N:$N, 'LANÇAMENTOS ENT'!$E:$E, D91)</f>
        <v>0</v>
      </c>
      <c r="T91" s="104" t="str">
        <f>SUMIFS('LANÇAMENTOS ENT'!$T:$T,'LANÇAMENTOS ENT'!$E:$E,D91)</f>
        <v> R$ -   </v>
      </c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</row>
    <row r="92" ht="30.0" customHeight="1">
      <c r="A92" s="1"/>
      <c r="B92" s="97" t="str">
        <f t="shared" si="2"/>
        <v/>
      </c>
      <c r="C92" s="98" t="str">
        <f t="shared" si="7"/>
        <v>-</v>
      </c>
      <c r="D92" s="99"/>
      <c r="E92" s="100"/>
      <c r="F92" s="92"/>
      <c r="G92" s="93"/>
      <c r="H92" s="101"/>
      <c r="I92" s="101"/>
      <c r="J92" s="101"/>
      <c r="K92" s="102"/>
      <c r="L92" s="103"/>
      <c r="M92" s="103"/>
      <c r="N92" s="35"/>
      <c r="O92" s="4"/>
      <c r="P92" s="104" t="str">
        <f t="shared" si="4"/>
        <v/>
      </c>
      <c r="Q92" s="105" t="str">
        <f t="shared" si="5"/>
        <v/>
      </c>
      <c r="R92" s="104" t="str">
        <f t="shared" si="6"/>
        <v/>
      </c>
      <c r="S92" s="55" t="str">
        <f>SUMIFS('LANÇAMENTOS ENT'!$N:$N, 'LANÇAMENTOS ENT'!$E:$E, D92)</f>
        <v>0</v>
      </c>
      <c r="T92" s="104" t="str">
        <f>SUMIFS('LANÇAMENTOS ENT'!$T:$T,'LANÇAMENTOS ENT'!$E:$E,D92)</f>
        <v> R$ -   </v>
      </c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</row>
    <row r="93" ht="30.0" customHeight="1">
      <c r="A93" s="1"/>
      <c r="B93" s="97" t="str">
        <f t="shared" si="2"/>
        <v/>
      </c>
      <c r="C93" s="108" t="str">
        <f t="shared" si="7"/>
        <v>-</v>
      </c>
      <c r="D93" s="109"/>
      <c r="E93" s="110"/>
      <c r="F93" s="92"/>
      <c r="G93" s="93"/>
      <c r="H93" s="111"/>
      <c r="I93" s="111"/>
      <c r="J93" s="111"/>
      <c r="K93" s="112"/>
      <c r="L93" s="113"/>
      <c r="M93" s="113"/>
      <c r="N93" s="35"/>
      <c r="O93" s="4"/>
      <c r="P93" s="104" t="str">
        <f t="shared" si="4"/>
        <v/>
      </c>
      <c r="Q93" s="105" t="str">
        <f t="shared" si="5"/>
        <v/>
      </c>
      <c r="R93" s="104" t="str">
        <f t="shared" si="6"/>
        <v/>
      </c>
      <c r="S93" s="55" t="str">
        <f>SUMIFS('LANÇAMENTOS ENT'!$N:$N, 'LANÇAMENTOS ENT'!$E:$E, D93)</f>
        <v>0</v>
      </c>
      <c r="T93" s="104" t="str">
        <f>SUMIFS('LANÇAMENTOS ENT'!$T:$T,'LANÇAMENTOS ENT'!$E:$E,D93)</f>
        <v> R$ -   </v>
      </c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</row>
    <row r="94" ht="30.0" customHeight="1">
      <c r="A94" s="1"/>
      <c r="B94" s="97" t="str">
        <f t="shared" si="2"/>
        <v/>
      </c>
      <c r="C94" s="98" t="str">
        <f t="shared" si="7"/>
        <v>-</v>
      </c>
      <c r="D94" s="99"/>
      <c r="E94" s="100"/>
      <c r="F94" s="92"/>
      <c r="G94" s="93"/>
      <c r="H94" s="101"/>
      <c r="I94" s="101"/>
      <c r="J94" s="101"/>
      <c r="K94" s="102"/>
      <c r="L94" s="103"/>
      <c r="M94" s="103"/>
      <c r="N94" s="35"/>
      <c r="O94" s="4"/>
      <c r="P94" s="104" t="str">
        <f t="shared" si="4"/>
        <v/>
      </c>
      <c r="Q94" s="105" t="str">
        <f t="shared" si="5"/>
        <v/>
      </c>
      <c r="R94" s="104" t="str">
        <f t="shared" si="6"/>
        <v/>
      </c>
      <c r="S94" s="55" t="str">
        <f>SUMIFS('LANÇAMENTOS ENT'!$N:$N, 'LANÇAMENTOS ENT'!$E:$E, D94)</f>
        <v>0</v>
      </c>
      <c r="T94" s="104" t="str">
        <f>SUMIFS('LANÇAMENTOS ENT'!$T:$T,'LANÇAMENTOS ENT'!$E:$E,D94)</f>
        <v> R$ -   </v>
      </c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</row>
    <row r="95" ht="30.0" customHeight="1">
      <c r="A95" s="1"/>
      <c r="B95" s="97" t="str">
        <f t="shared" si="2"/>
        <v/>
      </c>
      <c r="C95" s="108" t="str">
        <f t="shared" si="7"/>
        <v>-</v>
      </c>
      <c r="D95" s="109"/>
      <c r="E95" s="110"/>
      <c r="F95" s="92"/>
      <c r="G95" s="93"/>
      <c r="H95" s="111"/>
      <c r="I95" s="111"/>
      <c r="J95" s="111"/>
      <c r="K95" s="112"/>
      <c r="L95" s="113"/>
      <c r="M95" s="113"/>
      <c r="N95" s="35"/>
      <c r="O95" s="4"/>
      <c r="P95" s="104" t="str">
        <f t="shared" si="4"/>
        <v/>
      </c>
      <c r="Q95" s="105" t="str">
        <f t="shared" si="5"/>
        <v/>
      </c>
      <c r="R95" s="104" t="str">
        <f t="shared" si="6"/>
        <v/>
      </c>
      <c r="S95" s="55" t="str">
        <f>SUMIFS('LANÇAMENTOS ENT'!$N:$N, 'LANÇAMENTOS ENT'!$E:$E, D95)</f>
        <v>0</v>
      </c>
      <c r="T95" s="104" t="str">
        <f>SUMIFS('LANÇAMENTOS ENT'!$T:$T,'LANÇAMENTOS ENT'!$E:$E,D95)</f>
        <v> R$ -   </v>
      </c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</row>
    <row r="96" ht="30.0" customHeight="1">
      <c r="A96" s="1"/>
      <c r="B96" s="97" t="str">
        <f t="shared" si="2"/>
        <v/>
      </c>
      <c r="C96" s="98" t="str">
        <f t="shared" si="7"/>
        <v>-</v>
      </c>
      <c r="D96" s="99"/>
      <c r="E96" s="100"/>
      <c r="F96" s="92"/>
      <c r="G96" s="93"/>
      <c r="H96" s="101"/>
      <c r="I96" s="101"/>
      <c r="J96" s="101"/>
      <c r="K96" s="102"/>
      <c r="L96" s="103"/>
      <c r="M96" s="103"/>
      <c r="N96" s="35"/>
      <c r="O96" s="4"/>
      <c r="P96" s="104" t="str">
        <f t="shared" si="4"/>
        <v/>
      </c>
      <c r="Q96" s="105" t="str">
        <f t="shared" si="5"/>
        <v/>
      </c>
      <c r="R96" s="104" t="str">
        <f t="shared" si="6"/>
        <v/>
      </c>
      <c r="S96" s="55" t="str">
        <f>SUMIFS('LANÇAMENTOS ENT'!$N:$N, 'LANÇAMENTOS ENT'!$E:$E, D96)</f>
        <v>0</v>
      </c>
      <c r="T96" s="104" t="str">
        <f>SUMIFS('LANÇAMENTOS ENT'!$T:$T,'LANÇAMENTOS ENT'!$E:$E,D96)</f>
        <v> R$ -   </v>
      </c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</row>
    <row r="97" ht="30.0" customHeight="1">
      <c r="A97" s="1"/>
      <c r="B97" s="97" t="str">
        <f t="shared" si="2"/>
        <v/>
      </c>
      <c r="C97" s="108" t="str">
        <f t="shared" si="7"/>
        <v>-</v>
      </c>
      <c r="D97" s="109"/>
      <c r="E97" s="110"/>
      <c r="F97" s="92"/>
      <c r="G97" s="93"/>
      <c r="H97" s="111"/>
      <c r="I97" s="111"/>
      <c r="J97" s="111"/>
      <c r="K97" s="112"/>
      <c r="L97" s="113"/>
      <c r="M97" s="113"/>
      <c r="N97" s="35"/>
      <c r="O97" s="4"/>
      <c r="P97" s="104" t="str">
        <f t="shared" si="4"/>
        <v/>
      </c>
      <c r="Q97" s="105" t="str">
        <f t="shared" si="5"/>
        <v/>
      </c>
      <c r="R97" s="104" t="str">
        <f t="shared" si="6"/>
        <v/>
      </c>
      <c r="S97" s="55" t="str">
        <f>SUMIFS('LANÇAMENTOS ENT'!$N:$N, 'LANÇAMENTOS ENT'!$E:$E, D97)</f>
        <v>0</v>
      </c>
      <c r="T97" s="104" t="str">
        <f>SUMIFS('LANÇAMENTOS ENT'!$T:$T,'LANÇAMENTOS ENT'!$E:$E,D97)</f>
        <v> R$ -   </v>
      </c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</row>
    <row r="98" ht="30.0" customHeight="1">
      <c r="A98" s="1"/>
      <c r="B98" s="97" t="str">
        <f t="shared" si="2"/>
        <v/>
      </c>
      <c r="C98" s="98" t="str">
        <f t="shared" si="7"/>
        <v>-</v>
      </c>
      <c r="D98" s="99"/>
      <c r="E98" s="100"/>
      <c r="F98" s="92"/>
      <c r="G98" s="93"/>
      <c r="H98" s="101"/>
      <c r="I98" s="101"/>
      <c r="J98" s="101"/>
      <c r="K98" s="102"/>
      <c r="L98" s="103"/>
      <c r="M98" s="103"/>
      <c r="N98" s="35"/>
      <c r="O98" s="4"/>
      <c r="P98" s="104" t="str">
        <f t="shared" si="4"/>
        <v/>
      </c>
      <c r="Q98" s="105" t="str">
        <f t="shared" si="5"/>
        <v/>
      </c>
      <c r="R98" s="104" t="str">
        <f t="shared" si="6"/>
        <v/>
      </c>
      <c r="S98" s="55" t="str">
        <f>SUMIFS('LANÇAMENTOS ENT'!$N:$N, 'LANÇAMENTOS ENT'!$E:$E, D98)</f>
        <v>0</v>
      </c>
      <c r="T98" s="104" t="str">
        <f>SUMIFS('LANÇAMENTOS ENT'!$T:$T,'LANÇAMENTOS ENT'!$E:$E,D98)</f>
        <v> R$ -   </v>
      </c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</row>
    <row r="99" ht="30.0" customHeight="1">
      <c r="A99" s="1"/>
      <c r="B99" s="97" t="str">
        <f t="shared" si="2"/>
        <v/>
      </c>
      <c r="C99" s="108" t="str">
        <f t="shared" si="7"/>
        <v>-</v>
      </c>
      <c r="D99" s="109"/>
      <c r="E99" s="110"/>
      <c r="F99" s="92"/>
      <c r="G99" s="93"/>
      <c r="H99" s="111"/>
      <c r="I99" s="111"/>
      <c r="J99" s="111"/>
      <c r="K99" s="112"/>
      <c r="L99" s="113"/>
      <c r="M99" s="113"/>
      <c r="N99" s="35"/>
      <c r="O99" s="4"/>
      <c r="P99" s="104" t="str">
        <f t="shared" si="4"/>
        <v/>
      </c>
      <c r="Q99" s="105" t="str">
        <f t="shared" si="5"/>
        <v/>
      </c>
      <c r="R99" s="104" t="str">
        <f t="shared" si="6"/>
        <v/>
      </c>
      <c r="S99" s="55" t="str">
        <f>SUMIFS('LANÇAMENTOS ENT'!$N:$N, 'LANÇAMENTOS ENT'!$E:$E, D99)</f>
        <v>0</v>
      </c>
      <c r="T99" s="104" t="str">
        <f>SUMIFS('LANÇAMENTOS ENT'!$T:$T,'LANÇAMENTOS ENT'!$E:$E,D99)</f>
        <v> R$ -   </v>
      </c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</row>
    <row r="100" ht="30.0" customHeight="1">
      <c r="A100" s="1"/>
      <c r="B100" s="97" t="str">
        <f t="shared" si="2"/>
        <v/>
      </c>
      <c r="C100" s="98" t="str">
        <f t="shared" si="7"/>
        <v>-</v>
      </c>
      <c r="D100" s="99"/>
      <c r="E100" s="100"/>
      <c r="F100" s="92"/>
      <c r="G100" s="93"/>
      <c r="H100" s="101"/>
      <c r="I100" s="101"/>
      <c r="J100" s="101"/>
      <c r="K100" s="102"/>
      <c r="L100" s="103"/>
      <c r="M100" s="103"/>
      <c r="N100" s="35"/>
      <c r="O100" s="4"/>
      <c r="P100" s="104" t="str">
        <f t="shared" si="4"/>
        <v/>
      </c>
      <c r="Q100" s="105" t="str">
        <f t="shared" si="5"/>
        <v/>
      </c>
      <c r="R100" s="104" t="str">
        <f t="shared" si="6"/>
        <v/>
      </c>
      <c r="S100" s="55" t="str">
        <f>SUMIFS('LANÇAMENTOS ENT'!$N:$N, 'LANÇAMENTOS ENT'!$E:$E, D100)</f>
        <v>0</v>
      </c>
      <c r="T100" s="104" t="str">
        <f>SUMIFS('LANÇAMENTOS ENT'!$T:$T,'LANÇAMENTOS ENT'!$E:$E,D100)</f>
        <v> R$ -   </v>
      </c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</row>
    <row r="101" ht="30.0" customHeight="1">
      <c r="A101" s="1"/>
      <c r="B101" s="97" t="str">
        <f t="shared" si="2"/>
        <v/>
      </c>
      <c r="C101" s="108" t="str">
        <f t="shared" si="7"/>
        <v>-</v>
      </c>
      <c r="D101" s="109"/>
      <c r="E101" s="110"/>
      <c r="F101" s="92"/>
      <c r="G101" s="93"/>
      <c r="H101" s="111"/>
      <c r="I101" s="111"/>
      <c r="J101" s="111"/>
      <c r="K101" s="112"/>
      <c r="L101" s="113"/>
      <c r="M101" s="113"/>
      <c r="N101" s="35"/>
      <c r="O101" s="4"/>
      <c r="P101" s="104" t="str">
        <f t="shared" si="4"/>
        <v/>
      </c>
      <c r="Q101" s="105" t="str">
        <f t="shared" si="5"/>
        <v/>
      </c>
      <c r="R101" s="104" t="str">
        <f t="shared" si="6"/>
        <v/>
      </c>
      <c r="S101" s="55" t="str">
        <f>SUMIFS('LANÇAMENTOS ENT'!$N:$N, 'LANÇAMENTOS ENT'!$E:$E, D101)</f>
        <v>0</v>
      </c>
      <c r="T101" s="104" t="str">
        <f>SUMIFS('LANÇAMENTOS ENT'!$T:$T,'LANÇAMENTOS ENT'!$E:$E,D101)</f>
        <v> R$ -   </v>
      </c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</row>
    <row r="102" ht="30.0" customHeight="1">
      <c r="A102" s="1"/>
      <c r="B102" s="97" t="str">
        <f t="shared" si="2"/>
        <v/>
      </c>
      <c r="C102" s="98" t="str">
        <f t="shared" si="7"/>
        <v>-</v>
      </c>
      <c r="D102" s="99"/>
      <c r="E102" s="100"/>
      <c r="F102" s="92"/>
      <c r="G102" s="93"/>
      <c r="H102" s="101"/>
      <c r="I102" s="101"/>
      <c r="J102" s="101"/>
      <c r="K102" s="102"/>
      <c r="L102" s="103"/>
      <c r="M102" s="103"/>
      <c r="N102" s="35"/>
      <c r="O102" s="4"/>
      <c r="P102" s="104" t="str">
        <f t="shared" si="4"/>
        <v/>
      </c>
      <c r="Q102" s="105" t="str">
        <f t="shared" si="5"/>
        <v/>
      </c>
      <c r="R102" s="104" t="str">
        <f t="shared" si="6"/>
        <v/>
      </c>
      <c r="S102" s="55" t="str">
        <f>SUMIFS('LANÇAMENTOS ENT'!$N:$N, 'LANÇAMENTOS ENT'!$E:$E, D102)</f>
        <v>0</v>
      </c>
      <c r="T102" s="104" t="str">
        <f>SUMIFS('LANÇAMENTOS ENT'!$T:$T,'LANÇAMENTOS ENT'!$E:$E,D102)</f>
        <v> R$ -   </v>
      </c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</row>
    <row r="103" ht="30.0" customHeight="1">
      <c r="A103" s="1"/>
      <c r="B103" s="97" t="str">
        <f t="shared" si="2"/>
        <v/>
      </c>
      <c r="C103" s="108" t="str">
        <f t="shared" si="7"/>
        <v>-</v>
      </c>
      <c r="D103" s="109"/>
      <c r="E103" s="110"/>
      <c r="F103" s="92"/>
      <c r="G103" s="93"/>
      <c r="H103" s="111"/>
      <c r="I103" s="111"/>
      <c r="J103" s="111"/>
      <c r="K103" s="112"/>
      <c r="L103" s="113"/>
      <c r="M103" s="113"/>
      <c r="N103" s="35"/>
      <c r="O103" s="4"/>
      <c r="P103" s="104" t="str">
        <f t="shared" si="4"/>
        <v/>
      </c>
      <c r="Q103" s="105" t="str">
        <f t="shared" si="5"/>
        <v/>
      </c>
      <c r="R103" s="104" t="str">
        <f t="shared" si="6"/>
        <v/>
      </c>
      <c r="S103" s="55" t="str">
        <f>SUMIFS('LANÇAMENTOS ENT'!$N:$N, 'LANÇAMENTOS ENT'!$E:$E, D103)</f>
        <v>0</v>
      </c>
      <c r="T103" s="104" t="str">
        <f>SUMIFS('LANÇAMENTOS ENT'!$T:$T,'LANÇAMENTOS ENT'!$E:$E,D103)</f>
        <v> R$ -   </v>
      </c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</row>
    <row r="104" ht="30.0" customHeight="1">
      <c r="A104" s="1"/>
      <c r="B104" s="97" t="str">
        <f t="shared" si="2"/>
        <v/>
      </c>
      <c r="C104" s="98" t="str">
        <f t="shared" si="7"/>
        <v>-</v>
      </c>
      <c r="D104" s="99"/>
      <c r="E104" s="100"/>
      <c r="F104" s="92"/>
      <c r="G104" s="93"/>
      <c r="H104" s="101"/>
      <c r="I104" s="101"/>
      <c r="J104" s="101"/>
      <c r="K104" s="102"/>
      <c r="L104" s="103"/>
      <c r="M104" s="103"/>
      <c r="N104" s="35"/>
      <c r="O104" s="4"/>
      <c r="P104" s="104" t="str">
        <f t="shared" si="4"/>
        <v/>
      </c>
      <c r="Q104" s="105" t="str">
        <f t="shared" si="5"/>
        <v/>
      </c>
      <c r="R104" s="104" t="str">
        <f t="shared" si="6"/>
        <v/>
      </c>
      <c r="S104" s="55" t="str">
        <f>SUMIFS('LANÇAMENTOS ENT'!$N:$N, 'LANÇAMENTOS ENT'!$E:$E, D104)</f>
        <v>0</v>
      </c>
      <c r="T104" s="104" t="str">
        <f>SUMIFS('LANÇAMENTOS ENT'!$T:$T,'LANÇAMENTOS ENT'!$E:$E,D104)</f>
        <v> R$ -   </v>
      </c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</row>
    <row r="105" ht="30.0" customHeight="1">
      <c r="A105" s="1"/>
      <c r="B105" s="97" t="str">
        <f t="shared" si="2"/>
        <v/>
      </c>
      <c r="C105" s="108" t="str">
        <f t="shared" si="7"/>
        <v>-</v>
      </c>
      <c r="D105" s="109"/>
      <c r="E105" s="110"/>
      <c r="F105" s="92"/>
      <c r="G105" s="93"/>
      <c r="H105" s="111"/>
      <c r="I105" s="111"/>
      <c r="J105" s="111"/>
      <c r="K105" s="112"/>
      <c r="L105" s="113"/>
      <c r="M105" s="113"/>
      <c r="N105" s="35"/>
      <c r="O105" s="4"/>
      <c r="P105" s="104" t="str">
        <f t="shared" si="4"/>
        <v/>
      </c>
      <c r="Q105" s="105" t="str">
        <f t="shared" si="5"/>
        <v/>
      </c>
      <c r="R105" s="104" t="str">
        <f t="shared" si="6"/>
        <v/>
      </c>
      <c r="S105" s="55" t="str">
        <f>SUMIFS('LANÇAMENTOS ENT'!$N:$N, 'LANÇAMENTOS ENT'!$E:$E, D105)</f>
        <v>0</v>
      </c>
      <c r="T105" s="104" t="str">
        <f>SUMIFS('LANÇAMENTOS ENT'!$T:$T,'LANÇAMENTOS ENT'!$E:$E,D105)</f>
        <v> R$ -   </v>
      </c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</row>
    <row r="106" ht="30.0" customHeight="1">
      <c r="A106" s="1"/>
      <c r="B106" s="97" t="str">
        <f t="shared" si="2"/>
        <v/>
      </c>
      <c r="C106" s="98" t="str">
        <f t="shared" si="7"/>
        <v>-</v>
      </c>
      <c r="D106" s="99"/>
      <c r="E106" s="100"/>
      <c r="F106" s="92"/>
      <c r="G106" s="93"/>
      <c r="H106" s="101"/>
      <c r="I106" s="101"/>
      <c r="J106" s="101"/>
      <c r="K106" s="102"/>
      <c r="L106" s="103"/>
      <c r="M106" s="103"/>
      <c r="N106" s="35"/>
      <c r="O106" s="4"/>
      <c r="P106" s="104" t="str">
        <f t="shared" si="4"/>
        <v/>
      </c>
      <c r="Q106" s="105" t="str">
        <f t="shared" si="5"/>
        <v/>
      </c>
      <c r="R106" s="104" t="str">
        <f t="shared" si="6"/>
        <v/>
      </c>
      <c r="S106" s="55" t="str">
        <f>SUMIFS('LANÇAMENTOS ENT'!$N:$N, 'LANÇAMENTOS ENT'!$E:$E, D106)</f>
        <v>0</v>
      </c>
      <c r="T106" s="104" t="str">
        <f>SUMIFS('LANÇAMENTOS ENT'!$T:$T,'LANÇAMENTOS ENT'!$E:$E,D106)</f>
        <v> R$ -   </v>
      </c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</row>
    <row r="107" ht="30.0" customHeight="1">
      <c r="A107" s="1"/>
      <c r="B107" s="97" t="str">
        <f t="shared" si="2"/>
        <v/>
      </c>
      <c r="C107" s="108" t="str">
        <f t="shared" si="7"/>
        <v>-</v>
      </c>
      <c r="D107" s="109"/>
      <c r="E107" s="110"/>
      <c r="F107" s="92"/>
      <c r="G107" s="93"/>
      <c r="H107" s="111"/>
      <c r="I107" s="111"/>
      <c r="J107" s="111"/>
      <c r="K107" s="112"/>
      <c r="L107" s="113"/>
      <c r="M107" s="113"/>
      <c r="N107" s="35"/>
      <c r="O107" s="4"/>
      <c r="P107" s="104" t="str">
        <f t="shared" si="4"/>
        <v/>
      </c>
      <c r="Q107" s="105" t="str">
        <f t="shared" si="5"/>
        <v/>
      </c>
      <c r="R107" s="104" t="str">
        <f t="shared" si="6"/>
        <v/>
      </c>
      <c r="S107" s="55" t="str">
        <f>SUMIFS('LANÇAMENTOS ENT'!$N:$N, 'LANÇAMENTOS ENT'!$E:$E, D107)</f>
        <v>0</v>
      </c>
      <c r="T107" s="104" t="str">
        <f>SUMIFS('LANÇAMENTOS ENT'!$T:$T,'LANÇAMENTOS ENT'!$E:$E,D107)</f>
        <v> R$ -   </v>
      </c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</row>
    <row r="108" ht="30.0" customHeight="1">
      <c r="A108" s="1"/>
      <c r="B108" s="97" t="str">
        <f t="shared" si="2"/>
        <v/>
      </c>
      <c r="C108" s="98" t="str">
        <f t="shared" si="7"/>
        <v>-</v>
      </c>
      <c r="D108" s="99"/>
      <c r="E108" s="100"/>
      <c r="F108" s="92"/>
      <c r="G108" s="93"/>
      <c r="H108" s="101"/>
      <c r="I108" s="101"/>
      <c r="J108" s="101"/>
      <c r="K108" s="102"/>
      <c r="L108" s="103"/>
      <c r="M108" s="103"/>
      <c r="N108" s="35"/>
      <c r="O108" s="4"/>
      <c r="P108" s="104" t="str">
        <f t="shared" si="4"/>
        <v/>
      </c>
      <c r="Q108" s="105" t="str">
        <f t="shared" si="5"/>
        <v/>
      </c>
      <c r="R108" s="104" t="str">
        <f t="shared" si="6"/>
        <v/>
      </c>
      <c r="S108" s="55" t="str">
        <f>SUMIFS('LANÇAMENTOS ENT'!$N:$N, 'LANÇAMENTOS ENT'!$E:$E, D108)</f>
        <v>0</v>
      </c>
      <c r="T108" s="104" t="str">
        <f>SUMIFS('LANÇAMENTOS ENT'!$T:$T,'LANÇAMENTOS ENT'!$E:$E,D108)</f>
        <v> R$ -   </v>
      </c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</row>
    <row r="109" ht="30.0" customHeight="1">
      <c r="A109" s="1"/>
      <c r="B109" s="97" t="str">
        <f t="shared" si="2"/>
        <v/>
      </c>
      <c r="C109" s="108" t="str">
        <f t="shared" si="7"/>
        <v>-</v>
      </c>
      <c r="D109" s="109"/>
      <c r="E109" s="110"/>
      <c r="F109" s="92"/>
      <c r="G109" s="93"/>
      <c r="H109" s="111"/>
      <c r="I109" s="111"/>
      <c r="J109" s="111"/>
      <c r="K109" s="112"/>
      <c r="L109" s="113"/>
      <c r="M109" s="113"/>
      <c r="N109" s="35"/>
      <c r="O109" s="4"/>
      <c r="P109" s="104" t="str">
        <f t="shared" si="4"/>
        <v/>
      </c>
      <c r="Q109" s="105" t="str">
        <f t="shared" si="5"/>
        <v/>
      </c>
      <c r="R109" s="104" t="str">
        <f t="shared" si="6"/>
        <v/>
      </c>
      <c r="S109" s="55" t="str">
        <f>SUMIFS('LANÇAMENTOS ENT'!$N:$N, 'LANÇAMENTOS ENT'!$E:$E, D109)</f>
        <v>0</v>
      </c>
      <c r="T109" s="104" t="str">
        <f>SUMIFS('LANÇAMENTOS ENT'!$T:$T,'LANÇAMENTOS ENT'!$E:$E,D109)</f>
        <v> R$ -   </v>
      </c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</row>
    <row r="110" ht="30.0" customHeight="1">
      <c r="A110" s="1"/>
      <c r="B110" s="97" t="str">
        <f t="shared" si="2"/>
        <v/>
      </c>
      <c r="C110" s="98" t="str">
        <f t="shared" si="7"/>
        <v>-</v>
      </c>
      <c r="D110" s="99"/>
      <c r="E110" s="100"/>
      <c r="F110" s="92"/>
      <c r="G110" s="93"/>
      <c r="H110" s="101"/>
      <c r="I110" s="101"/>
      <c r="J110" s="101"/>
      <c r="K110" s="102"/>
      <c r="L110" s="103"/>
      <c r="M110" s="103"/>
      <c r="N110" s="35"/>
      <c r="O110" s="4"/>
      <c r="P110" s="104" t="str">
        <f t="shared" si="4"/>
        <v/>
      </c>
      <c r="Q110" s="105" t="str">
        <f t="shared" si="5"/>
        <v/>
      </c>
      <c r="R110" s="104" t="str">
        <f t="shared" si="6"/>
        <v/>
      </c>
      <c r="S110" s="55" t="str">
        <f>SUMIFS('LANÇAMENTOS ENT'!$N:$N, 'LANÇAMENTOS ENT'!$E:$E, D110)</f>
        <v>0</v>
      </c>
      <c r="T110" s="104" t="str">
        <f>SUMIFS('LANÇAMENTOS ENT'!$T:$T,'LANÇAMENTOS ENT'!$E:$E,D110)</f>
        <v> R$ -   </v>
      </c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</row>
    <row r="111" ht="30.0" customHeight="1">
      <c r="A111" s="1"/>
      <c r="B111" s="97" t="str">
        <f t="shared" si="2"/>
        <v/>
      </c>
      <c r="C111" s="108" t="str">
        <f t="shared" si="7"/>
        <v>-</v>
      </c>
      <c r="D111" s="109"/>
      <c r="E111" s="110"/>
      <c r="F111" s="92"/>
      <c r="G111" s="93"/>
      <c r="H111" s="111"/>
      <c r="I111" s="111"/>
      <c r="J111" s="111"/>
      <c r="K111" s="112"/>
      <c r="L111" s="113"/>
      <c r="M111" s="113"/>
      <c r="N111" s="35"/>
      <c r="O111" s="4"/>
      <c r="P111" s="104" t="str">
        <f t="shared" si="4"/>
        <v/>
      </c>
      <c r="Q111" s="105" t="str">
        <f t="shared" si="5"/>
        <v/>
      </c>
      <c r="R111" s="104" t="str">
        <f t="shared" si="6"/>
        <v/>
      </c>
      <c r="S111" s="55" t="str">
        <f>SUMIFS('LANÇAMENTOS ENT'!$N:$N, 'LANÇAMENTOS ENT'!$E:$E, D111)</f>
        <v>0</v>
      </c>
      <c r="T111" s="104" t="str">
        <f>SUMIFS('LANÇAMENTOS ENT'!$T:$T,'LANÇAMENTOS ENT'!$E:$E,D111)</f>
        <v> R$ -   </v>
      </c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</row>
    <row r="112" ht="30.0" customHeight="1">
      <c r="A112" s="1"/>
      <c r="B112" s="97" t="str">
        <f t="shared" si="2"/>
        <v/>
      </c>
      <c r="C112" s="98" t="str">
        <f t="shared" si="7"/>
        <v>-</v>
      </c>
      <c r="D112" s="99"/>
      <c r="E112" s="100"/>
      <c r="F112" s="92"/>
      <c r="G112" s="93"/>
      <c r="H112" s="101"/>
      <c r="I112" s="101"/>
      <c r="J112" s="101"/>
      <c r="K112" s="102"/>
      <c r="L112" s="103"/>
      <c r="M112" s="103"/>
      <c r="N112" s="35"/>
      <c r="O112" s="4"/>
      <c r="P112" s="104" t="str">
        <f t="shared" si="4"/>
        <v/>
      </c>
      <c r="Q112" s="105" t="str">
        <f t="shared" si="5"/>
        <v/>
      </c>
      <c r="R112" s="104" t="str">
        <f t="shared" si="6"/>
        <v/>
      </c>
      <c r="S112" s="55" t="str">
        <f>SUMIFS('LANÇAMENTOS ENT'!$N:$N, 'LANÇAMENTOS ENT'!$E:$E, D112)</f>
        <v>0</v>
      </c>
      <c r="T112" s="104" t="str">
        <f>SUMIFS('LANÇAMENTOS ENT'!$T:$T,'LANÇAMENTOS ENT'!$E:$E,D112)</f>
        <v> R$ -   </v>
      </c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</row>
    <row r="113" ht="30.0" customHeight="1">
      <c r="A113" s="1"/>
      <c r="B113" s="97" t="str">
        <f t="shared" si="2"/>
        <v/>
      </c>
      <c r="C113" s="108" t="str">
        <f t="shared" si="7"/>
        <v>-</v>
      </c>
      <c r="D113" s="109"/>
      <c r="E113" s="110"/>
      <c r="F113" s="92"/>
      <c r="G113" s="93"/>
      <c r="H113" s="111"/>
      <c r="I113" s="111"/>
      <c r="J113" s="111"/>
      <c r="K113" s="112"/>
      <c r="L113" s="113"/>
      <c r="M113" s="113"/>
      <c r="N113" s="35"/>
      <c r="O113" s="4"/>
      <c r="P113" s="104" t="str">
        <f t="shared" si="4"/>
        <v/>
      </c>
      <c r="Q113" s="105" t="str">
        <f t="shared" si="5"/>
        <v/>
      </c>
      <c r="R113" s="104" t="str">
        <f t="shared" si="6"/>
        <v/>
      </c>
      <c r="S113" s="55" t="str">
        <f>SUMIFS('LANÇAMENTOS ENT'!$N:$N, 'LANÇAMENTOS ENT'!$E:$E, D113)</f>
        <v>0</v>
      </c>
      <c r="T113" s="104" t="str">
        <f>SUMIFS('LANÇAMENTOS ENT'!$T:$T,'LANÇAMENTOS ENT'!$E:$E,D113)</f>
        <v> R$ -   </v>
      </c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</row>
    <row r="114" ht="30.0" customHeight="1">
      <c r="A114" s="1"/>
      <c r="B114" s="97" t="str">
        <f t="shared" si="2"/>
        <v/>
      </c>
      <c r="C114" s="98" t="str">
        <f t="shared" si="7"/>
        <v>-</v>
      </c>
      <c r="D114" s="99"/>
      <c r="E114" s="100"/>
      <c r="F114" s="92"/>
      <c r="G114" s="93"/>
      <c r="H114" s="101"/>
      <c r="I114" s="101"/>
      <c r="J114" s="101"/>
      <c r="K114" s="102"/>
      <c r="L114" s="103"/>
      <c r="M114" s="103"/>
      <c r="N114" s="35"/>
      <c r="O114" s="4"/>
      <c r="P114" s="104" t="str">
        <f t="shared" si="4"/>
        <v/>
      </c>
      <c r="Q114" s="105" t="str">
        <f t="shared" si="5"/>
        <v/>
      </c>
      <c r="R114" s="104" t="str">
        <f t="shared" si="6"/>
        <v/>
      </c>
      <c r="S114" s="55" t="str">
        <f>SUMIFS('LANÇAMENTOS ENT'!$N:$N, 'LANÇAMENTOS ENT'!$E:$E, D114)</f>
        <v>0</v>
      </c>
      <c r="T114" s="104" t="str">
        <f>SUMIFS('LANÇAMENTOS ENT'!$T:$T,'LANÇAMENTOS ENT'!$E:$E,D114)</f>
        <v> R$ -   </v>
      </c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</row>
    <row r="115" ht="30.0" customHeight="1">
      <c r="A115" s="1"/>
      <c r="B115" s="97" t="str">
        <f t="shared" si="2"/>
        <v/>
      </c>
      <c r="C115" s="108" t="str">
        <f t="shared" si="7"/>
        <v>-</v>
      </c>
      <c r="D115" s="109"/>
      <c r="E115" s="110"/>
      <c r="F115" s="92"/>
      <c r="G115" s="93"/>
      <c r="H115" s="111"/>
      <c r="I115" s="111"/>
      <c r="J115" s="111"/>
      <c r="K115" s="112"/>
      <c r="L115" s="113"/>
      <c r="M115" s="113"/>
      <c r="N115" s="35"/>
      <c r="O115" s="4"/>
      <c r="P115" s="104" t="str">
        <f t="shared" si="4"/>
        <v/>
      </c>
      <c r="Q115" s="105" t="str">
        <f t="shared" si="5"/>
        <v/>
      </c>
      <c r="R115" s="104" t="str">
        <f t="shared" si="6"/>
        <v/>
      </c>
      <c r="S115" s="55" t="str">
        <f>SUMIFS('LANÇAMENTOS ENT'!$N:$N, 'LANÇAMENTOS ENT'!$E:$E, D115)</f>
        <v>0</v>
      </c>
      <c r="T115" s="104" t="str">
        <f>SUMIFS('LANÇAMENTOS ENT'!$T:$T,'LANÇAMENTOS ENT'!$E:$E,D115)</f>
        <v> R$ -   </v>
      </c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</row>
    <row r="116" ht="30.0" customHeight="1">
      <c r="A116" s="1"/>
      <c r="B116" s="97" t="str">
        <f t="shared" si="2"/>
        <v/>
      </c>
      <c r="C116" s="98" t="str">
        <f t="shared" si="7"/>
        <v>-</v>
      </c>
      <c r="D116" s="99"/>
      <c r="E116" s="100"/>
      <c r="F116" s="92"/>
      <c r="G116" s="93"/>
      <c r="H116" s="101"/>
      <c r="I116" s="101"/>
      <c r="J116" s="101"/>
      <c r="K116" s="102"/>
      <c r="L116" s="103"/>
      <c r="M116" s="103"/>
      <c r="N116" s="35"/>
      <c r="O116" s="4"/>
      <c r="P116" s="104" t="str">
        <f t="shared" si="4"/>
        <v/>
      </c>
      <c r="Q116" s="105" t="str">
        <f t="shared" si="5"/>
        <v/>
      </c>
      <c r="R116" s="104" t="str">
        <f t="shared" si="6"/>
        <v/>
      </c>
      <c r="S116" s="55" t="str">
        <f>SUMIFS('LANÇAMENTOS ENT'!$N:$N, 'LANÇAMENTOS ENT'!$E:$E, D116)</f>
        <v>0</v>
      </c>
      <c r="T116" s="104" t="str">
        <f>SUMIFS('LANÇAMENTOS ENT'!$T:$T,'LANÇAMENTOS ENT'!$E:$E,D116)</f>
        <v> R$ -   </v>
      </c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</row>
    <row r="117" ht="30.0" customHeight="1">
      <c r="A117" s="1"/>
      <c r="B117" s="97" t="str">
        <f t="shared" si="2"/>
        <v/>
      </c>
      <c r="C117" s="108" t="str">
        <f t="shared" si="7"/>
        <v>-</v>
      </c>
      <c r="D117" s="109"/>
      <c r="E117" s="110"/>
      <c r="F117" s="92"/>
      <c r="G117" s="93"/>
      <c r="H117" s="111"/>
      <c r="I117" s="111"/>
      <c r="J117" s="111"/>
      <c r="K117" s="112"/>
      <c r="L117" s="113"/>
      <c r="M117" s="113"/>
      <c r="N117" s="35"/>
      <c r="O117" s="4"/>
      <c r="P117" s="104" t="str">
        <f t="shared" si="4"/>
        <v/>
      </c>
      <c r="Q117" s="105" t="str">
        <f t="shared" si="5"/>
        <v/>
      </c>
      <c r="R117" s="104" t="str">
        <f t="shared" si="6"/>
        <v/>
      </c>
      <c r="S117" s="55" t="str">
        <f>SUMIFS('LANÇAMENTOS ENT'!$N:$N, 'LANÇAMENTOS ENT'!$E:$E, D117)</f>
        <v>0</v>
      </c>
      <c r="T117" s="104" t="str">
        <f>SUMIFS('LANÇAMENTOS ENT'!$T:$T,'LANÇAMENTOS ENT'!$E:$E,D117)</f>
        <v> R$ -   </v>
      </c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</row>
    <row r="118" ht="30.0" customHeight="1">
      <c r="A118" s="1"/>
      <c r="B118" s="97" t="str">
        <f t="shared" si="2"/>
        <v/>
      </c>
      <c r="C118" s="98" t="str">
        <f t="shared" si="7"/>
        <v>-</v>
      </c>
      <c r="D118" s="99"/>
      <c r="E118" s="100"/>
      <c r="F118" s="92"/>
      <c r="G118" s="93"/>
      <c r="H118" s="101"/>
      <c r="I118" s="101"/>
      <c r="J118" s="101"/>
      <c r="K118" s="102"/>
      <c r="L118" s="103"/>
      <c r="M118" s="103"/>
      <c r="N118" s="35"/>
      <c r="O118" s="4"/>
      <c r="P118" s="104" t="str">
        <f t="shared" si="4"/>
        <v/>
      </c>
      <c r="Q118" s="105" t="str">
        <f t="shared" si="5"/>
        <v/>
      </c>
      <c r="R118" s="104" t="str">
        <f t="shared" si="6"/>
        <v/>
      </c>
      <c r="S118" s="55" t="str">
        <f>SUMIFS('LANÇAMENTOS ENT'!$N:$N, 'LANÇAMENTOS ENT'!$E:$E, D118)</f>
        <v>0</v>
      </c>
      <c r="T118" s="104" t="str">
        <f>SUMIFS('LANÇAMENTOS ENT'!$T:$T,'LANÇAMENTOS ENT'!$E:$E,D118)</f>
        <v> R$ -   </v>
      </c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</row>
    <row r="119" ht="30.0" customHeight="1">
      <c r="A119" s="1"/>
      <c r="B119" s="97" t="str">
        <f t="shared" si="2"/>
        <v/>
      </c>
      <c r="C119" s="108" t="str">
        <f t="shared" si="7"/>
        <v>-</v>
      </c>
      <c r="D119" s="109"/>
      <c r="E119" s="110"/>
      <c r="F119" s="92"/>
      <c r="G119" s="93"/>
      <c r="H119" s="111"/>
      <c r="I119" s="111"/>
      <c r="J119" s="111"/>
      <c r="K119" s="112"/>
      <c r="L119" s="113"/>
      <c r="M119" s="113"/>
      <c r="N119" s="35"/>
      <c r="O119" s="4"/>
      <c r="P119" s="104" t="str">
        <f t="shared" si="4"/>
        <v/>
      </c>
      <c r="Q119" s="105" t="str">
        <f t="shared" si="5"/>
        <v/>
      </c>
      <c r="R119" s="104" t="str">
        <f t="shared" si="6"/>
        <v/>
      </c>
      <c r="S119" s="55" t="str">
        <f>SUMIFS('LANÇAMENTOS ENT'!$N:$N, 'LANÇAMENTOS ENT'!$E:$E, D119)</f>
        <v>0</v>
      </c>
      <c r="T119" s="104" t="str">
        <f>SUMIFS('LANÇAMENTOS ENT'!$T:$T,'LANÇAMENTOS ENT'!$E:$E,D119)</f>
        <v> R$ -   </v>
      </c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</row>
    <row r="120" ht="30.0" customHeight="1">
      <c r="A120" s="1"/>
      <c r="B120" s="97" t="str">
        <f t="shared" si="2"/>
        <v/>
      </c>
      <c r="C120" s="98" t="str">
        <f t="shared" si="7"/>
        <v>-</v>
      </c>
      <c r="D120" s="99"/>
      <c r="E120" s="100"/>
      <c r="F120" s="92"/>
      <c r="G120" s="93"/>
      <c r="H120" s="101"/>
      <c r="I120" s="101"/>
      <c r="J120" s="101"/>
      <c r="K120" s="102"/>
      <c r="L120" s="103"/>
      <c r="M120" s="103"/>
      <c r="N120" s="35"/>
      <c r="O120" s="4"/>
      <c r="P120" s="104" t="str">
        <f t="shared" si="4"/>
        <v/>
      </c>
      <c r="Q120" s="105" t="str">
        <f t="shared" si="5"/>
        <v/>
      </c>
      <c r="R120" s="104" t="str">
        <f t="shared" si="6"/>
        <v/>
      </c>
      <c r="S120" s="55" t="str">
        <f>SUMIFS('LANÇAMENTOS ENT'!$N:$N, 'LANÇAMENTOS ENT'!$E:$E, D120)</f>
        <v>0</v>
      </c>
      <c r="T120" s="104" t="str">
        <f>SUMIFS('LANÇAMENTOS ENT'!$T:$T,'LANÇAMENTOS ENT'!$E:$E,D120)</f>
        <v> R$ -   </v>
      </c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</row>
    <row r="121" ht="30.0" customHeight="1">
      <c r="A121" s="1"/>
      <c r="B121" s="97" t="str">
        <f t="shared" si="2"/>
        <v/>
      </c>
      <c r="C121" s="108" t="str">
        <f t="shared" si="7"/>
        <v>-</v>
      </c>
      <c r="D121" s="109"/>
      <c r="E121" s="110"/>
      <c r="F121" s="92"/>
      <c r="G121" s="93"/>
      <c r="H121" s="111"/>
      <c r="I121" s="111"/>
      <c r="J121" s="111"/>
      <c r="K121" s="112"/>
      <c r="L121" s="113"/>
      <c r="M121" s="113"/>
      <c r="N121" s="35"/>
      <c r="O121" s="4"/>
      <c r="P121" s="104" t="str">
        <f t="shared" si="4"/>
        <v/>
      </c>
      <c r="Q121" s="105" t="str">
        <f t="shared" si="5"/>
        <v/>
      </c>
      <c r="R121" s="104" t="str">
        <f t="shared" si="6"/>
        <v/>
      </c>
      <c r="S121" s="55" t="str">
        <f>SUMIFS('LANÇAMENTOS ENT'!$N:$N, 'LANÇAMENTOS ENT'!$E:$E, D121)</f>
        <v>0</v>
      </c>
      <c r="T121" s="104" t="str">
        <f>SUMIFS('LANÇAMENTOS ENT'!$T:$T,'LANÇAMENTOS ENT'!$E:$E,D121)</f>
        <v> R$ -   </v>
      </c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</row>
    <row r="122" ht="30.0" customHeight="1">
      <c r="A122" s="1"/>
      <c r="B122" s="97" t="str">
        <f t="shared" si="2"/>
        <v/>
      </c>
      <c r="C122" s="98" t="str">
        <f t="shared" si="7"/>
        <v>-</v>
      </c>
      <c r="D122" s="99"/>
      <c r="E122" s="100"/>
      <c r="F122" s="92"/>
      <c r="G122" s="93"/>
      <c r="H122" s="101"/>
      <c r="I122" s="101"/>
      <c r="J122" s="101"/>
      <c r="K122" s="102"/>
      <c r="L122" s="103"/>
      <c r="M122" s="103"/>
      <c r="N122" s="35"/>
      <c r="O122" s="4"/>
      <c r="P122" s="104" t="str">
        <f t="shared" si="4"/>
        <v/>
      </c>
      <c r="Q122" s="105" t="str">
        <f t="shared" si="5"/>
        <v/>
      </c>
      <c r="R122" s="104" t="str">
        <f t="shared" si="6"/>
        <v/>
      </c>
      <c r="S122" s="55" t="str">
        <f>SUMIFS('LANÇAMENTOS ENT'!$N:$N, 'LANÇAMENTOS ENT'!$E:$E, D122)</f>
        <v>0</v>
      </c>
      <c r="T122" s="104" t="str">
        <f>SUMIFS('LANÇAMENTOS ENT'!$T:$T,'LANÇAMENTOS ENT'!$E:$E,D122)</f>
        <v> R$ -   </v>
      </c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</row>
    <row r="123" ht="30.0" customHeight="1">
      <c r="A123" s="1"/>
      <c r="B123" s="97" t="str">
        <f t="shared" si="2"/>
        <v/>
      </c>
      <c r="C123" s="108" t="str">
        <f t="shared" si="7"/>
        <v>-</v>
      </c>
      <c r="D123" s="109"/>
      <c r="E123" s="110"/>
      <c r="F123" s="92"/>
      <c r="G123" s="93"/>
      <c r="H123" s="111"/>
      <c r="I123" s="111"/>
      <c r="J123" s="111"/>
      <c r="K123" s="112"/>
      <c r="L123" s="113"/>
      <c r="M123" s="113"/>
      <c r="N123" s="35"/>
      <c r="O123" s="4"/>
      <c r="P123" s="104" t="str">
        <f t="shared" si="4"/>
        <v/>
      </c>
      <c r="Q123" s="105" t="str">
        <f t="shared" si="5"/>
        <v/>
      </c>
      <c r="R123" s="104" t="str">
        <f t="shared" si="6"/>
        <v/>
      </c>
      <c r="S123" s="55" t="str">
        <f>SUMIFS('LANÇAMENTOS ENT'!$N:$N, 'LANÇAMENTOS ENT'!$E:$E, D123)</f>
        <v>0</v>
      </c>
      <c r="T123" s="104" t="str">
        <f>SUMIFS('LANÇAMENTOS ENT'!$T:$T,'LANÇAMENTOS ENT'!$E:$E,D123)</f>
        <v> R$ -   </v>
      </c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</row>
    <row r="124" ht="30.0" customHeight="1">
      <c r="A124" s="1"/>
      <c r="B124" s="97" t="str">
        <f t="shared" si="2"/>
        <v/>
      </c>
      <c r="C124" s="98" t="str">
        <f t="shared" si="7"/>
        <v>-</v>
      </c>
      <c r="D124" s="99"/>
      <c r="E124" s="100"/>
      <c r="F124" s="92"/>
      <c r="G124" s="93"/>
      <c r="H124" s="101"/>
      <c r="I124" s="101"/>
      <c r="J124" s="101"/>
      <c r="K124" s="102"/>
      <c r="L124" s="103"/>
      <c r="M124" s="103"/>
      <c r="N124" s="35"/>
      <c r="O124" s="4"/>
      <c r="P124" s="104" t="str">
        <f t="shared" si="4"/>
        <v/>
      </c>
      <c r="Q124" s="105" t="str">
        <f t="shared" si="5"/>
        <v/>
      </c>
      <c r="R124" s="104" t="str">
        <f t="shared" si="6"/>
        <v/>
      </c>
      <c r="S124" s="55" t="str">
        <f>SUMIFS('LANÇAMENTOS ENT'!$N:$N, 'LANÇAMENTOS ENT'!$E:$E, D124)</f>
        <v>0</v>
      </c>
      <c r="T124" s="104" t="str">
        <f>SUMIFS('LANÇAMENTOS ENT'!$T:$T,'LANÇAMENTOS ENT'!$E:$E,D124)</f>
        <v> R$ -   </v>
      </c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</row>
    <row r="125" ht="30.0" customHeight="1">
      <c r="A125" s="1"/>
      <c r="B125" s="97" t="str">
        <f t="shared" si="2"/>
        <v/>
      </c>
      <c r="C125" s="108" t="str">
        <f t="shared" si="7"/>
        <v>-</v>
      </c>
      <c r="D125" s="109"/>
      <c r="E125" s="110"/>
      <c r="F125" s="92"/>
      <c r="G125" s="93"/>
      <c r="H125" s="111"/>
      <c r="I125" s="111"/>
      <c r="J125" s="111"/>
      <c r="K125" s="112"/>
      <c r="L125" s="113"/>
      <c r="M125" s="113"/>
      <c r="N125" s="35"/>
      <c r="O125" s="4"/>
      <c r="P125" s="104" t="str">
        <f t="shared" si="4"/>
        <v/>
      </c>
      <c r="Q125" s="105" t="str">
        <f t="shared" si="5"/>
        <v/>
      </c>
      <c r="R125" s="104" t="str">
        <f t="shared" si="6"/>
        <v/>
      </c>
      <c r="S125" s="55" t="str">
        <f>SUMIFS('LANÇAMENTOS ENT'!$N:$N, 'LANÇAMENTOS ENT'!$E:$E, D125)</f>
        <v>0</v>
      </c>
      <c r="T125" s="104" t="str">
        <f>SUMIFS('LANÇAMENTOS ENT'!$T:$T,'LANÇAMENTOS ENT'!$E:$E,D125)</f>
        <v> R$ -   </v>
      </c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</row>
    <row r="126" ht="30.0" customHeight="1">
      <c r="A126" s="1"/>
      <c r="B126" s="97" t="str">
        <f t="shared" si="2"/>
        <v/>
      </c>
      <c r="C126" s="98" t="str">
        <f t="shared" si="7"/>
        <v>-</v>
      </c>
      <c r="D126" s="99"/>
      <c r="E126" s="100"/>
      <c r="F126" s="92"/>
      <c r="G126" s="93"/>
      <c r="H126" s="101"/>
      <c r="I126" s="101"/>
      <c r="J126" s="101"/>
      <c r="K126" s="102"/>
      <c r="L126" s="103"/>
      <c r="M126" s="103"/>
      <c r="N126" s="35"/>
      <c r="O126" s="4"/>
      <c r="P126" s="104" t="str">
        <f t="shared" si="4"/>
        <v/>
      </c>
      <c r="Q126" s="105" t="str">
        <f t="shared" si="5"/>
        <v/>
      </c>
      <c r="R126" s="104" t="str">
        <f t="shared" si="6"/>
        <v/>
      </c>
      <c r="S126" s="55" t="str">
        <f>SUMIFS('LANÇAMENTOS ENT'!$N:$N, 'LANÇAMENTOS ENT'!$E:$E, D126)</f>
        <v>0</v>
      </c>
      <c r="T126" s="104" t="str">
        <f>SUMIFS('LANÇAMENTOS ENT'!$T:$T,'LANÇAMENTOS ENT'!$E:$E,D126)</f>
        <v> R$ -   </v>
      </c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</row>
    <row r="127" ht="30.0" customHeight="1">
      <c r="A127" s="1"/>
      <c r="B127" s="97" t="str">
        <f t="shared" si="2"/>
        <v/>
      </c>
      <c r="C127" s="108" t="str">
        <f t="shared" si="7"/>
        <v>-</v>
      </c>
      <c r="D127" s="109"/>
      <c r="E127" s="110"/>
      <c r="F127" s="92"/>
      <c r="G127" s="93"/>
      <c r="H127" s="111"/>
      <c r="I127" s="111"/>
      <c r="J127" s="111"/>
      <c r="K127" s="112"/>
      <c r="L127" s="113"/>
      <c r="M127" s="113"/>
      <c r="N127" s="35"/>
      <c r="O127" s="4"/>
      <c r="P127" s="104" t="str">
        <f t="shared" si="4"/>
        <v/>
      </c>
      <c r="Q127" s="105" t="str">
        <f t="shared" si="5"/>
        <v/>
      </c>
      <c r="R127" s="104" t="str">
        <f t="shared" si="6"/>
        <v/>
      </c>
      <c r="S127" s="55" t="str">
        <f>SUMIFS('LANÇAMENTOS ENT'!$N:$N, 'LANÇAMENTOS ENT'!$E:$E, D127)</f>
        <v>0</v>
      </c>
      <c r="T127" s="104" t="str">
        <f>SUMIFS('LANÇAMENTOS ENT'!$T:$T,'LANÇAMENTOS ENT'!$E:$E,D127)</f>
        <v> R$ -   </v>
      </c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</row>
    <row r="128" ht="30.0" customHeight="1">
      <c r="A128" s="1"/>
      <c r="B128" s="97" t="str">
        <f t="shared" si="2"/>
        <v/>
      </c>
      <c r="C128" s="98" t="str">
        <f t="shared" si="7"/>
        <v>-</v>
      </c>
      <c r="D128" s="99"/>
      <c r="E128" s="100"/>
      <c r="F128" s="92"/>
      <c r="G128" s="93"/>
      <c r="H128" s="101"/>
      <c r="I128" s="101"/>
      <c r="J128" s="101"/>
      <c r="K128" s="102"/>
      <c r="L128" s="103"/>
      <c r="M128" s="103"/>
      <c r="N128" s="35"/>
      <c r="O128" s="4"/>
      <c r="P128" s="104" t="str">
        <f t="shared" si="4"/>
        <v/>
      </c>
      <c r="Q128" s="105" t="str">
        <f t="shared" si="5"/>
        <v/>
      </c>
      <c r="R128" s="104" t="str">
        <f t="shared" si="6"/>
        <v/>
      </c>
      <c r="S128" s="55" t="str">
        <f>SUMIFS('LANÇAMENTOS ENT'!$N:$N, 'LANÇAMENTOS ENT'!$E:$E, D128)</f>
        <v>0</v>
      </c>
      <c r="T128" s="104" t="str">
        <f>SUMIFS('LANÇAMENTOS ENT'!$T:$T,'LANÇAMENTOS ENT'!$E:$E,D128)</f>
        <v> R$ -   </v>
      </c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</row>
    <row r="129" ht="30.0" customHeight="1">
      <c r="A129" s="1"/>
      <c r="B129" s="97" t="str">
        <f t="shared" si="2"/>
        <v/>
      </c>
      <c r="C129" s="108" t="str">
        <f t="shared" si="7"/>
        <v>-</v>
      </c>
      <c r="D129" s="109"/>
      <c r="E129" s="110"/>
      <c r="F129" s="92"/>
      <c r="G129" s="93"/>
      <c r="H129" s="111"/>
      <c r="I129" s="111"/>
      <c r="J129" s="111"/>
      <c r="K129" s="112"/>
      <c r="L129" s="113"/>
      <c r="M129" s="113"/>
      <c r="N129" s="35"/>
      <c r="O129" s="4"/>
      <c r="P129" s="104" t="str">
        <f t="shared" si="4"/>
        <v/>
      </c>
      <c r="Q129" s="105" t="str">
        <f t="shared" si="5"/>
        <v/>
      </c>
      <c r="R129" s="104" t="str">
        <f t="shared" si="6"/>
        <v/>
      </c>
      <c r="S129" s="55" t="str">
        <f>SUMIFS('LANÇAMENTOS ENT'!$N:$N, 'LANÇAMENTOS ENT'!$E:$E, D129)</f>
        <v>0</v>
      </c>
      <c r="T129" s="104" t="str">
        <f>SUMIFS('LANÇAMENTOS ENT'!$T:$T,'LANÇAMENTOS ENT'!$E:$E,D129)</f>
        <v> R$ -   </v>
      </c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</row>
    <row r="130" ht="30.0" customHeight="1">
      <c r="A130" s="1"/>
      <c r="B130" s="97" t="str">
        <f t="shared" si="2"/>
        <v/>
      </c>
      <c r="C130" s="98" t="str">
        <f t="shared" si="7"/>
        <v>-</v>
      </c>
      <c r="D130" s="99"/>
      <c r="E130" s="100"/>
      <c r="F130" s="92"/>
      <c r="G130" s="93"/>
      <c r="H130" s="101"/>
      <c r="I130" s="101"/>
      <c r="J130" s="101"/>
      <c r="K130" s="102"/>
      <c r="L130" s="103"/>
      <c r="M130" s="103"/>
      <c r="N130" s="35"/>
      <c r="O130" s="4"/>
      <c r="P130" s="104" t="str">
        <f t="shared" si="4"/>
        <v/>
      </c>
      <c r="Q130" s="105" t="str">
        <f t="shared" si="5"/>
        <v/>
      </c>
      <c r="R130" s="104" t="str">
        <f t="shared" si="6"/>
        <v/>
      </c>
      <c r="S130" s="55" t="str">
        <f>SUMIFS('LANÇAMENTOS ENT'!$N:$N, 'LANÇAMENTOS ENT'!$E:$E, D130)</f>
        <v>0</v>
      </c>
      <c r="T130" s="104" t="str">
        <f>SUMIFS('LANÇAMENTOS ENT'!$T:$T,'LANÇAMENTOS ENT'!$E:$E,D130)</f>
        <v> R$ -   </v>
      </c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</row>
    <row r="131" ht="30.0" customHeight="1">
      <c r="A131" s="1"/>
      <c r="B131" s="97" t="str">
        <f t="shared" si="2"/>
        <v/>
      </c>
      <c r="C131" s="108" t="str">
        <f t="shared" si="7"/>
        <v>-</v>
      </c>
      <c r="D131" s="109"/>
      <c r="E131" s="110"/>
      <c r="F131" s="92"/>
      <c r="G131" s="93"/>
      <c r="H131" s="111"/>
      <c r="I131" s="111"/>
      <c r="J131" s="111"/>
      <c r="K131" s="112"/>
      <c r="L131" s="113"/>
      <c r="M131" s="113"/>
      <c r="N131" s="35"/>
      <c r="O131" s="4"/>
      <c r="P131" s="104" t="str">
        <f t="shared" si="4"/>
        <v/>
      </c>
      <c r="Q131" s="105" t="str">
        <f t="shared" si="5"/>
        <v/>
      </c>
      <c r="R131" s="104" t="str">
        <f t="shared" si="6"/>
        <v/>
      </c>
      <c r="S131" s="55" t="str">
        <f>SUMIFS('LANÇAMENTOS ENT'!$N:$N, 'LANÇAMENTOS ENT'!$E:$E, D131)</f>
        <v>0</v>
      </c>
      <c r="T131" s="104" t="str">
        <f>SUMIFS('LANÇAMENTOS ENT'!$T:$T,'LANÇAMENTOS ENT'!$E:$E,D131)</f>
        <v> R$ -   </v>
      </c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</row>
    <row r="132" ht="30.0" customHeight="1">
      <c r="A132" s="1"/>
      <c r="B132" s="97" t="str">
        <f t="shared" si="2"/>
        <v/>
      </c>
      <c r="C132" s="98" t="str">
        <f t="shared" si="7"/>
        <v>-</v>
      </c>
      <c r="D132" s="99"/>
      <c r="E132" s="100"/>
      <c r="F132" s="92"/>
      <c r="G132" s="93"/>
      <c r="H132" s="101"/>
      <c r="I132" s="101"/>
      <c r="J132" s="101"/>
      <c r="K132" s="102"/>
      <c r="L132" s="103"/>
      <c r="M132" s="103"/>
      <c r="N132" s="35"/>
      <c r="O132" s="4"/>
      <c r="P132" s="104" t="str">
        <f t="shared" si="4"/>
        <v/>
      </c>
      <c r="Q132" s="105" t="str">
        <f t="shared" si="5"/>
        <v/>
      </c>
      <c r="R132" s="104" t="str">
        <f t="shared" si="6"/>
        <v/>
      </c>
      <c r="S132" s="55" t="str">
        <f>SUMIFS('LANÇAMENTOS ENT'!$N:$N, 'LANÇAMENTOS ENT'!$E:$E, D132)</f>
        <v>0</v>
      </c>
      <c r="T132" s="104" t="str">
        <f>SUMIFS('LANÇAMENTOS ENT'!$T:$T,'LANÇAMENTOS ENT'!$E:$E,D132)</f>
        <v> R$ -   </v>
      </c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</row>
    <row r="133" ht="30.0" customHeight="1">
      <c r="A133" s="1"/>
      <c r="B133" s="97" t="str">
        <f t="shared" si="2"/>
        <v/>
      </c>
      <c r="C133" s="108" t="str">
        <f t="shared" si="7"/>
        <v>-</v>
      </c>
      <c r="D133" s="109"/>
      <c r="E133" s="110"/>
      <c r="F133" s="92"/>
      <c r="G133" s="93"/>
      <c r="H133" s="111"/>
      <c r="I133" s="111"/>
      <c r="J133" s="111"/>
      <c r="K133" s="112"/>
      <c r="L133" s="113"/>
      <c r="M133" s="113"/>
      <c r="N133" s="35"/>
      <c r="O133" s="4"/>
      <c r="P133" s="104" t="str">
        <f t="shared" si="4"/>
        <v/>
      </c>
      <c r="Q133" s="105" t="str">
        <f t="shared" si="5"/>
        <v/>
      </c>
      <c r="R133" s="104" t="str">
        <f t="shared" si="6"/>
        <v/>
      </c>
      <c r="S133" s="55" t="str">
        <f>SUMIFS('LANÇAMENTOS ENT'!$N:$N, 'LANÇAMENTOS ENT'!$E:$E, D133)</f>
        <v>0</v>
      </c>
      <c r="T133" s="104" t="str">
        <f>SUMIFS('LANÇAMENTOS ENT'!$T:$T,'LANÇAMENTOS ENT'!$E:$E,D133)</f>
        <v> R$ -   </v>
      </c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</row>
    <row r="134" ht="30.0" customHeight="1">
      <c r="A134" s="1"/>
      <c r="B134" s="97" t="str">
        <f t="shared" si="2"/>
        <v/>
      </c>
      <c r="C134" s="98" t="str">
        <f t="shared" si="7"/>
        <v>-</v>
      </c>
      <c r="D134" s="99"/>
      <c r="E134" s="100"/>
      <c r="F134" s="92"/>
      <c r="G134" s="93"/>
      <c r="H134" s="101"/>
      <c r="I134" s="101"/>
      <c r="J134" s="101"/>
      <c r="K134" s="102"/>
      <c r="L134" s="103"/>
      <c r="M134" s="103"/>
      <c r="N134" s="35"/>
      <c r="O134" s="4"/>
      <c r="P134" s="104" t="str">
        <f t="shared" si="4"/>
        <v/>
      </c>
      <c r="Q134" s="105" t="str">
        <f t="shared" si="5"/>
        <v/>
      </c>
      <c r="R134" s="104" t="str">
        <f t="shared" si="6"/>
        <v/>
      </c>
      <c r="S134" s="55" t="str">
        <f>SUMIFS('LANÇAMENTOS ENT'!$N:$N, 'LANÇAMENTOS ENT'!$E:$E, D134)</f>
        <v>0</v>
      </c>
      <c r="T134" s="104" t="str">
        <f>SUMIFS('LANÇAMENTOS ENT'!$T:$T,'LANÇAMENTOS ENT'!$E:$E,D134)</f>
        <v> R$ -   </v>
      </c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</row>
    <row r="135" ht="30.0" customHeight="1">
      <c r="A135" s="1"/>
      <c r="B135" s="97" t="str">
        <f t="shared" si="2"/>
        <v/>
      </c>
      <c r="C135" s="108" t="str">
        <f t="shared" si="7"/>
        <v>-</v>
      </c>
      <c r="D135" s="109"/>
      <c r="E135" s="110"/>
      <c r="F135" s="92"/>
      <c r="G135" s="93"/>
      <c r="H135" s="111"/>
      <c r="I135" s="111"/>
      <c r="J135" s="111"/>
      <c r="K135" s="112"/>
      <c r="L135" s="113"/>
      <c r="M135" s="113"/>
      <c r="N135" s="35"/>
      <c r="O135" s="4"/>
      <c r="P135" s="104" t="str">
        <f t="shared" si="4"/>
        <v/>
      </c>
      <c r="Q135" s="105" t="str">
        <f t="shared" si="5"/>
        <v/>
      </c>
      <c r="R135" s="104" t="str">
        <f t="shared" si="6"/>
        <v/>
      </c>
      <c r="S135" s="55" t="str">
        <f>SUMIFS('LANÇAMENTOS ENT'!$N:$N, 'LANÇAMENTOS ENT'!$E:$E, D135)</f>
        <v>0</v>
      </c>
      <c r="T135" s="104" t="str">
        <f>SUMIFS('LANÇAMENTOS ENT'!$T:$T,'LANÇAMENTOS ENT'!$E:$E,D135)</f>
        <v> R$ -   </v>
      </c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</row>
    <row r="136" ht="30.0" customHeight="1">
      <c r="A136" s="1"/>
      <c r="B136" s="97" t="str">
        <f t="shared" si="2"/>
        <v/>
      </c>
      <c r="C136" s="98" t="str">
        <f t="shared" si="7"/>
        <v>-</v>
      </c>
      <c r="D136" s="99"/>
      <c r="E136" s="100"/>
      <c r="F136" s="92"/>
      <c r="G136" s="93"/>
      <c r="H136" s="101"/>
      <c r="I136" s="101"/>
      <c r="J136" s="101"/>
      <c r="K136" s="102"/>
      <c r="L136" s="103"/>
      <c r="M136" s="103"/>
      <c r="N136" s="35"/>
      <c r="O136" s="4"/>
      <c r="P136" s="104" t="str">
        <f t="shared" si="4"/>
        <v/>
      </c>
      <c r="Q136" s="105" t="str">
        <f t="shared" si="5"/>
        <v/>
      </c>
      <c r="R136" s="104" t="str">
        <f t="shared" si="6"/>
        <v/>
      </c>
      <c r="S136" s="55" t="str">
        <f>SUMIFS('LANÇAMENTOS ENT'!$N:$N, 'LANÇAMENTOS ENT'!$E:$E, D136)</f>
        <v>0</v>
      </c>
      <c r="T136" s="104" t="str">
        <f>SUMIFS('LANÇAMENTOS ENT'!$T:$T,'LANÇAMENTOS ENT'!$E:$E,D136)</f>
        <v> R$ -   </v>
      </c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</row>
    <row r="137" ht="30.0" customHeight="1">
      <c r="A137" s="1"/>
      <c r="B137" s="97" t="str">
        <f t="shared" si="2"/>
        <v/>
      </c>
      <c r="C137" s="108" t="str">
        <f t="shared" si="7"/>
        <v>-</v>
      </c>
      <c r="D137" s="109"/>
      <c r="E137" s="110"/>
      <c r="F137" s="92"/>
      <c r="G137" s="93"/>
      <c r="H137" s="111"/>
      <c r="I137" s="111"/>
      <c r="J137" s="111"/>
      <c r="K137" s="112"/>
      <c r="L137" s="113"/>
      <c r="M137" s="113"/>
      <c r="N137" s="35"/>
      <c r="O137" s="4"/>
      <c r="P137" s="104" t="str">
        <f t="shared" si="4"/>
        <v/>
      </c>
      <c r="Q137" s="105" t="str">
        <f t="shared" si="5"/>
        <v/>
      </c>
      <c r="R137" s="104" t="str">
        <f t="shared" si="6"/>
        <v/>
      </c>
      <c r="S137" s="55" t="str">
        <f>SUMIFS('LANÇAMENTOS ENT'!$N:$N, 'LANÇAMENTOS ENT'!$E:$E, D137)</f>
        <v>0</v>
      </c>
      <c r="T137" s="104" t="str">
        <f>SUMIFS('LANÇAMENTOS ENT'!$T:$T,'LANÇAMENTOS ENT'!$E:$E,D137)</f>
        <v> R$ -   </v>
      </c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</row>
    <row r="138" ht="30.0" customHeight="1">
      <c r="A138" s="1"/>
      <c r="B138" s="97" t="str">
        <f t="shared" si="2"/>
        <v/>
      </c>
      <c r="C138" s="98" t="str">
        <f t="shared" si="7"/>
        <v>-</v>
      </c>
      <c r="D138" s="99"/>
      <c r="E138" s="100"/>
      <c r="F138" s="92"/>
      <c r="G138" s="93"/>
      <c r="H138" s="101"/>
      <c r="I138" s="101"/>
      <c r="J138" s="101"/>
      <c r="K138" s="102"/>
      <c r="L138" s="103"/>
      <c r="M138" s="103"/>
      <c r="N138" s="35"/>
      <c r="O138" s="4"/>
      <c r="P138" s="104" t="str">
        <f t="shared" si="4"/>
        <v/>
      </c>
      <c r="Q138" s="105" t="str">
        <f t="shared" si="5"/>
        <v/>
      </c>
      <c r="R138" s="104" t="str">
        <f t="shared" si="6"/>
        <v/>
      </c>
      <c r="S138" s="55" t="str">
        <f>SUMIFS('LANÇAMENTOS ENT'!$N:$N, 'LANÇAMENTOS ENT'!$E:$E, D138)</f>
        <v>0</v>
      </c>
      <c r="T138" s="104" t="str">
        <f>SUMIFS('LANÇAMENTOS ENT'!$T:$T,'LANÇAMENTOS ENT'!$E:$E,D138)</f>
        <v> R$ -   </v>
      </c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</row>
    <row r="139" ht="30.0" customHeight="1">
      <c r="A139" s="1"/>
      <c r="B139" s="97" t="str">
        <f t="shared" si="2"/>
        <v/>
      </c>
      <c r="C139" s="108" t="str">
        <f t="shared" si="7"/>
        <v>-</v>
      </c>
      <c r="D139" s="109"/>
      <c r="E139" s="110"/>
      <c r="F139" s="92"/>
      <c r="G139" s="93"/>
      <c r="H139" s="111"/>
      <c r="I139" s="111"/>
      <c r="J139" s="111"/>
      <c r="K139" s="112"/>
      <c r="L139" s="113"/>
      <c r="M139" s="113"/>
      <c r="N139" s="35"/>
      <c r="O139" s="4"/>
      <c r="P139" s="104" t="str">
        <f t="shared" si="4"/>
        <v/>
      </c>
      <c r="Q139" s="105" t="str">
        <f t="shared" si="5"/>
        <v/>
      </c>
      <c r="R139" s="104" t="str">
        <f t="shared" si="6"/>
        <v/>
      </c>
      <c r="S139" s="55" t="str">
        <f>SUMIFS('LANÇAMENTOS ENT'!$N:$N, 'LANÇAMENTOS ENT'!$E:$E, D139)</f>
        <v>0</v>
      </c>
      <c r="T139" s="104" t="str">
        <f>SUMIFS('LANÇAMENTOS ENT'!$T:$T,'LANÇAMENTOS ENT'!$E:$E,D139)</f>
        <v> R$ -   </v>
      </c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</row>
    <row r="140" ht="30.0" customHeight="1">
      <c r="A140" s="1"/>
      <c r="B140" s="97" t="str">
        <f t="shared" si="2"/>
        <v/>
      </c>
      <c r="C140" s="98" t="str">
        <f t="shared" si="7"/>
        <v>-</v>
      </c>
      <c r="D140" s="99"/>
      <c r="E140" s="100"/>
      <c r="F140" s="92"/>
      <c r="G140" s="93"/>
      <c r="H140" s="101"/>
      <c r="I140" s="101"/>
      <c r="J140" s="101"/>
      <c r="K140" s="102"/>
      <c r="L140" s="103"/>
      <c r="M140" s="103"/>
      <c r="N140" s="35"/>
      <c r="O140" s="4"/>
      <c r="P140" s="104" t="str">
        <f t="shared" si="4"/>
        <v/>
      </c>
      <c r="Q140" s="105" t="str">
        <f t="shared" si="5"/>
        <v/>
      </c>
      <c r="R140" s="104" t="str">
        <f t="shared" si="6"/>
        <v/>
      </c>
      <c r="S140" s="55" t="str">
        <f>SUMIFS('LANÇAMENTOS ENT'!$N:$N, 'LANÇAMENTOS ENT'!$E:$E, D140)</f>
        <v>0</v>
      </c>
      <c r="T140" s="104" t="str">
        <f>SUMIFS('LANÇAMENTOS ENT'!$T:$T,'LANÇAMENTOS ENT'!$E:$E,D140)</f>
        <v> R$ -   </v>
      </c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</row>
    <row r="141" ht="30.0" customHeight="1">
      <c r="A141" s="1"/>
      <c r="B141" s="97" t="str">
        <f t="shared" si="2"/>
        <v/>
      </c>
      <c r="C141" s="108" t="str">
        <f t="shared" si="7"/>
        <v>-</v>
      </c>
      <c r="D141" s="109"/>
      <c r="E141" s="110"/>
      <c r="F141" s="92"/>
      <c r="G141" s="93"/>
      <c r="H141" s="111"/>
      <c r="I141" s="111"/>
      <c r="J141" s="111"/>
      <c r="K141" s="112"/>
      <c r="L141" s="113"/>
      <c r="M141" s="113"/>
      <c r="N141" s="35"/>
      <c r="O141" s="4"/>
      <c r="P141" s="104" t="str">
        <f t="shared" si="4"/>
        <v/>
      </c>
      <c r="Q141" s="105" t="str">
        <f t="shared" si="5"/>
        <v/>
      </c>
      <c r="R141" s="104" t="str">
        <f t="shared" si="6"/>
        <v/>
      </c>
      <c r="S141" s="55" t="str">
        <f>SUMIFS('LANÇAMENTOS ENT'!$N:$N, 'LANÇAMENTOS ENT'!$E:$E, D141)</f>
        <v>0</v>
      </c>
      <c r="T141" s="104" t="str">
        <f>SUMIFS('LANÇAMENTOS ENT'!$T:$T,'LANÇAMENTOS ENT'!$E:$E,D141)</f>
        <v> R$ -   </v>
      </c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</row>
    <row r="142" ht="30.0" customHeight="1">
      <c r="A142" s="1"/>
      <c r="B142" s="97" t="str">
        <f t="shared" si="2"/>
        <v/>
      </c>
      <c r="C142" s="98" t="str">
        <f t="shared" si="7"/>
        <v>-</v>
      </c>
      <c r="D142" s="99"/>
      <c r="E142" s="100"/>
      <c r="F142" s="92"/>
      <c r="G142" s="93"/>
      <c r="H142" s="101"/>
      <c r="I142" s="101"/>
      <c r="J142" s="101"/>
      <c r="K142" s="102"/>
      <c r="L142" s="103"/>
      <c r="M142" s="103"/>
      <c r="N142" s="35"/>
      <c r="O142" s="4"/>
      <c r="P142" s="104" t="str">
        <f t="shared" si="4"/>
        <v/>
      </c>
      <c r="Q142" s="105" t="str">
        <f t="shared" si="5"/>
        <v/>
      </c>
      <c r="R142" s="104" t="str">
        <f t="shared" si="6"/>
        <v/>
      </c>
      <c r="S142" s="55" t="str">
        <f>SUMIFS('LANÇAMENTOS ENT'!$N:$N, 'LANÇAMENTOS ENT'!$E:$E, D142)</f>
        <v>0</v>
      </c>
      <c r="T142" s="104" t="str">
        <f>SUMIFS('LANÇAMENTOS ENT'!$T:$T,'LANÇAMENTOS ENT'!$E:$E,D142)</f>
        <v> R$ -   </v>
      </c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</row>
    <row r="143" ht="30.0" customHeight="1">
      <c r="A143" s="1"/>
      <c r="B143" s="97" t="str">
        <f t="shared" si="2"/>
        <v/>
      </c>
      <c r="C143" s="108" t="str">
        <f t="shared" si="7"/>
        <v>-</v>
      </c>
      <c r="D143" s="109"/>
      <c r="E143" s="110"/>
      <c r="F143" s="92"/>
      <c r="G143" s="93"/>
      <c r="H143" s="111"/>
      <c r="I143" s="111"/>
      <c r="J143" s="111"/>
      <c r="K143" s="112"/>
      <c r="L143" s="113"/>
      <c r="M143" s="113"/>
      <c r="N143" s="35"/>
      <c r="O143" s="4"/>
      <c r="P143" s="104" t="str">
        <f t="shared" si="4"/>
        <v/>
      </c>
      <c r="Q143" s="105" t="str">
        <f t="shared" si="5"/>
        <v/>
      </c>
      <c r="R143" s="104" t="str">
        <f t="shared" si="6"/>
        <v/>
      </c>
      <c r="S143" s="55" t="str">
        <f>SUMIFS('LANÇAMENTOS ENT'!$N:$N, 'LANÇAMENTOS ENT'!$E:$E, D143)</f>
        <v>0</v>
      </c>
      <c r="T143" s="104" t="str">
        <f>SUMIFS('LANÇAMENTOS ENT'!$T:$T,'LANÇAMENTOS ENT'!$E:$E,D143)</f>
        <v> R$ -   </v>
      </c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</row>
    <row r="144" ht="30.0" customHeight="1">
      <c r="A144" s="1"/>
      <c r="B144" s="97" t="str">
        <f t="shared" si="2"/>
        <v/>
      </c>
      <c r="C144" s="98" t="str">
        <f t="shared" si="7"/>
        <v>-</v>
      </c>
      <c r="D144" s="99"/>
      <c r="E144" s="100"/>
      <c r="F144" s="92"/>
      <c r="G144" s="93"/>
      <c r="H144" s="101"/>
      <c r="I144" s="101"/>
      <c r="J144" s="101"/>
      <c r="K144" s="102"/>
      <c r="L144" s="103"/>
      <c r="M144" s="103"/>
      <c r="N144" s="35"/>
      <c r="O144" s="4"/>
      <c r="P144" s="104" t="str">
        <f t="shared" si="4"/>
        <v/>
      </c>
      <c r="Q144" s="105" t="str">
        <f t="shared" si="5"/>
        <v/>
      </c>
      <c r="R144" s="104" t="str">
        <f t="shared" si="6"/>
        <v/>
      </c>
      <c r="S144" s="55" t="str">
        <f>SUMIFS('LANÇAMENTOS ENT'!$N:$N, 'LANÇAMENTOS ENT'!$E:$E, D144)</f>
        <v>0</v>
      </c>
      <c r="T144" s="104" t="str">
        <f>SUMIFS('LANÇAMENTOS ENT'!$T:$T,'LANÇAMENTOS ENT'!$E:$E,D144)</f>
        <v> R$ -   </v>
      </c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</row>
    <row r="145" ht="30.0" customHeight="1">
      <c r="A145" s="1"/>
      <c r="B145" s="97" t="str">
        <f t="shared" si="2"/>
        <v/>
      </c>
      <c r="C145" s="108" t="str">
        <f t="shared" si="7"/>
        <v>-</v>
      </c>
      <c r="D145" s="109"/>
      <c r="E145" s="110"/>
      <c r="F145" s="92"/>
      <c r="G145" s="93"/>
      <c r="H145" s="111"/>
      <c r="I145" s="111"/>
      <c r="J145" s="111"/>
      <c r="K145" s="112"/>
      <c r="L145" s="113"/>
      <c r="M145" s="113"/>
      <c r="N145" s="35"/>
      <c r="O145" s="4"/>
      <c r="P145" s="104" t="str">
        <f t="shared" si="4"/>
        <v/>
      </c>
      <c r="Q145" s="105" t="str">
        <f t="shared" si="5"/>
        <v/>
      </c>
      <c r="R145" s="104" t="str">
        <f t="shared" si="6"/>
        <v/>
      </c>
      <c r="S145" s="55" t="str">
        <f>SUMIFS('LANÇAMENTOS ENT'!$N:$N, 'LANÇAMENTOS ENT'!$E:$E, D145)</f>
        <v>0</v>
      </c>
      <c r="T145" s="104" t="str">
        <f>SUMIFS('LANÇAMENTOS ENT'!$T:$T,'LANÇAMENTOS ENT'!$E:$E,D145)</f>
        <v> R$ -   </v>
      </c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</row>
    <row r="146" ht="30.0" customHeight="1">
      <c r="A146" s="1"/>
      <c r="B146" s="97" t="str">
        <f t="shared" si="2"/>
        <v/>
      </c>
      <c r="C146" s="98" t="str">
        <f t="shared" si="7"/>
        <v>-</v>
      </c>
      <c r="D146" s="99"/>
      <c r="E146" s="100"/>
      <c r="F146" s="92"/>
      <c r="G146" s="93"/>
      <c r="H146" s="101"/>
      <c r="I146" s="101"/>
      <c r="J146" s="101"/>
      <c r="K146" s="102"/>
      <c r="L146" s="103"/>
      <c r="M146" s="103"/>
      <c r="N146" s="35"/>
      <c r="O146" s="4"/>
      <c r="P146" s="104" t="str">
        <f t="shared" si="4"/>
        <v/>
      </c>
      <c r="Q146" s="105" t="str">
        <f t="shared" si="5"/>
        <v/>
      </c>
      <c r="R146" s="104" t="str">
        <f t="shared" si="6"/>
        <v/>
      </c>
      <c r="S146" s="55" t="str">
        <f>SUMIFS('LANÇAMENTOS ENT'!$N:$N, 'LANÇAMENTOS ENT'!$E:$E, D146)</f>
        <v>0</v>
      </c>
      <c r="T146" s="104" t="str">
        <f>SUMIFS('LANÇAMENTOS ENT'!$T:$T,'LANÇAMENTOS ENT'!$E:$E,D146)</f>
        <v> R$ -   </v>
      </c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</row>
    <row r="147" ht="30.0" customHeight="1">
      <c r="A147" s="1"/>
      <c r="B147" s="97" t="str">
        <f t="shared" si="2"/>
        <v/>
      </c>
      <c r="C147" s="108" t="str">
        <f t="shared" si="7"/>
        <v>-</v>
      </c>
      <c r="D147" s="109"/>
      <c r="E147" s="110"/>
      <c r="F147" s="92"/>
      <c r="G147" s="93"/>
      <c r="H147" s="111"/>
      <c r="I147" s="111"/>
      <c r="J147" s="111"/>
      <c r="K147" s="112"/>
      <c r="L147" s="113"/>
      <c r="M147" s="113"/>
      <c r="N147" s="35"/>
      <c r="O147" s="4"/>
      <c r="P147" s="104" t="str">
        <f t="shared" si="4"/>
        <v/>
      </c>
      <c r="Q147" s="105" t="str">
        <f t="shared" si="5"/>
        <v/>
      </c>
      <c r="R147" s="104" t="str">
        <f t="shared" si="6"/>
        <v/>
      </c>
      <c r="S147" s="55" t="str">
        <f>SUMIFS('LANÇAMENTOS ENT'!$N:$N, 'LANÇAMENTOS ENT'!$E:$E, D147)</f>
        <v>0</v>
      </c>
      <c r="T147" s="104" t="str">
        <f>SUMIFS('LANÇAMENTOS ENT'!$T:$T,'LANÇAMENTOS ENT'!$E:$E,D147)</f>
        <v> R$ -   </v>
      </c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</row>
    <row r="148" ht="30.0" customHeight="1">
      <c r="A148" s="1"/>
      <c r="B148" s="97" t="str">
        <f t="shared" si="2"/>
        <v/>
      </c>
      <c r="C148" s="98" t="str">
        <f t="shared" si="7"/>
        <v>-</v>
      </c>
      <c r="D148" s="99"/>
      <c r="E148" s="100"/>
      <c r="F148" s="92"/>
      <c r="G148" s="93"/>
      <c r="H148" s="101"/>
      <c r="I148" s="101"/>
      <c r="J148" s="101"/>
      <c r="K148" s="102"/>
      <c r="L148" s="103"/>
      <c r="M148" s="103"/>
      <c r="N148" s="35"/>
      <c r="O148" s="4"/>
      <c r="P148" s="104" t="str">
        <f t="shared" si="4"/>
        <v/>
      </c>
      <c r="Q148" s="105" t="str">
        <f t="shared" si="5"/>
        <v/>
      </c>
      <c r="R148" s="104" t="str">
        <f t="shared" si="6"/>
        <v/>
      </c>
      <c r="S148" s="55" t="str">
        <f>SUMIFS('LANÇAMENTOS ENT'!$N:$N, 'LANÇAMENTOS ENT'!$E:$E, D148)</f>
        <v>0</v>
      </c>
      <c r="T148" s="104" t="str">
        <f>SUMIFS('LANÇAMENTOS ENT'!$T:$T,'LANÇAMENTOS ENT'!$E:$E,D148)</f>
        <v> R$ -   </v>
      </c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</row>
    <row r="149" ht="30.0" customHeight="1">
      <c r="A149" s="1"/>
      <c r="B149" s="97" t="str">
        <f t="shared" si="2"/>
        <v/>
      </c>
      <c r="C149" s="108" t="str">
        <f t="shared" si="7"/>
        <v>-</v>
      </c>
      <c r="D149" s="109"/>
      <c r="E149" s="110"/>
      <c r="F149" s="92"/>
      <c r="G149" s="93"/>
      <c r="H149" s="111"/>
      <c r="I149" s="111"/>
      <c r="J149" s="111"/>
      <c r="K149" s="112"/>
      <c r="L149" s="113"/>
      <c r="M149" s="113"/>
      <c r="N149" s="35"/>
      <c r="O149" s="4"/>
      <c r="P149" s="104" t="str">
        <f t="shared" si="4"/>
        <v/>
      </c>
      <c r="Q149" s="105" t="str">
        <f t="shared" si="5"/>
        <v/>
      </c>
      <c r="R149" s="104" t="str">
        <f t="shared" si="6"/>
        <v/>
      </c>
      <c r="S149" s="55" t="str">
        <f>SUMIFS('LANÇAMENTOS ENT'!$N:$N, 'LANÇAMENTOS ENT'!$E:$E, D149)</f>
        <v>0</v>
      </c>
      <c r="T149" s="104" t="str">
        <f>SUMIFS('LANÇAMENTOS ENT'!$T:$T,'LANÇAMENTOS ENT'!$E:$E,D149)</f>
        <v> R$ -   </v>
      </c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</row>
    <row r="150" ht="30.0" customHeight="1">
      <c r="A150" s="1"/>
      <c r="B150" s="97" t="str">
        <f t="shared" si="2"/>
        <v/>
      </c>
      <c r="C150" s="98" t="str">
        <f t="shared" si="7"/>
        <v>-</v>
      </c>
      <c r="D150" s="99"/>
      <c r="E150" s="100"/>
      <c r="F150" s="92"/>
      <c r="G150" s="93"/>
      <c r="H150" s="101"/>
      <c r="I150" s="101"/>
      <c r="J150" s="101"/>
      <c r="K150" s="102"/>
      <c r="L150" s="103"/>
      <c r="M150" s="103"/>
      <c r="N150" s="35"/>
      <c r="O150" s="4"/>
      <c r="P150" s="104" t="str">
        <f t="shared" si="4"/>
        <v/>
      </c>
      <c r="Q150" s="105" t="str">
        <f t="shared" si="5"/>
        <v/>
      </c>
      <c r="R150" s="104" t="str">
        <f t="shared" si="6"/>
        <v/>
      </c>
      <c r="S150" s="55" t="str">
        <f>SUMIFS('LANÇAMENTOS ENT'!$N:$N, 'LANÇAMENTOS ENT'!$E:$E, D150)</f>
        <v>0</v>
      </c>
      <c r="T150" s="104" t="str">
        <f>SUMIFS('LANÇAMENTOS ENT'!$T:$T,'LANÇAMENTOS ENT'!$E:$E,D150)</f>
        <v> R$ -   </v>
      </c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</row>
    <row r="151" ht="30.0" customHeight="1">
      <c r="A151" s="1"/>
      <c r="B151" s="97" t="str">
        <f t="shared" si="2"/>
        <v/>
      </c>
      <c r="C151" s="108" t="str">
        <f t="shared" si="7"/>
        <v>-</v>
      </c>
      <c r="D151" s="109"/>
      <c r="E151" s="110"/>
      <c r="F151" s="92"/>
      <c r="G151" s="93"/>
      <c r="H151" s="111"/>
      <c r="I151" s="111"/>
      <c r="J151" s="111"/>
      <c r="K151" s="112"/>
      <c r="L151" s="113"/>
      <c r="M151" s="113"/>
      <c r="N151" s="35"/>
      <c r="O151" s="4"/>
      <c r="P151" s="104" t="str">
        <f t="shared" si="4"/>
        <v/>
      </c>
      <c r="Q151" s="105" t="str">
        <f t="shared" si="5"/>
        <v/>
      </c>
      <c r="R151" s="104" t="str">
        <f t="shared" si="6"/>
        <v/>
      </c>
      <c r="S151" s="55" t="str">
        <f>SUMIFS('LANÇAMENTOS ENT'!$N:$N, 'LANÇAMENTOS ENT'!$E:$E, D151)</f>
        <v>0</v>
      </c>
      <c r="T151" s="104" t="str">
        <f>SUMIFS('LANÇAMENTOS ENT'!$T:$T,'LANÇAMENTOS ENT'!$E:$E,D151)</f>
        <v> R$ -   </v>
      </c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</row>
    <row r="152" ht="30.0" customHeight="1">
      <c r="A152" s="1"/>
      <c r="B152" s="97" t="str">
        <f t="shared" si="2"/>
        <v/>
      </c>
      <c r="C152" s="98" t="str">
        <f t="shared" si="7"/>
        <v>-</v>
      </c>
      <c r="D152" s="99"/>
      <c r="E152" s="100"/>
      <c r="F152" s="92"/>
      <c r="G152" s="93"/>
      <c r="H152" s="101"/>
      <c r="I152" s="101"/>
      <c r="J152" s="101"/>
      <c r="K152" s="102"/>
      <c r="L152" s="103"/>
      <c r="M152" s="103"/>
      <c r="N152" s="35"/>
      <c r="O152" s="4"/>
      <c r="P152" s="104" t="str">
        <f t="shared" si="4"/>
        <v/>
      </c>
      <c r="Q152" s="105" t="str">
        <f t="shared" si="5"/>
        <v/>
      </c>
      <c r="R152" s="104" t="str">
        <f t="shared" si="6"/>
        <v/>
      </c>
      <c r="S152" s="55" t="str">
        <f>SUMIFS('LANÇAMENTOS ENT'!$N:$N, 'LANÇAMENTOS ENT'!$E:$E, D152)</f>
        <v>0</v>
      </c>
      <c r="T152" s="104" t="str">
        <f>SUMIFS('LANÇAMENTOS ENT'!$T:$T,'LANÇAMENTOS ENT'!$E:$E,D152)</f>
        <v> R$ -   </v>
      </c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</row>
    <row r="153" ht="30.0" customHeight="1">
      <c r="A153" s="1"/>
      <c r="B153" s="97" t="str">
        <f t="shared" si="2"/>
        <v/>
      </c>
      <c r="C153" s="108" t="str">
        <f t="shared" si="7"/>
        <v>-</v>
      </c>
      <c r="D153" s="109"/>
      <c r="E153" s="110"/>
      <c r="F153" s="92"/>
      <c r="G153" s="93"/>
      <c r="H153" s="111"/>
      <c r="I153" s="111"/>
      <c r="J153" s="111"/>
      <c r="K153" s="112"/>
      <c r="L153" s="113"/>
      <c r="M153" s="113"/>
      <c r="N153" s="35"/>
      <c r="O153" s="4"/>
      <c r="P153" s="104" t="str">
        <f t="shared" si="4"/>
        <v/>
      </c>
      <c r="Q153" s="105" t="str">
        <f t="shared" si="5"/>
        <v/>
      </c>
      <c r="R153" s="104" t="str">
        <f t="shared" si="6"/>
        <v/>
      </c>
      <c r="S153" s="55" t="str">
        <f>SUMIFS('LANÇAMENTOS ENT'!$N:$N, 'LANÇAMENTOS ENT'!$E:$E, D153)</f>
        <v>0</v>
      </c>
      <c r="T153" s="104" t="str">
        <f>SUMIFS('LANÇAMENTOS ENT'!$T:$T,'LANÇAMENTOS ENT'!$E:$E,D153)</f>
        <v> R$ -   </v>
      </c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</row>
    <row r="154" ht="30.0" customHeight="1">
      <c r="A154" s="1"/>
      <c r="B154" s="97" t="str">
        <f t="shared" si="2"/>
        <v/>
      </c>
      <c r="C154" s="98" t="str">
        <f t="shared" si="7"/>
        <v>-</v>
      </c>
      <c r="D154" s="99"/>
      <c r="E154" s="100"/>
      <c r="F154" s="92"/>
      <c r="G154" s="93"/>
      <c r="H154" s="101"/>
      <c r="I154" s="101"/>
      <c r="J154" s="101"/>
      <c r="K154" s="102"/>
      <c r="L154" s="103"/>
      <c r="M154" s="103"/>
      <c r="N154" s="35"/>
      <c r="O154" s="4"/>
      <c r="P154" s="104" t="str">
        <f t="shared" si="4"/>
        <v/>
      </c>
      <c r="Q154" s="105" t="str">
        <f t="shared" si="5"/>
        <v/>
      </c>
      <c r="R154" s="104" t="str">
        <f t="shared" si="6"/>
        <v/>
      </c>
      <c r="S154" s="55" t="str">
        <f>SUMIFS('LANÇAMENTOS ENT'!$N:$N, 'LANÇAMENTOS ENT'!$E:$E, D154)</f>
        <v>0</v>
      </c>
      <c r="T154" s="104" t="str">
        <f>SUMIFS('LANÇAMENTOS ENT'!$T:$T,'LANÇAMENTOS ENT'!$E:$E,D154)</f>
        <v> R$ -   </v>
      </c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</row>
    <row r="155" ht="30.0" customHeight="1">
      <c r="A155" s="1"/>
      <c r="B155" s="97" t="str">
        <f t="shared" si="2"/>
        <v/>
      </c>
      <c r="C155" s="108" t="str">
        <f t="shared" si="7"/>
        <v>-</v>
      </c>
      <c r="D155" s="109"/>
      <c r="E155" s="110"/>
      <c r="F155" s="92"/>
      <c r="G155" s="93"/>
      <c r="H155" s="111"/>
      <c r="I155" s="111"/>
      <c r="J155" s="111"/>
      <c r="K155" s="112"/>
      <c r="L155" s="113"/>
      <c r="M155" s="113"/>
      <c r="N155" s="35"/>
      <c r="O155" s="4"/>
      <c r="P155" s="104" t="str">
        <f t="shared" si="4"/>
        <v/>
      </c>
      <c r="Q155" s="105" t="str">
        <f t="shared" si="5"/>
        <v/>
      </c>
      <c r="R155" s="104" t="str">
        <f t="shared" si="6"/>
        <v/>
      </c>
      <c r="S155" s="55" t="str">
        <f>SUMIFS('LANÇAMENTOS ENT'!$N:$N, 'LANÇAMENTOS ENT'!$E:$E, D155)</f>
        <v>0</v>
      </c>
      <c r="T155" s="104" t="str">
        <f>SUMIFS('LANÇAMENTOS ENT'!$T:$T,'LANÇAMENTOS ENT'!$E:$E,D155)</f>
        <v> R$ -   </v>
      </c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</row>
    <row r="156" ht="30.0" customHeight="1">
      <c r="A156" s="1"/>
      <c r="B156" s="97" t="str">
        <f t="shared" si="2"/>
        <v/>
      </c>
      <c r="C156" s="98" t="str">
        <f t="shared" si="7"/>
        <v>-</v>
      </c>
      <c r="D156" s="99"/>
      <c r="E156" s="100"/>
      <c r="F156" s="92"/>
      <c r="G156" s="93"/>
      <c r="H156" s="101"/>
      <c r="I156" s="101"/>
      <c r="J156" s="101"/>
      <c r="K156" s="102"/>
      <c r="L156" s="103"/>
      <c r="M156" s="103"/>
      <c r="N156" s="35"/>
      <c r="O156" s="4"/>
      <c r="P156" s="104" t="str">
        <f t="shared" si="4"/>
        <v/>
      </c>
      <c r="Q156" s="105" t="str">
        <f t="shared" si="5"/>
        <v/>
      </c>
      <c r="R156" s="104" t="str">
        <f t="shared" si="6"/>
        <v/>
      </c>
      <c r="S156" s="55" t="str">
        <f>SUMIFS('LANÇAMENTOS ENT'!$N:$N, 'LANÇAMENTOS ENT'!$E:$E, D156)</f>
        <v>0</v>
      </c>
      <c r="T156" s="104" t="str">
        <f>SUMIFS('LANÇAMENTOS ENT'!$T:$T,'LANÇAMENTOS ENT'!$E:$E,D156)</f>
        <v> R$ -   </v>
      </c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</row>
    <row r="157" ht="30.0" customHeight="1">
      <c r="A157" s="1"/>
      <c r="B157" s="97" t="str">
        <f t="shared" si="2"/>
        <v/>
      </c>
      <c r="C157" s="108" t="str">
        <f t="shared" si="7"/>
        <v>-</v>
      </c>
      <c r="D157" s="109"/>
      <c r="E157" s="110"/>
      <c r="F157" s="92"/>
      <c r="G157" s="93"/>
      <c r="H157" s="111"/>
      <c r="I157" s="111"/>
      <c r="J157" s="111"/>
      <c r="K157" s="112"/>
      <c r="L157" s="113"/>
      <c r="M157" s="113"/>
      <c r="N157" s="35"/>
      <c r="O157" s="4"/>
      <c r="P157" s="104" t="str">
        <f t="shared" si="4"/>
        <v/>
      </c>
      <c r="Q157" s="105" t="str">
        <f t="shared" si="5"/>
        <v/>
      </c>
      <c r="R157" s="104" t="str">
        <f t="shared" si="6"/>
        <v/>
      </c>
      <c r="S157" s="55" t="str">
        <f>SUMIFS('LANÇAMENTOS ENT'!$N:$N, 'LANÇAMENTOS ENT'!$E:$E, D157)</f>
        <v>0</v>
      </c>
      <c r="T157" s="104" t="str">
        <f>SUMIFS('LANÇAMENTOS ENT'!$T:$T,'LANÇAMENTOS ENT'!$E:$E,D157)</f>
        <v> R$ -   </v>
      </c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</row>
    <row r="158" ht="30.0" customHeight="1">
      <c r="A158" s="1"/>
      <c r="B158" s="97" t="str">
        <f t="shared" si="2"/>
        <v/>
      </c>
      <c r="C158" s="98" t="str">
        <f t="shared" si="7"/>
        <v>-</v>
      </c>
      <c r="D158" s="99"/>
      <c r="E158" s="100"/>
      <c r="F158" s="92"/>
      <c r="G158" s="93"/>
      <c r="H158" s="101"/>
      <c r="I158" s="101"/>
      <c r="J158" s="101"/>
      <c r="K158" s="102"/>
      <c r="L158" s="103"/>
      <c r="M158" s="103"/>
      <c r="N158" s="35"/>
      <c r="O158" s="4"/>
      <c r="P158" s="104" t="str">
        <f t="shared" si="4"/>
        <v/>
      </c>
      <c r="Q158" s="105" t="str">
        <f t="shared" si="5"/>
        <v/>
      </c>
      <c r="R158" s="104" t="str">
        <f t="shared" si="6"/>
        <v/>
      </c>
      <c r="S158" s="55" t="str">
        <f>SUMIFS('LANÇAMENTOS ENT'!$N:$N, 'LANÇAMENTOS ENT'!$E:$E, D158)</f>
        <v>0</v>
      </c>
      <c r="T158" s="104" t="str">
        <f>SUMIFS('LANÇAMENTOS ENT'!$T:$T,'LANÇAMENTOS ENT'!$E:$E,D158)</f>
        <v> R$ -   </v>
      </c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</row>
    <row r="159" ht="30.0" customHeight="1">
      <c r="A159" s="1"/>
      <c r="B159" s="97" t="str">
        <f t="shared" si="2"/>
        <v/>
      </c>
      <c r="C159" s="108" t="str">
        <f t="shared" si="7"/>
        <v>-</v>
      </c>
      <c r="D159" s="109"/>
      <c r="E159" s="110"/>
      <c r="F159" s="92"/>
      <c r="G159" s="93"/>
      <c r="H159" s="111"/>
      <c r="I159" s="111"/>
      <c r="J159" s="111"/>
      <c r="K159" s="112"/>
      <c r="L159" s="113"/>
      <c r="M159" s="113"/>
      <c r="N159" s="35"/>
      <c r="O159" s="4"/>
      <c r="P159" s="104" t="str">
        <f t="shared" si="4"/>
        <v/>
      </c>
      <c r="Q159" s="105" t="str">
        <f t="shared" si="5"/>
        <v/>
      </c>
      <c r="R159" s="104" t="str">
        <f t="shared" si="6"/>
        <v/>
      </c>
      <c r="S159" s="55" t="str">
        <f>SUMIFS('LANÇAMENTOS ENT'!$N:$N, 'LANÇAMENTOS ENT'!$E:$E, D159)</f>
        <v>0</v>
      </c>
      <c r="T159" s="104" t="str">
        <f>SUMIFS('LANÇAMENTOS ENT'!$T:$T,'LANÇAMENTOS ENT'!$E:$E,D159)</f>
        <v> R$ -   </v>
      </c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</row>
    <row r="160" ht="30.0" customHeight="1">
      <c r="A160" s="1"/>
      <c r="B160" s="97" t="str">
        <f t="shared" si="2"/>
        <v/>
      </c>
      <c r="C160" s="98" t="str">
        <f t="shared" si="7"/>
        <v>-</v>
      </c>
      <c r="D160" s="99"/>
      <c r="E160" s="100"/>
      <c r="F160" s="92"/>
      <c r="G160" s="93"/>
      <c r="H160" s="101"/>
      <c r="I160" s="101"/>
      <c r="J160" s="101"/>
      <c r="K160" s="102"/>
      <c r="L160" s="103"/>
      <c r="M160" s="103"/>
      <c r="N160" s="35"/>
      <c r="O160" s="4"/>
      <c r="P160" s="104" t="str">
        <f t="shared" si="4"/>
        <v/>
      </c>
      <c r="Q160" s="105" t="str">
        <f t="shared" si="5"/>
        <v/>
      </c>
      <c r="R160" s="104" t="str">
        <f t="shared" si="6"/>
        <v/>
      </c>
      <c r="S160" s="55" t="str">
        <f>SUMIFS('LANÇAMENTOS ENT'!$N:$N, 'LANÇAMENTOS ENT'!$E:$E, D160)</f>
        <v>0</v>
      </c>
      <c r="T160" s="104" t="str">
        <f>SUMIFS('LANÇAMENTOS ENT'!$T:$T,'LANÇAMENTOS ENT'!$E:$E,D160)</f>
        <v> R$ -   </v>
      </c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</row>
    <row r="161" ht="30.0" customHeight="1">
      <c r="A161" s="1"/>
      <c r="B161" s="97" t="str">
        <f t="shared" si="2"/>
        <v/>
      </c>
      <c r="C161" s="108" t="str">
        <f t="shared" si="7"/>
        <v>-</v>
      </c>
      <c r="D161" s="109"/>
      <c r="E161" s="110"/>
      <c r="F161" s="92"/>
      <c r="G161" s="93"/>
      <c r="H161" s="111"/>
      <c r="I161" s="111"/>
      <c r="J161" s="111"/>
      <c r="K161" s="112"/>
      <c r="L161" s="113"/>
      <c r="M161" s="113"/>
      <c r="N161" s="35"/>
      <c r="O161" s="4"/>
      <c r="P161" s="104" t="str">
        <f t="shared" si="4"/>
        <v/>
      </c>
      <c r="Q161" s="105" t="str">
        <f t="shared" si="5"/>
        <v/>
      </c>
      <c r="R161" s="104" t="str">
        <f t="shared" si="6"/>
        <v/>
      </c>
      <c r="S161" s="55" t="str">
        <f>SUMIFS('LANÇAMENTOS ENT'!$N:$N, 'LANÇAMENTOS ENT'!$E:$E, D161)</f>
        <v>0</v>
      </c>
      <c r="T161" s="104" t="str">
        <f>SUMIFS('LANÇAMENTOS ENT'!$T:$T,'LANÇAMENTOS ENT'!$E:$E,D161)</f>
        <v> R$ -   </v>
      </c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</row>
    <row r="162" ht="30.0" customHeight="1">
      <c r="A162" s="1"/>
      <c r="B162" s="97" t="str">
        <f t="shared" si="2"/>
        <v/>
      </c>
      <c r="C162" s="98" t="str">
        <f t="shared" si="7"/>
        <v>-</v>
      </c>
      <c r="D162" s="99"/>
      <c r="E162" s="100"/>
      <c r="F162" s="92"/>
      <c r="G162" s="93"/>
      <c r="H162" s="101"/>
      <c r="I162" s="101"/>
      <c r="J162" s="101"/>
      <c r="K162" s="102"/>
      <c r="L162" s="103"/>
      <c r="M162" s="103"/>
      <c r="N162" s="35"/>
      <c r="O162" s="4"/>
      <c r="P162" s="104" t="str">
        <f t="shared" si="4"/>
        <v/>
      </c>
      <c r="Q162" s="105" t="str">
        <f t="shared" si="5"/>
        <v/>
      </c>
      <c r="R162" s="104" t="str">
        <f t="shared" si="6"/>
        <v/>
      </c>
      <c r="S162" s="55" t="str">
        <f>SUMIFS('LANÇAMENTOS ENT'!$N:$N, 'LANÇAMENTOS ENT'!$E:$E, D162)</f>
        <v>0</v>
      </c>
      <c r="T162" s="104" t="str">
        <f>SUMIFS('LANÇAMENTOS ENT'!$T:$T,'LANÇAMENTOS ENT'!$E:$E,D162)</f>
        <v> R$ -   </v>
      </c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</row>
    <row r="163" ht="30.0" customHeight="1">
      <c r="A163" s="1"/>
      <c r="B163" s="97" t="str">
        <f t="shared" si="2"/>
        <v/>
      </c>
      <c r="C163" s="108" t="str">
        <f t="shared" si="7"/>
        <v>-</v>
      </c>
      <c r="D163" s="109"/>
      <c r="E163" s="110"/>
      <c r="F163" s="92"/>
      <c r="G163" s="93"/>
      <c r="H163" s="111"/>
      <c r="I163" s="111"/>
      <c r="J163" s="111"/>
      <c r="K163" s="112"/>
      <c r="L163" s="113"/>
      <c r="M163" s="113"/>
      <c r="N163" s="35"/>
      <c r="O163" s="4"/>
      <c r="P163" s="104" t="str">
        <f t="shared" si="4"/>
        <v/>
      </c>
      <c r="Q163" s="105" t="str">
        <f t="shared" si="5"/>
        <v/>
      </c>
      <c r="R163" s="104" t="str">
        <f t="shared" si="6"/>
        <v/>
      </c>
      <c r="S163" s="55" t="str">
        <f>SUMIFS('LANÇAMENTOS ENT'!$N:$N, 'LANÇAMENTOS ENT'!$E:$E, D163)</f>
        <v>0</v>
      </c>
      <c r="T163" s="104" t="str">
        <f>SUMIFS('LANÇAMENTOS ENT'!$T:$T,'LANÇAMENTOS ENT'!$E:$E,D163)</f>
        <v> R$ -   </v>
      </c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</row>
    <row r="164" ht="30.0" customHeight="1">
      <c r="A164" s="1"/>
      <c r="B164" s="97" t="str">
        <f t="shared" si="2"/>
        <v/>
      </c>
      <c r="C164" s="98" t="str">
        <f t="shared" si="7"/>
        <v>-</v>
      </c>
      <c r="D164" s="99"/>
      <c r="E164" s="100"/>
      <c r="F164" s="92"/>
      <c r="G164" s="93"/>
      <c r="H164" s="101"/>
      <c r="I164" s="101"/>
      <c r="J164" s="101"/>
      <c r="K164" s="102"/>
      <c r="L164" s="103"/>
      <c r="M164" s="103"/>
      <c r="N164" s="35"/>
      <c r="O164" s="4"/>
      <c r="P164" s="104" t="str">
        <f t="shared" si="4"/>
        <v/>
      </c>
      <c r="Q164" s="105" t="str">
        <f t="shared" si="5"/>
        <v/>
      </c>
      <c r="R164" s="104" t="str">
        <f t="shared" si="6"/>
        <v/>
      </c>
      <c r="S164" s="55" t="str">
        <f>SUMIFS('LANÇAMENTOS ENT'!$N:$N, 'LANÇAMENTOS ENT'!$E:$E, D164)</f>
        <v>0</v>
      </c>
      <c r="T164" s="104" t="str">
        <f>SUMIFS('LANÇAMENTOS ENT'!$T:$T,'LANÇAMENTOS ENT'!$E:$E,D164)</f>
        <v> R$ -   </v>
      </c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</row>
    <row r="165" ht="30.0" customHeight="1">
      <c r="A165" s="1"/>
      <c r="B165" s="97" t="str">
        <f t="shared" si="2"/>
        <v/>
      </c>
      <c r="C165" s="108" t="str">
        <f t="shared" si="7"/>
        <v>-</v>
      </c>
      <c r="D165" s="109"/>
      <c r="E165" s="110"/>
      <c r="F165" s="92"/>
      <c r="G165" s="93"/>
      <c r="H165" s="111"/>
      <c r="I165" s="111"/>
      <c r="J165" s="111"/>
      <c r="K165" s="112"/>
      <c r="L165" s="113"/>
      <c r="M165" s="113"/>
      <c r="N165" s="35"/>
      <c r="O165" s="4"/>
      <c r="P165" s="104" t="str">
        <f t="shared" si="4"/>
        <v/>
      </c>
      <c r="Q165" s="105" t="str">
        <f t="shared" si="5"/>
        <v/>
      </c>
      <c r="R165" s="104" t="str">
        <f t="shared" si="6"/>
        <v/>
      </c>
      <c r="S165" s="55" t="str">
        <f>SUMIFS('LANÇAMENTOS ENT'!$N:$N, 'LANÇAMENTOS ENT'!$E:$E, D165)</f>
        <v>0</v>
      </c>
      <c r="T165" s="104" t="str">
        <f>SUMIFS('LANÇAMENTOS ENT'!$T:$T,'LANÇAMENTOS ENT'!$E:$E,D165)</f>
        <v> R$ -   </v>
      </c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</row>
    <row r="166" ht="30.0" customHeight="1">
      <c r="A166" s="1"/>
      <c r="B166" s="97" t="str">
        <f t="shared" si="2"/>
        <v/>
      </c>
      <c r="C166" s="98" t="str">
        <f t="shared" si="7"/>
        <v>-</v>
      </c>
      <c r="D166" s="99"/>
      <c r="E166" s="100"/>
      <c r="F166" s="92"/>
      <c r="G166" s="93"/>
      <c r="H166" s="101"/>
      <c r="I166" s="101"/>
      <c r="J166" s="101"/>
      <c r="K166" s="102"/>
      <c r="L166" s="103"/>
      <c r="M166" s="103"/>
      <c r="N166" s="35"/>
      <c r="O166" s="4"/>
      <c r="P166" s="104" t="str">
        <f t="shared" si="4"/>
        <v/>
      </c>
      <c r="Q166" s="105" t="str">
        <f t="shared" si="5"/>
        <v/>
      </c>
      <c r="R166" s="104" t="str">
        <f t="shared" si="6"/>
        <v/>
      </c>
      <c r="S166" s="55" t="str">
        <f>SUMIFS('LANÇAMENTOS ENT'!$N:$N, 'LANÇAMENTOS ENT'!$E:$E, D166)</f>
        <v>0</v>
      </c>
      <c r="T166" s="104" t="str">
        <f>SUMIFS('LANÇAMENTOS ENT'!$T:$T,'LANÇAMENTOS ENT'!$E:$E,D166)</f>
        <v> R$ -   </v>
      </c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</row>
    <row r="167" ht="30.0" customHeight="1">
      <c r="A167" s="1"/>
      <c r="B167" s="97" t="str">
        <f t="shared" si="2"/>
        <v/>
      </c>
      <c r="C167" s="108" t="str">
        <f t="shared" si="7"/>
        <v>-</v>
      </c>
      <c r="D167" s="109"/>
      <c r="E167" s="110"/>
      <c r="F167" s="92"/>
      <c r="G167" s="93"/>
      <c r="H167" s="111"/>
      <c r="I167" s="111"/>
      <c r="J167" s="111"/>
      <c r="K167" s="112"/>
      <c r="L167" s="113"/>
      <c r="M167" s="113"/>
      <c r="N167" s="35"/>
      <c r="O167" s="4"/>
      <c r="P167" s="104" t="str">
        <f t="shared" si="4"/>
        <v/>
      </c>
      <c r="Q167" s="105" t="str">
        <f t="shared" si="5"/>
        <v/>
      </c>
      <c r="R167" s="104" t="str">
        <f t="shared" si="6"/>
        <v/>
      </c>
      <c r="S167" s="55" t="str">
        <f>SUMIFS('LANÇAMENTOS ENT'!$N:$N, 'LANÇAMENTOS ENT'!$E:$E, D167)</f>
        <v>0</v>
      </c>
      <c r="T167" s="104" t="str">
        <f>SUMIFS('LANÇAMENTOS ENT'!$T:$T,'LANÇAMENTOS ENT'!$E:$E,D167)</f>
        <v> R$ -   </v>
      </c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</row>
    <row r="168" ht="30.0" customHeight="1">
      <c r="A168" s="1"/>
      <c r="B168" s="97" t="str">
        <f t="shared" si="2"/>
        <v/>
      </c>
      <c r="C168" s="98" t="str">
        <f t="shared" si="7"/>
        <v>-</v>
      </c>
      <c r="D168" s="99"/>
      <c r="E168" s="100"/>
      <c r="F168" s="92"/>
      <c r="G168" s="93"/>
      <c r="H168" s="101"/>
      <c r="I168" s="101"/>
      <c r="J168" s="101"/>
      <c r="K168" s="102"/>
      <c r="L168" s="103"/>
      <c r="M168" s="103"/>
      <c r="N168" s="35"/>
      <c r="O168" s="4"/>
      <c r="P168" s="104" t="str">
        <f t="shared" si="4"/>
        <v/>
      </c>
      <c r="Q168" s="105" t="str">
        <f t="shared" si="5"/>
        <v/>
      </c>
      <c r="R168" s="104" t="str">
        <f t="shared" si="6"/>
        <v/>
      </c>
      <c r="S168" s="55" t="str">
        <f>SUMIFS('LANÇAMENTOS ENT'!$N:$N, 'LANÇAMENTOS ENT'!$E:$E, D168)</f>
        <v>0</v>
      </c>
      <c r="T168" s="104" t="str">
        <f>SUMIFS('LANÇAMENTOS ENT'!$T:$T,'LANÇAMENTOS ENT'!$E:$E,D168)</f>
        <v> R$ -   </v>
      </c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</row>
    <row r="169" ht="30.0" customHeight="1">
      <c r="A169" s="1"/>
      <c r="B169" s="97" t="str">
        <f t="shared" si="2"/>
        <v/>
      </c>
      <c r="C169" s="108" t="str">
        <f t="shared" si="7"/>
        <v>-</v>
      </c>
      <c r="D169" s="109"/>
      <c r="E169" s="110"/>
      <c r="F169" s="92"/>
      <c r="G169" s="93"/>
      <c r="H169" s="111"/>
      <c r="I169" s="111"/>
      <c r="J169" s="111"/>
      <c r="K169" s="112"/>
      <c r="L169" s="113"/>
      <c r="M169" s="113"/>
      <c r="N169" s="35"/>
      <c r="O169" s="4"/>
      <c r="P169" s="104" t="str">
        <f t="shared" si="4"/>
        <v/>
      </c>
      <c r="Q169" s="105" t="str">
        <f t="shared" si="5"/>
        <v/>
      </c>
      <c r="R169" s="104" t="str">
        <f t="shared" si="6"/>
        <v/>
      </c>
      <c r="S169" s="55" t="str">
        <f>SUMIFS('LANÇAMENTOS ENT'!$N:$N, 'LANÇAMENTOS ENT'!$E:$E, D169)</f>
        <v>0</v>
      </c>
      <c r="T169" s="104" t="str">
        <f>SUMIFS('LANÇAMENTOS ENT'!$T:$T,'LANÇAMENTOS ENT'!$E:$E,D169)</f>
        <v> R$ -   </v>
      </c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</row>
    <row r="170" ht="30.0" customHeight="1">
      <c r="A170" s="1"/>
      <c r="B170" s="97" t="str">
        <f t="shared" si="2"/>
        <v/>
      </c>
      <c r="C170" s="98" t="str">
        <f t="shared" si="7"/>
        <v>-</v>
      </c>
      <c r="D170" s="99"/>
      <c r="E170" s="100"/>
      <c r="F170" s="92"/>
      <c r="G170" s="93"/>
      <c r="H170" s="101"/>
      <c r="I170" s="101"/>
      <c r="J170" s="101"/>
      <c r="K170" s="102"/>
      <c r="L170" s="103"/>
      <c r="M170" s="103"/>
      <c r="N170" s="35"/>
      <c r="O170" s="4"/>
      <c r="P170" s="104" t="str">
        <f t="shared" si="4"/>
        <v/>
      </c>
      <c r="Q170" s="105" t="str">
        <f t="shared" si="5"/>
        <v/>
      </c>
      <c r="R170" s="104" t="str">
        <f t="shared" si="6"/>
        <v/>
      </c>
      <c r="S170" s="55" t="str">
        <f>SUMIFS('LANÇAMENTOS ENT'!$N:$N, 'LANÇAMENTOS ENT'!$E:$E, D170)</f>
        <v>0</v>
      </c>
      <c r="T170" s="104" t="str">
        <f>SUMIFS('LANÇAMENTOS ENT'!$T:$T,'LANÇAMENTOS ENT'!$E:$E,D170)</f>
        <v> R$ -   </v>
      </c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</row>
    <row r="171" ht="30.0" customHeight="1">
      <c r="A171" s="1"/>
      <c r="B171" s="97" t="str">
        <f t="shared" si="2"/>
        <v/>
      </c>
      <c r="C171" s="108" t="str">
        <f t="shared" si="7"/>
        <v>-</v>
      </c>
      <c r="D171" s="109"/>
      <c r="E171" s="110"/>
      <c r="F171" s="92"/>
      <c r="G171" s="93"/>
      <c r="H171" s="111"/>
      <c r="I171" s="111"/>
      <c r="J171" s="111"/>
      <c r="K171" s="112"/>
      <c r="L171" s="113"/>
      <c r="M171" s="113"/>
      <c r="N171" s="35"/>
      <c r="O171" s="4"/>
      <c r="P171" s="104" t="str">
        <f t="shared" si="4"/>
        <v/>
      </c>
      <c r="Q171" s="105" t="str">
        <f t="shared" si="5"/>
        <v/>
      </c>
      <c r="R171" s="104" t="str">
        <f t="shared" si="6"/>
        <v/>
      </c>
      <c r="S171" s="55" t="str">
        <f>SUMIFS('LANÇAMENTOS ENT'!$N:$N, 'LANÇAMENTOS ENT'!$E:$E, D171)</f>
        <v>0</v>
      </c>
      <c r="T171" s="104" t="str">
        <f>SUMIFS('LANÇAMENTOS ENT'!$T:$T,'LANÇAMENTOS ENT'!$E:$E,D171)</f>
        <v> R$ -   </v>
      </c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</row>
    <row r="172" ht="30.0" customHeight="1">
      <c r="A172" s="1"/>
      <c r="B172" s="97" t="str">
        <f t="shared" si="2"/>
        <v/>
      </c>
      <c r="C172" s="98" t="str">
        <f t="shared" si="7"/>
        <v>-</v>
      </c>
      <c r="D172" s="99"/>
      <c r="E172" s="100"/>
      <c r="F172" s="92"/>
      <c r="G172" s="93"/>
      <c r="H172" s="101"/>
      <c r="I172" s="101"/>
      <c r="J172" s="101"/>
      <c r="K172" s="102"/>
      <c r="L172" s="103"/>
      <c r="M172" s="103"/>
      <c r="N172" s="35"/>
      <c r="O172" s="4"/>
      <c r="P172" s="104" t="str">
        <f t="shared" si="4"/>
        <v/>
      </c>
      <c r="Q172" s="105" t="str">
        <f t="shared" si="5"/>
        <v/>
      </c>
      <c r="R172" s="104" t="str">
        <f t="shared" si="6"/>
        <v/>
      </c>
      <c r="S172" s="55" t="str">
        <f>SUMIFS('LANÇAMENTOS ENT'!$N:$N, 'LANÇAMENTOS ENT'!$E:$E, D172)</f>
        <v>0</v>
      </c>
      <c r="T172" s="104" t="str">
        <f>SUMIFS('LANÇAMENTOS ENT'!$T:$T,'LANÇAMENTOS ENT'!$E:$E,D172)</f>
        <v> R$ -   </v>
      </c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</row>
    <row r="173" ht="30.0" customHeight="1">
      <c r="A173" s="1"/>
      <c r="B173" s="97" t="str">
        <f t="shared" si="2"/>
        <v/>
      </c>
      <c r="C173" s="108" t="str">
        <f t="shared" si="7"/>
        <v>-</v>
      </c>
      <c r="D173" s="109"/>
      <c r="E173" s="110"/>
      <c r="F173" s="92"/>
      <c r="G173" s="93"/>
      <c r="H173" s="111"/>
      <c r="I173" s="111"/>
      <c r="J173" s="111"/>
      <c r="K173" s="112"/>
      <c r="L173" s="113"/>
      <c r="M173" s="113"/>
      <c r="N173" s="35"/>
      <c r="O173" s="4"/>
      <c r="P173" s="104" t="str">
        <f t="shared" si="4"/>
        <v/>
      </c>
      <c r="Q173" s="105" t="str">
        <f t="shared" si="5"/>
        <v/>
      </c>
      <c r="R173" s="104" t="str">
        <f t="shared" si="6"/>
        <v/>
      </c>
      <c r="S173" s="55" t="str">
        <f>SUMIFS('LANÇAMENTOS ENT'!$N:$N, 'LANÇAMENTOS ENT'!$E:$E, D173)</f>
        <v>0</v>
      </c>
      <c r="T173" s="104" t="str">
        <f>SUMIFS('LANÇAMENTOS ENT'!$T:$T,'LANÇAMENTOS ENT'!$E:$E,D173)</f>
        <v> R$ -   </v>
      </c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</row>
    <row r="174" ht="30.0" customHeight="1">
      <c r="A174" s="1"/>
      <c r="B174" s="97" t="str">
        <f t="shared" si="2"/>
        <v/>
      </c>
      <c r="C174" s="98" t="str">
        <f t="shared" si="7"/>
        <v>-</v>
      </c>
      <c r="D174" s="99"/>
      <c r="E174" s="100"/>
      <c r="F174" s="92"/>
      <c r="G174" s="93"/>
      <c r="H174" s="101"/>
      <c r="I174" s="101"/>
      <c r="J174" s="101"/>
      <c r="K174" s="102"/>
      <c r="L174" s="103"/>
      <c r="M174" s="103"/>
      <c r="N174" s="35"/>
      <c r="O174" s="4"/>
      <c r="P174" s="104" t="str">
        <f t="shared" si="4"/>
        <v/>
      </c>
      <c r="Q174" s="105" t="str">
        <f t="shared" si="5"/>
        <v/>
      </c>
      <c r="R174" s="104" t="str">
        <f t="shared" si="6"/>
        <v/>
      </c>
      <c r="S174" s="55" t="str">
        <f>SUMIFS('LANÇAMENTOS ENT'!$N:$N, 'LANÇAMENTOS ENT'!$E:$E, D174)</f>
        <v>0</v>
      </c>
      <c r="T174" s="104" t="str">
        <f>SUMIFS('LANÇAMENTOS ENT'!$T:$T,'LANÇAMENTOS ENT'!$E:$E,D174)</f>
        <v> R$ -   </v>
      </c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</row>
    <row r="175" ht="30.0" customHeight="1">
      <c r="A175" s="1"/>
      <c r="B175" s="97" t="str">
        <f t="shared" si="2"/>
        <v/>
      </c>
      <c r="C175" s="108" t="str">
        <f t="shared" si="7"/>
        <v>-</v>
      </c>
      <c r="D175" s="109"/>
      <c r="E175" s="110"/>
      <c r="F175" s="92"/>
      <c r="G175" s="93"/>
      <c r="H175" s="111"/>
      <c r="I175" s="111"/>
      <c r="J175" s="111"/>
      <c r="K175" s="112"/>
      <c r="L175" s="113"/>
      <c r="M175" s="113"/>
      <c r="N175" s="35"/>
      <c r="O175" s="4"/>
      <c r="P175" s="104" t="str">
        <f t="shared" si="4"/>
        <v/>
      </c>
      <c r="Q175" s="105" t="str">
        <f t="shared" si="5"/>
        <v/>
      </c>
      <c r="R175" s="104" t="str">
        <f t="shared" si="6"/>
        <v/>
      </c>
      <c r="S175" s="55" t="str">
        <f>SUMIFS('LANÇAMENTOS ENT'!$N:$N, 'LANÇAMENTOS ENT'!$E:$E, D175)</f>
        <v>0</v>
      </c>
      <c r="T175" s="104" t="str">
        <f>SUMIFS('LANÇAMENTOS ENT'!$T:$T,'LANÇAMENTOS ENT'!$E:$E,D175)</f>
        <v> R$ -   </v>
      </c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</row>
    <row r="176" ht="30.0" customHeight="1">
      <c r="A176" s="1"/>
      <c r="B176" s="97" t="str">
        <f t="shared" si="2"/>
        <v/>
      </c>
      <c r="C176" s="98" t="str">
        <f t="shared" si="7"/>
        <v>-</v>
      </c>
      <c r="D176" s="99"/>
      <c r="E176" s="100"/>
      <c r="F176" s="92"/>
      <c r="G176" s="93"/>
      <c r="H176" s="101"/>
      <c r="I176" s="101"/>
      <c r="J176" s="101"/>
      <c r="K176" s="102"/>
      <c r="L176" s="103"/>
      <c r="M176" s="103"/>
      <c r="N176" s="35"/>
      <c r="O176" s="4"/>
      <c r="P176" s="104" t="str">
        <f t="shared" si="4"/>
        <v/>
      </c>
      <c r="Q176" s="105" t="str">
        <f t="shared" si="5"/>
        <v/>
      </c>
      <c r="R176" s="104" t="str">
        <f t="shared" si="6"/>
        <v/>
      </c>
      <c r="S176" s="55" t="str">
        <f>SUMIFS('LANÇAMENTOS ENT'!$N:$N, 'LANÇAMENTOS ENT'!$E:$E, D176)</f>
        <v>0</v>
      </c>
      <c r="T176" s="104" t="str">
        <f>SUMIFS('LANÇAMENTOS ENT'!$T:$T,'LANÇAMENTOS ENT'!$E:$E,D176)</f>
        <v> R$ -   </v>
      </c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</row>
    <row r="177" ht="30.0" customHeight="1">
      <c r="A177" s="1"/>
      <c r="B177" s="97" t="str">
        <f t="shared" si="2"/>
        <v/>
      </c>
      <c r="C177" s="108" t="str">
        <f t="shared" si="7"/>
        <v>-</v>
      </c>
      <c r="D177" s="109"/>
      <c r="E177" s="110"/>
      <c r="F177" s="92"/>
      <c r="G177" s="93"/>
      <c r="H177" s="111"/>
      <c r="I177" s="111"/>
      <c r="J177" s="111"/>
      <c r="K177" s="112"/>
      <c r="L177" s="113"/>
      <c r="M177" s="113"/>
      <c r="N177" s="35"/>
      <c r="O177" s="4"/>
      <c r="P177" s="104" t="str">
        <f t="shared" si="4"/>
        <v/>
      </c>
      <c r="Q177" s="105" t="str">
        <f t="shared" si="5"/>
        <v/>
      </c>
      <c r="R177" s="104" t="str">
        <f t="shared" si="6"/>
        <v/>
      </c>
      <c r="S177" s="55" t="str">
        <f>SUMIFS('LANÇAMENTOS ENT'!$N:$N, 'LANÇAMENTOS ENT'!$E:$E, D177)</f>
        <v>0</v>
      </c>
      <c r="T177" s="104" t="str">
        <f>SUMIFS('LANÇAMENTOS ENT'!$T:$T,'LANÇAMENTOS ENT'!$E:$E,D177)</f>
        <v> R$ -   </v>
      </c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</row>
    <row r="178" ht="30.0" customHeight="1">
      <c r="A178" s="1"/>
      <c r="B178" s="97" t="str">
        <f t="shared" si="2"/>
        <v/>
      </c>
      <c r="C178" s="98" t="str">
        <f t="shared" si="7"/>
        <v>-</v>
      </c>
      <c r="D178" s="99"/>
      <c r="E178" s="100"/>
      <c r="F178" s="92"/>
      <c r="G178" s="93"/>
      <c r="H178" s="101"/>
      <c r="I178" s="101"/>
      <c r="J178" s="101"/>
      <c r="K178" s="102"/>
      <c r="L178" s="103"/>
      <c r="M178" s="103"/>
      <c r="N178" s="35"/>
      <c r="O178" s="4"/>
      <c r="P178" s="104" t="str">
        <f t="shared" si="4"/>
        <v/>
      </c>
      <c r="Q178" s="105" t="str">
        <f t="shared" si="5"/>
        <v/>
      </c>
      <c r="R178" s="104" t="str">
        <f t="shared" si="6"/>
        <v/>
      </c>
      <c r="S178" s="55" t="str">
        <f>SUMIFS('LANÇAMENTOS ENT'!$N:$N, 'LANÇAMENTOS ENT'!$E:$E, D178)</f>
        <v>0</v>
      </c>
      <c r="T178" s="104" t="str">
        <f>SUMIFS('LANÇAMENTOS ENT'!$T:$T,'LANÇAMENTOS ENT'!$E:$E,D178)</f>
        <v> R$ -   </v>
      </c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</row>
    <row r="179" ht="30.0" customHeight="1">
      <c r="A179" s="1"/>
      <c r="B179" s="97" t="str">
        <f t="shared" si="2"/>
        <v/>
      </c>
      <c r="C179" s="108" t="str">
        <f t="shared" si="7"/>
        <v>-</v>
      </c>
      <c r="D179" s="109"/>
      <c r="E179" s="110"/>
      <c r="F179" s="92"/>
      <c r="G179" s="93"/>
      <c r="H179" s="111"/>
      <c r="I179" s="111"/>
      <c r="J179" s="111"/>
      <c r="K179" s="112"/>
      <c r="L179" s="113"/>
      <c r="M179" s="113"/>
      <c r="N179" s="35"/>
      <c r="O179" s="4"/>
      <c r="P179" s="104" t="str">
        <f t="shared" si="4"/>
        <v/>
      </c>
      <c r="Q179" s="105" t="str">
        <f t="shared" si="5"/>
        <v/>
      </c>
      <c r="R179" s="104" t="str">
        <f t="shared" si="6"/>
        <v/>
      </c>
      <c r="S179" s="55" t="str">
        <f>SUMIFS('LANÇAMENTOS ENT'!$N:$N, 'LANÇAMENTOS ENT'!$E:$E, D179)</f>
        <v>0</v>
      </c>
      <c r="T179" s="104" t="str">
        <f>SUMIFS('LANÇAMENTOS ENT'!$T:$T,'LANÇAMENTOS ENT'!$E:$E,D179)</f>
        <v> R$ -   </v>
      </c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</row>
    <row r="180" ht="30.0" customHeight="1">
      <c r="A180" s="1"/>
      <c r="B180" s="97" t="str">
        <f t="shared" si="2"/>
        <v/>
      </c>
      <c r="C180" s="98" t="str">
        <f t="shared" si="7"/>
        <v>-</v>
      </c>
      <c r="D180" s="99"/>
      <c r="E180" s="100"/>
      <c r="F180" s="92"/>
      <c r="G180" s="93"/>
      <c r="H180" s="101"/>
      <c r="I180" s="101"/>
      <c r="J180" s="101"/>
      <c r="K180" s="102"/>
      <c r="L180" s="103"/>
      <c r="M180" s="103"/>
      <c r="N180" s="35"/>
      <c r="O180" s="4"/>
      <c r="P180" s="104" t="str">
        <f t="shared" si="4"/>
        <v/>
      </c>
      <c r="Q180" s="105" t="str">
        <f t="shared" si="5"/>
        <v/>
      </c>
      <c r="R180" s="104" t="str">
        <f t="shared" si="6"/>
        <v/>
      </c>
      <c r="S180" s="55" t="str">
        <f>SUMIFS('LANÇAMENTOS ENT'!$N:$N, 'LANÇAMENTOS ENT'!$E:$E, D180)</f>
        <v>0</v>
      </c>
      <c r="T180" s="104" t="str">
        <f>SUMIFS('LANÇAMENTOS ENT'!$T:$T,'LANÇAMENTOS ENT'!$E:$E,D180)</f>
        <v> R$ -   </v>
      </c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</row>
    <row r="181" ht="30.0" customHeight="1">
      <c r="A181" s="1"/>
      <c r="B181" s="97" t="str">
        <f t="shared" si="2"/>
        <v/>
      </c>
      <c r="C181" s="108" t="str">
        <f t="shared" si="7"/>
        <v>-</v>
      </c>
      <c r="D181" s="109"/>
      <c r="E181" s="110"/>
      <c r="F181" s="92"/>
      <c r="G181" s="93"/>
      <c r="H181" s="111"/>
      <c r="I181" s="111"/>
      <c r="J181" s="111"/>
      <c r="K181" s="112"/>
      <c r="L181" s="113"/>
      <c r="M181" s="113"/>
      <c r="N181" s="35"/>
      <c r="O181" s="4"/>
      <c r="P181" s="104" t="str">
        <f t="shared" si="4"/>
        <v/>
      </c>
      <c r="Q181" s="105" t="str">
        <f t="shared" si="5"/>
        <v/>
      </c>
      <c r="R181" s="104" t="str">
        <f t="shared" si="6"/>
        <v/>
      </c>
      <c r="S181" s="55" t="str">
        <f>SUMIFS('LANÇAMENTOS ENT'!$N:$N, 'LANÇAMENTOS ENT'!$E:$E, D181)</f>
        <v>0</v>
      </c>
      <c r="T181" s="104" t="str">
        <f>SUMIFS('LANÇAMENTOS ENT'!$T:$T,'LANÇAMENTOS ENT'!$E:$E,D181)</f>
        <v> R$ -   </v>
      </c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</row>
    <row r="182" ht="30.0" customHeight="1">
      <c r="A182" s="1"/>
      <c r="B182" s="97" t="str">
        <f t="shared" si="2"/>
        <v/>
      </c>
      <c r="C182" s="98" t="str">
        <f t="shared" si="7"/>
        <v>-</v>
      </c>
      <c r="D182" s="99"/>
      <c r="E182" s="100"/>
      <c r="F182" s="92"/>
      <c r="G182" s="93"/>
      <c r="H182" s="101"/>
      <c r="I182" s="101"/>
      <c r="J182" s="101"/>
      <c r="K182" s="102"/>
      <c r="L182" s="103"/>
      <c r="M182" s="103"/>
      <c r="N182" s="35"/>
      <c r="O182" s="4"/>
      <c r="P182" s="104" t="str">
        <f t="shared" si="4"/>
        <v/>
      </c>
      <c r="Q182" s="105" t="str">
        <f t="shared" si="5"/>
        <v/>
      </c>
      <c r="R182" s="104" t="str">
        <f t="shared" si="6"/>
        <v/>
      </c>
      <c r="S182" s="55" t="str">
        <f>SUMIFS('LANÇAMENTOS ENT'!$N:$N, 'LANÇAMENTOS ENT'!$E:$E, D182)</f>
        <v>0</v>
      </c>
      <c r="T182" s="104" t="str">
        <f>SUMIFS('LANÇAMENTOS ENT'!$T:$T,'LANÇAMENTOS ENT'!$E:$E,D182)</f>
        <v> R$ -   </v>
      </c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</row>
    <row r="183" ht="30.0" customHeight="1">
      <c r="A183" s="1"/>
      <c r="B183" s="97" t="str">
        <f t="shared" si="2"/>
        <v/>
      </c>
      <c r="C183" s="108" t="str">
        <f t="shared" si="7"/>
        <v>-</v>
      </c>
      <c r="D183" s="109"/>
      <c r="E183" s="110"/>
      <c r="F183" s="92"/>
      <c r="G183" s="93"/>
      <c r="H183" s="111"/>
      <c r="I183" s="111"/>
      <c r="J183" s="111"/>
      <c r="K183" s="112"/>
      <c r="L183" s="113"/>
      <c r="M183" s="113"/>
      <c r="N183" s="35"/>
      <c r="O183" s="4"/>
      <c r="P183" s="104" t="str">
        <f t="shared" si="4"/>
        <v/>
      </c>
      <c r="Q183" s="105" t="str">
        <f t="shared" si="5"/>
        <v/>
      </c>
      <c r="R183" s="104" t="str">
        <f t="shared" si="6"/>
        <v/>
      </c>
      <c r="S183" s="55" t="str">
        <f>SUMIFS('LANÇAMENTOS ENT'!$N:$N, 'LANÇAMENTOS ENT'!$E:$E, D183)</f>
        <v>0</v>
      </c>
      <c r="T183" s="104" t="str">
        <f>SUMIFS('LANÇAMENTOS ENT'!$T:$T,'LANÇAMENTOS ENT'!$E:$E,D183)</f>
        <v> R$ -   </v>
      </c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</row>
    <row r="184" ht="30.0" customHeight="1">
      <c r="A184" s="1"/>
      <c r="B184" s="97" t="str">
        <f t="shared" si="2"/>
        <v/>
      </c>
      <c r="C184" s="98" t="str">
        <f t="shared" si="7"/>
        <v>-</v>
      </c>
      <c r="D184" s="99"/>
      <c r="E184" s="100"/>
      <c r="F184" s="92"/>
      <c r="G184" s="93"/>
      <c r="H184" s="101"/>
      <c r="I184" s="101"/>
      <c r="J184" s="101"/>
      <c r="K184" s="102"/>
      <c r="L184" s="103"/>
      <c r="M184" s="103"/>
      <c r="N184" s="35"/>
      <c r="O184" s="4"/>
      <c r="P184" s="104" t="str">
        <f t="shared" si="4"/>
        <v/>
      </c>
      <c r="Q184" s="105" t="str">
        <f t="shared" si="5"/>
        <v/>
      </c>
      <c r="R184" s="104" t="str">
        <f t="shared" si="6"/>
        <v/>
      </c>
      <c r="S184" s="55" t="str">
        <f>SUMIFS('LANÇAMENTOS ENT'!$N:$N, 'LANÇAMENTOS ENT'!$E:$E, D184)</f>
        <v>0</v>
      </c>
      <c r="T184" s="104" t="str">
        <f>SUMIFS('LANÇAMENTOS ENT'!$T:$T,'LANÇAMENTOS ENT'!$E:$E,D184)</f>
        <v> R$ -   </v>
      </c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</row>
    <row r="185" ht="30.0" customHeight="1">
      <c r="A185" s="1"/>
      <c r="B185" s="97" t="str">
        <f t="shared" si="2"/>
        <v/>
      </c>
      <c r="C185" s="108" t="str">
        <f t="shared" si="7"/>
        <v>-</v>
      </c>
      <c r="D185" s="109"/>
      <c r="E185" s="110"/>
      <c r="F185" s="92"/>
      <c r="G185" s="93"/>
      <c r="H185" s="111"/>
      <c r="I185" s="111"/>
      <c r="J185" s="111"/>
      <c r="K185" s="112"/>
      <c r="L185" s="113"/>
      <c r="M185" s="113"/>
      <c r="N185" s="35"/>
      <c r="O185" s="4"/>
      <c r="P185" s="104" t="str">
        <f t="shared" si="4"/>
        <v/>
      </c>
      <c r="Q185" s="105" t="str">
        <f t="shared" si="5"/>
        <v/>
      </c>
      <c r="R185" s="104" t="str">
        <f t="shared" si="6"/>
        <v/>
      </c>
      <c r="S185" s="55" t="str">
        <f>SUMIFS('LANÇAMENTOS ENT'!$N:$N, 'LANÇAMENTOS ENT'!$E:$E, D185)</f>
        <v>0</v>
      </c>
      <c r="T185" s="104" t="str">
        <f>SUMIFS('LANÇAMENTOS ENT'!$T:$T,'LANÇAMENTOS ENT'!$E:$E,D185)</f>
        <v> R$ -   </v>
      </c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</row>
    <row r="186" ht="30.0" customHeight="1">
      <c r="A186" s="1"/>
      <c r="B186" s="97" t="str">
        <f t="shared" si="2"/>
        <v/>
      </c>
      <c r="C186" s="98" t="str">
        <f t="shared" si="7"/>
        <v>-</v>
      </c>
      <c r="D186" s="99"/>
      <c r="E186" s="100"/>
      <c r="F186" s="92"/>
      <c r="G186" s="93"/>
      <c r="H186" s="101"/>
      <c r="I186" s="101"/>
      <c r="J186" s="101"/>
      <c r="K186" s="102"/>
      <c r="L186" s="103"/>
      <c r="M186" s="103"/>
      <c r="N186" s="35"/>
      <c r="O186" s="4"/>
      <c r="P186" s="104" t="str">
        <f t="shared" si="4"/>
        <v/>
      </c>
      <c r="Q186" s="105" t="str">
        <f t="shared" si="5"/>
        <v/>
      </c>
      <c r="R186" s="104" t="str">
        <f t="shared" si="6"/>
        <v/>
      </c>
      <c r="S186" s="55" t="str">
        <f>SUMIFS('LANÇAMENTOS ENT'!$N:$N, 'LANÇAMENTOS ENT'!$E:$E, D186)</f>
        <v>0</v>
      </c>
      <c r="T186" s="104" t="str">
        <f>SUMIFS('LANÇAMENTOS ENT'!$T:$T,'LANÇAMENTOS ENT'!$E:$E,D186)</f>
        <v> R$ -   </v>
      </c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</row>
    <row r="187" ht="30.0" customHeight="1">
      <c r="A187" s="1"/>
      <c r="B187" s="97" t="str">
        <f t="shared" si="2"/>
        <v/>
      </c>
      <c r="C187" s="108" t="str">
        <f t="shared" si="7"/>
        <v>-</v>
      </c>
      <c r="D187" s="109"/>
      <c r="E187" s="110"/>
      <c r="F187" s="92"/>
      <c r="G187" s="93"/>
      <c r="H187" s="111"/>
      <c r="I187" s="111"/>
      <c r="J187" s="111"/>
      <c r="K187" s="112"/>
      <c r="L187" s="113"/>
      <c r="M187" s="113"/>
      <c r="N187" s="35"/>
      <c r="O187" s="4"/>
      <c r="P187" s="104" t="str">
        <f t="shared" si="4"/>
        <v/>
      </c>
      <c r="Q187" s="105" t="str">
        <f t="shared" si="5"/>
        <v/>
      </c>
      <c r="R187" s="104" t="str">
        <f t="shared" si="6"/>
        <v/>
      </c>
      <c r="S187" s="55" t="str">
        <f>SUMIFS('LANÇAMENTOS ENT'!$N:$N, 'LANÇAMENTOS ENT'!$E:$E, D187)</f>
        <v>0</v>
      </c>
      <c r="T187" s="104" t="str">
        <f>SUMIFS('LANÇAMENTOS ENT'!$T:$T,'LANÇAMENTOS ENT'!$E:$E,D187)</f>
        <v> R$ -   </v>
      </c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</row>
    <row r="188" ht="30.0" customHeight="1">
      <c r="A188" s="1"/>
      <c r="B188" s="97" t="str">
        <f t="shared" si="2"/>
        <v/>
      </c>
      <c r="C188" s="98" t="str">
        <f t="shared" si="7"/>
        <v>-</v>
      </c>
      <c r="D188" s="99"/>
      <c r="E188" s="100"/>
      <c r="F188" s="92"/>
      <c r="G188" s="93"/>
      <c r="H188" s="101"/>
      <c r="I188" s="101"/>
      <c r="J188" s="101"/>
      <c r="K188" s="102"/>
      <c r="L188" s="103"/>
      <c r="M188" s="103"/>
      <c r="N188" s="35"/>
      <c r="O188" s="4"/>
      <c r="P188" s="104" t="str">
        <f t="shared" si="4"/>
        <v/>
      </c>
      <c r="Q188" s="105" t="str">
        <f t="shared" si="5"/>
        <v/>
      </c>
      <c r="R188" s="104" t="str">
        <f t="shared" si="6"/>
        <v/>
      </c>
      <c r="S188" s="55" t="str">
        <f>SUMIFS('LANÇAMENTOS ENT'!$N:$N, 'LANÇAMENTOS ENT'!$E:$E, D188)</f>
        <v>0</v>
      </c>
      <c r="T188" s="104" t="str">
        <f>SUMIFS('LANÇAMENTOS ENT'!$T:$T,'LANÇAMENTOS ENT'!$E:$E,D188)</f>
        <v> R$ -   </v>
      </c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</row>
    <row r="189" ht="30.0" customHeight="1">
      <c r="A189" s="1"/>
      <c r="B189" s="97" t="str">
        <f t="shared" si="2"/>
        <v/>
      </c>
      <c r="C189" s="108" t="str">
        <f t="shared" si="7"/>
        <v>-</v>
      </c>
      <c r="D189" s="109"/>
      <c r="E189" s="110"/>
      <c r="F189" s="92"/>
      <c r="G189" s="93"/>
      <c r="H189" s="111"/>
      <c r="I189" s="111"/>
      <c r="J189" s="111"/>
      <c r="K189" s="112"/>
      <c r="L189" s="113"/>
      <c r="M189" s="113"/>
      <c r="N189" s="35"/>
      <c r="O189" s="4"/>
      <c r="P189" s="104" t="str">
        <f t="shared" si="4"/>
        <v/>
      </c>
      <c r="Q189" s="105" t="str">
        <f t="shared" si="5"/>
        <v/>
      </c>
      <c r="R189" s="104" t="str">
        <f t="shared" si="6"/>
        <v/>
      </c>
      <c r="S189" s="55" t="str">
        <f>SUMIFS('LANÇAMENTOS ENT'!$N:$N, 'LANÇAMENTOS ENT'!$E:$E, D189)</f>
        <v>0</v>
      </c>
      <c r="T189" s="104" t="str">
        <f>SUMIFS('LANÇAMENTOS ENT'!$T:$T,'LANÇAMENTOS ENT'!$E:$E,D189)</f>
        <v> R$ -   </v>
      </c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</row>
    <row r="190" ht="30.0" customHeight="1">
      <c r="A190" s="1"/>
      <c r="B190" s="97" t="str">
        <f t="shared" si="2"/>
        <v/>
      </c>
      <c r="C190" s="98" t="str">
        <f t="shared" si="7"/>
        <v>-</v>
      </c>
      <c r="D190" s="99"/>
      <c r="E190" s="100"/>
      <c r="F190" s="92"/>
      <c r="G190" s="93"/>
      <c r="H190" s="101"/>
      <c r="I190" s="101"/>
      <c r="J190" s="101"/>
      <c r="K190" s="102"/>
      <c r="L190" s="103"/>
      <c r="M190" s="103"/>
      <c r="N190" s="35"/>
      <c r="O190" s="4"/>
      <c r="P190" s="104" t="str">
        <f t="shared" si="4"/>
        <v/>
      </c>
      <c r="Q190" s="105" t="str">
        <f t="shared" si="5"/>
        <v/>
      </c>
      <c r="R190" s="104" t="str">
        <f t="shared" si="6"/>
        <v/>
      </c>
      <c r="S190" s="55" t="str">
        <f>SUMIFS('LANÇAMENTOS ENT'!$N:$N, 'LANÇAMENTOS ENT'!$E:$E, D190)</f>
        <v>0</v>
      </c>
      <c r="T190" s="104" t="str">
        <f>SUMIFS('LANÇAMENTOS ENT'!$T:$T,'LANÇAMENTOS ENT'!$E:$E,D190)</f>
        <v> R$ -   </v>
      </c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</row>
    <row r="191" ht="30.0" customHeight="1">
      <c r="A191" s="1"/>
      <c r="B191" s="97" t="str">
        <f t="shared" si="2"/>
        <v/>
      </c>
      <c r="C191" s="108" t="str">
        <f t="shared" si="7"/>
        <v>-</v>
      </c>
      <c r="D191" s="109"/>
      <c r="E191" s="110"/>
      <c r="F191" s="92"/>
      <c r="G191" s="93"/>
      <c r="H191" s="111"/>
      <c r="I191" s="111"/>
      <c r="J191" s="111"/>
      <c r="K191" s="112"/>
      <c r="L191" s="113"/>
      <c r="M191" s="113"/>
      <c r="N191" s="35"/>
      <c r="O191" s="4"/>
      <c r="P191" s="104" t="str">
        <f t="shared" si="4"/>
        <v/>
      </c>
      <c r="Q191" s="105" t="str">
        <f t="shared" si="5"/>
        <v/>
      </c>
      <c r="R191" s="104" t="str">
        <f t="shared" si="6"/>
        <v/>
      </c>
      <c r="S191" s="55" t="str">
        <f>SUMIFS('LANÇAMENTOS ENT'!$N:$N, 'LANÇAMENTOS ENT'!$E:$E, D191)</f>
        <v>0</v>
      </c>
      <c r="T191" s="104" t="str">
        <f>SUMIFS('LANÇAMENTOS ENT'!$T:$T,'LANÇAMENTOS ENT'!$E:$E,D191)</f>
        <v> R$ -   </v>
      </c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</row>
    <row r="192" ht="30.0" customHeight="1">
      <c r="A192" s="1"/>
      <c r="B192" s="97" t="str">
        <f t="shared" si="2"/>
        <v/>
      </c>
      <c r="C192" s="98" t="str">
        <f t="shared" si="7"/>
        <v>-</v>
      </c>
      <c r="D192" s="99"/>
      <c r="E192" s="100"/>
      <c r="F192" s="92"/>
      <c r="G192" s="93"/>
      <c r="H192" s="101"/>
      <c r="I192" s="101"/>
      <c r="J192" s="101"/>
      <c r="K192" s="102"/>
      <c r="L192" s="103"/>
      <c r="M192" s="103"/>
      <c r="N192" s="35"/>
      <c r="O192" s="4"/>
      <c r="P192" s="104" t="str">
        <f t="shared" si="4"/>
        <v/>
      </c>
      <c r="Q192" s="105" t="str">
        <f t="shared" si="5"/>
        <v/>
      </c>
      <c r="R192" s="104" t="str">
        <f t="shared" si="6"/>
        <v/>
      </c>
      <c r="S192" s="55" t="str">
        <f>SUMIFS('LANÇAMENTOS ENT'!$N:$N, 'LANÇAMENTOS ENT'!$E:$E, D192)</f>
        <v>0</v>
      </c>
      <c r="T192" s="104" t="str">
        <f>SUMIFS('LANÇAMENTOS ENT'!$T:$T,'LANÇAMENTOS ENT'!$E:$E,D192)</f>
        <v> R$ -   </v>
      </c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</row>
    <row r="193" ht="30.0" customHeight="1">
      <c r="A193" s="1"/>
      <c r="B193" s="97" t="str">
        <f t="shared" si="2"/>
        <v/>
      </c>
      <c r="C193" s="108" t="str">
        <f t="shared" si="7"/>
        <v>-</v>
      </c>
      <c r="D193" s="109"/>
      <c r="E193" s="110"/>
      <c r="F193" s="92"/>
      <c r="G193" s="93"/>
      <c r="H193" s="111"/>
      <c r="I193" s="111"/>
      <c r="J193" s="111"/>
      <c r="K193" s="112"/>
      <c r="L193" s="113"/>
      <c r="M193" s="113"/>
      <c r="N193" s="35"/>
      <c r="O193" s="4"/>
      <c r="P193" s="104" t="str">
        <f t="shared" si="4"/>
        <v/>
      </c>
      <c r="Q193" s="105" t="str">
        <f t="shared" si="5"/>
        <v/>
      </c>
      <c r="R193" s="104" t="str">
        <f t="shared" si="6"/>
        <v/>
      </c>
      <c r="S193" s="55" t="str">
        <f>SUMIFS('LANÇAMENTOS ENT'!$N:$N, 'LANÇAMENTOS ENT'!$E:$E, D193)</f>
        <v>0</v>
      </c>
      <c r="T193" s="104" t="str">
        <f>SUMIFS('LANÇAMENTOS ENT'!$T:$T,'LANÇAMENTOS ENT'!$E:$E,D193)</f>
        <v> R$ -   </v>
      </c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</row>
    <row r="194" ht="30.0" customHeight="1">
      <c r="A194" s="1"/>
      <c r="B194" s="97" t="str">
        <f t="shared" si="2"/>
        <v/>
      </c>
      <c r="C194" s="98" t="str">
        <f t="shared" si="7"/>
        <v>-</v>
      </c>
      <c r="D194" s="99"/>
      <c r="E194" s="100"/>
      <c r="F194" s="92"/>
      <c r="G194" s="93"/>
      <c r="H194" s="101"/>
      <c r="I194" s="101"/>
      <c r="J194" s="101"/>
      <c r="K194" s="102"/>
      <c r="L194" s="103"/>
      <c r="M194" s="103"/>
      <c r="N194" s="35"/>
      <c r="O194" s="4"/>
      <c r="P194" s="104" t="str">
        <f t="shared" si="4"/>
        <v/>
      </c>
      <c r="Q194" s="105" t="str">
        <f t="shared" si="5"/>
        <v/>
      </c>
      <c r="R194" s="104" t="str">
        <f t="shared" si="6"/>
        <v/>
      </c>
      <c r="S194" s="55" t="str">
        <f>SUMIFS('LANÇAMENTOS ENT'!$N:$N, 'LANÇAMENTOS ENT'!$E:$E, D194)</f>
        <v>0</v>
      </c>
      <c r="T194" s="104" t="str">
        <f>SUMIFS('LANÇAMENTOS ENT'!$T:$T,'LANÇAMENTOS ENT'!$E:$E,D194)</f>
        <v> R$ -   </v>
      </c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</row>
    <row r="195" ht="30.0" customHeight="1">
      <c r="A195" s="1"/>
      <c r="B195" s="97" t="str">
        <f t="shared" si="2"/>
        <v/>
      </c>
      <c r="C195" s="108" t="str">
        <f t="shared" si="7"/>
        <v>-</v>
      </c>
      <c r="D195" s="109"/>
      <c r="E195" s="110"/>
      <c r="F195" s="92"/>
      <c r="G195" s="93"/>
      <c r="H195" s="111"/>
      <c r="I195" s="111"/>
      <c r="J195" s="111"/>
      <c r="K195" s="112"/>
      <c r="L195" s="113"/>
      <c r="M195" s="113"/>
      <c r="N195" s="35"/>
      <c r="O195" s="4"/>
      <c r="P195" s="104" t="str">
        <f t="shared" si="4"/>
        <v/>
      </c>
      <c r="Q195" s="105" t="str">
        <f t="shared" si="5"/>
        <v/>
      </c>
      <c r="R195" s="104" t="str">
        <f t="shared" si="6"/>
        <v/>
      </c>
      <c r="S195" s="55" t="str">
        <f>SUMIFS('LANÇAMENTOS ENT'!$N:$N, 'LANÇAMENTOS ENT'!$E:$E, D195)</f>
        <v>0</v>
      </c>
      <c r="T195" s="104" t="str">
        <f>SUMIFS('LANÇAMENTOS ENT'!$T:$T,'LANÇAMENTOS ENT'!$E:$E,D195)</f>
        <v> R$ -   </v>
      </c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</row>
    <row r="196" ht="30.0" customHeight="1">
      <c r="A196" s="1"/>
      <c r="B196" s="97" t="str">
        <f t="shared" si="2"/>
        <v/>
      </c>
      <c r="C196" s="98" t="str">
        <f t="shared" si="7"/>
        <v>-</v>
      </c>
      <c r="D196" s="99"/>
      <c r="E196" s="100"/>
      <c r="F196" s="92"/>
      <c r="G196" s="93"/>
      <c r="H196" s="101"/>
      <c r="I196" s="101"/>
      <c r="J196" s="101"/>
      <c r="K196" s="102"/>
      <c r="L196" s="103"/>
      <c r="M196" s="103"/>
      <c r="N196" s="35"/>
      <c r="O196" s="4"/>
      <c r="P196" s="104" t="str">
        <f t="shared" si="4"/>
        <v/>
      </c>
      <c r="Q196" s="105" t="str">
        <f t="shared" si="5"/>
        <v/>
      </c>
      <c r="R196" s="104" t="str">
        <f t="shared" si="6"/>
        <v/>
      </c>
      <c r="S196" s="55" t="str">
        <f>SUMIFS('LANÇAMENTOS ENT'!$N:$N, 'LANÇAMENTOS ENT'!$E:$E, D196)</f>
        <v>0</v>
      </c>
      <c r="T196" s="104" t="str">
        <f>SUMIFS('LANÇAMENTOS ENT'!$T:$T,'LANÇAMENTOS ENT'!$E:$E,D196)</f>
        <v> R$ -   </v>
      </c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</row>
    <row r="197" ht="30.0" customHeight="1">
      <c r="A197" s="1"/>
      <c r="B197" s="97" t="str">
        <f t="shared" si="2"/>
        <v/>
      </c>
      <c r="C197" s="108" t="str">
        <f t="shared" si="7"/>
        <v>-</v>
      </c>
      <c r="D197" s="109"/>
      <c r="E197" s="110"/>
      <c r="F197" s="92"/>
      <c r="G197" s="93"/>
      <c r="H197" s="111"/>
      <c r="I197" s="111"/>
      <c r="J197" s="111"/>
      <c r="K197" s="112"/>
      <c r="L197" s="113"/>
      <c r="M197" s="113"/>
      <c r="N197" s="35"/>
      <c r="O197" s="4"/>
      <c r="P197" s="104" t="str">
        <f t="shared" si="4"/>
        <v/>
      </c>
      <c r="Q197" s="105" t="str">
        <f t="shared" si="5"/>
        <v/>
      </c>
      <c r="R197" s="104" t="str">
        <f t="shared" si="6"/>
        <v/>
      </c>
      <c r="S197" s="55" t="str">
        <f>SUMIFS('LANÇAMENTOS ENT'!$N:$N, 'LANÇAMENTOS ENT'!$E:$E, D197)</f>
        <v>0</v>
      </c>
      <c r="T197" s="104" t="str">
        <f>SUMIFS('LANÇAMENTOS ENT'!$T:$T,'LANÇAMENTOS ENT'!$E:$E,D197)</f>
        <v> R$ -   </v>
      </c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</row>
    <row r="198" ht="30.0" customHeight="1">
      <c r="A198" s="1"/>
      <c r="B198" s="97" t="str">
        <f t="shared" si="2"/>
        <v/>
      </c>
      <c r="C198" s="98" t="str">
        <f t="shared" si="7"/>
        <v>-</v>
      </c>
      <c r="D198" s="99"/>
      <c r="E198" s="100"/>
      <c r="F198" s="92"/>
      <c r="G198" s="93"/>
      <c r="H198" s="101"/>
      <c r="I198" s="101"/>
      <c r="J198" s="101"/>
      <c r="K198" s="102"/>
      <c r="L198" s="103"/>
      <c r="M198" s="103"/>
      <c r="N198" s="35"/>
      <c r="O198" s="4"/>
      <c r="P198" s="104" t="str">
        <f t="shared" si="4"/>
        <v/>
      </c>
      <c r="Q198" s="105" t="str">
        <f t="shared" si="5"/>
        <v/>
      </c>
      <c r="R198" s="104" t="str">
        <f t="shared" si="6"/>
        <v/>
      </c>
      <c r="S198" s="55" t="str">
        <f>SUMIFS('LANÇAMENTOS ENT'!$N:$N, 'LANÇAMENTOS ENT'!$E:$E, D198)</f>
        <v>0</v>
      </c>
      <c r="T198" s="104" t="str">
        <f>SUMIFS('LANÇAMENTOS ENT'!$T:$T,'LANÇAMENTOS ENT'!$E:$E,D198)</f>
        <v> R$ -   </v>
      </c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</row>
    <row r="199" ht="30.0" customHeight="1">
      <c r="A199" s="1"/>
      <c r="B199" s="97" t="str">
        <f t="shared" si="2"/>
        <v/>
      </c>
      <c r="C199" s="108" t="str">
        <f t="shared" si="7"/>
        <v>-</v>
      </c>
      <c r="D199" s="109"/>
      <c r="E199" s="110"/>
      <c r="F199" s="92"/>
      <c r="G199" s="93"/>
      <c r="H199" s="111"/>
      <c r="I199" s="111"/>
      <c r="J199" s="111"/>
      <c r="K199" s="112"/>
      <c r="L199" s="113"/>
      <c r="M199" s="113"/>
      <c r="N199" s="35"/>
      <c r="O199" s="4"/>
      <c r="P199" s="104" t="str">
        <f t="shared" si="4"/>
        <v/>
      </c>
      <c r="Q199" s="105" t="str">
        <f t="shared" si="5"/>
        <v/>
      </c>
      <c r="R199" s="104" t="str">
        <f t="shared" si="6"/>
        <v/>
      </c>
      <c r="S199" s="55" t="str">
        <f>SUMIFS('LANÇAMENTOS ENT'!$N:$N, 'LANÇAMENTOS ENT'!$E:$E, D199)</f>
        <v>0</v>
      </c>
      <c r="T199" s="104" t="str">
        <f>SUMIFS('LANÇAMENTOS ENT'!$T:$T,'LANÇAMENTOS ENT'!$E:$E,D199)</f>
        <v> R$ -   </v>
      </c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</row>
    <row r="200" ht="30.0" customHeight="1">
      <c r="A200" s="1"/>
      <c r="B200" s="97" t="str">
        <f t="shared" si="2"/>
        <v/>
      </c>
      <c r="C200" s="98" t="str">
        <f t="shared" si="7"/>
        <v>-</v>
      </c>
      <c r="D200" s="99"/>
      <c r="E200" s="100"/>
      <c r="F200" s="92"/>
      <c r="G200" s="93"/>
      <c r="H200" s="101"/>
      <c r="I200" s="101"/>
      <c r="J200" s="101"/>
      <c r="K200" s="102"/>
      <c r="L200" s="103"/>
      <c r="M200" s="103"/>
      <c r="N200" s="35"/>
      <c r="O200" s="4"/>
      <c r="P200" s="104" t="str">
        <f t="shared" si="4"/>
        <v/>
      </c>
      <c r="Q200" s="105" t="str">
        <f t="shared" si="5"/>
        <v/>
      </c>
      <c r="R200" s="104" t="str">
        <f t="shared" si="6"/>
        <v/>
      </c>
      <c r="S200" s="55" t="str">
        <f>SUMIFS('LANÇAMENTOS ENT'!$N:$N, 'LANÇAMENTOS ENT'!$E:$E, D200)</f>
        <v>0</v>
      </c>
      <c r="T200" s="104" t="str">
        <f>SUMIFS('LANÇAMENTOS ENT'!$T:$T,'LANÇAMENTOS ENT'!$E:$E,D200)</f>
        <v> R$ -   </v>
      </c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</row>
    <row r="201" ht="30.0" customHeight="1">
      <c r="A201" s="1"/>
      <c r="B201" s="97" t="str">
        <f t="shared" si="2"/>
        <v/>
      </c>
      <c r="C201" s="108" t="str">
        <f t="shared" si="7"/>
        <v>-</v>
      </c>
      <c r="D201" s="109"/>
      <c r="E201" s="110"/>
      <c r="F201" s="92"/>
      <c r="G201" s="93"/>
      <c r="H201" s="111"/>
      <c r="I201" s="111"/>
      <c r="J201" s="111"/>
      <c r="K201" s="112"/>
      <c r="L201" s="113"/>
      <c r="M201" s="113"/>
      <c r="N201" s="35"/>
      <c r="O201" s="4"/>
      <c r="P201" s="104" t="str">
        <f t="shared" si="4"/>
        <v/>
      </c>
      <c r="Q201" s="105" t="str">
        <f t="shared" si="5"/>
        <v/>
      </c>
      <c r="R201" s="104" t="str">
        <f t="shared" si="6"/>
        <v/>
      </c>
      <c r="S201" s="55" t="str">
        <f>SUMIFS('LANÇAMENTOS ENT'!$N:$N, 'LANÇAMENTOS ENT'!$E:$E, D201)</f>
        <v>0</v>
      </c>
      <c r="T201" s="104" t="str">
        <f>SUMIFS('LANÇAMENTOS ENT'!$T:$T,'LANÇAMENTOS ENT'!$E:$E,D201)</f>
        <v> R$ -   </v>
      </c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</row>
    <row r="202" ht="30.0" customHeight="1">
      <c r="A202" s="1"/>
      <c r="B202" s="97" t="str">
        <f t="shared" si="2"/>
        <v/>
      </c>
      <c r="C202" s="98" t="str">
        <f t="shared" si="7"/>
        <v>-</v>
      </c>
      <c r="D202" s="99"/>
      <c r="E202" s="100"/>
      <c r="F202" s="92"/>
      <c r="G202" s="93"/>
      <c r="H202" s="101"/>
      <c r="I202" s="101"/>
      <c r="J202" s="101"/>
      <c r="K202" s="102"/>
      <c r="L202" s="103"/>
      <c r="M202" s="103"/>
      <c r="N202" s="35"/>
      <c r="O202" s="4"/>
      <c r="P202" s="104" t="str">
        <f t="shared" si="4"/>
        <v/>
      </c>
      <c r="Q202" s="105" t="str">
        <f t="shared" si="5"/>
        <v/>
      </c>
      <c r="R202" s="104" t="str">
        <f t="shared" si="6"/>
        <v/>
      </c>
      <c r="S202" s="55" t="str">
        <f>SUMIFS('LANÇAMENTOS ENT'!$N:$N, 'LANÇAMENTOS ENT'!$E:$E, D202)</f>
        <v>0</v>
      </c>
      <c r="T202" s="104" t="str">
        <f>SUMIFS('LANÇAMENTOS ENT'!$T:$T,'LANÇAMENTOS ENT'!$E:$E,D202)</f>
        <v> R$ -   </v>
      </c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</row>
    <row r="203" ht="30.0" customHeight="1">
      <c r="A203" s="1"/>
      <c r="B203" s="97" t="str">
        <f t="shared" si="2"/>
        <v/>
      </c>
      <c r="C203" s="108" t="str">
        <f t="shared" si="7"/>
        <v>-</v>
      </c>
      <c r="D203" s="109"/>
      <c r="E203" s="110"/>
      <c r="F203" s="92"/>
      <c r="G203" s="93"/>
      <c r="H203" s="111"/>
      <c r="I203" s="111"/>
      <c r="J203" s="111"/>
      <c r="K203" s="112"/>
      <c r="L203" s="113"/>
      <c r="M203" s="113"/>
      <c r="N203" s="35"/>
      <c r="O203" s="4"/>
      <c r="P203" s="104" t="str">
        <f t="shared" si="4"/>
        <v/>
      </c>
      <c r="Q203" s="105" t="str">
        <f t="shared" si="5"/>
        <v/>
      </c>
      <c r="R203" s="104" t="str">
        <f t="shared" si="6"/>
        <v/>
      </c>
      <c r="S203" s="55" t="str">
        <f>SUMIFS('LANÇAMENTOS ENT'!$N:$N, 'LANÇAMENTOS ENT'!$E:$E, D203)</f>
        <v>0</v>
      </c>
      <c r="T203" s="104" t="str">
        <f>SUMIFS('LANÇAMENTOS ENT'!$T:$T,'LANÇAMENTOS ENT'!$E:$E,D203)</f>
        <v> R$ -   </v>
      </c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</row>
    <row r="204" ht="30.0" customHeight="1">
      <c r="A204" s="1"/>
      <c r="B204" s="97" t="str">
        <f t="shared" si="2"/>
        <v/>
      </c>
      <c r="C204" s="98" t="str">
        <f t="shared" si="7"/>
        <v>-</v>
      </c>
      <c r="D204" s="99"/>
      <c r="E204" s="100"/>
      <c r="F204" s="92"/>
      <c r="G204" s="93"/>
      <c r="H204" s="101"/>
      <c r="I204" s="101"/>
      <c r="J204" s="101"/>
      <c r="K204" s="102"/>
      <c r="L204" s="103"/>
      <c r="M204" s="103"/>
      <c r="N204" s="35"/>
      <c r="O204" s="4"/>
      <c r="P204" s="104" t="str">
        <f t="shared" si="4"/>
        <v/>
      </c>
      <c r="Q204" s="105" t="str">
        <f t="shared" si="5"/>
        <v/>
      </c>
      <c r="R204" s="104" t="str">
        <f t="shared" si="6"/>
        <v/>
      </c>
      <c r="S204" s="55" t="str">
        <f>SUMIFS('LANÇAMENTOS ENT'!$N:$N, 'LANÇAMENTOS ENT'!$E:$E, D204)</f>
        <v>0</v>
      </c>
      <c r="T204" s="104" t="str">
        <f>SUMIFS('LANÇAMENTOS ENT'!$T:$T,'LANÇAMENTOS ENT'!$E:$E,D204)</f>
        <v> R$ -   </v>
      </c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</row>
    <row r="205" ht="30.0" customHeight="1">
      <c r="A205" s="1"/>
      <c r="B205" s="97" t="str">
        <f t="shared" si="2"/>
        <v/>
      </c>
      <c r="C205" s="108" t="str">
        <f t="shared" si="7"/>
        <v>-</v>
      </c>
      <c r="D205" s="109"/>
      <c r="E205" s="110"/>
      <c r="F205" s="92"/>
      <c r="G205" s="93"/>
      <c r="H205" s="111"/>
      <c r="I205" s="111"/>
      <c r="J205" s="111"/>
      <c r="K205" s="112"/>
      <c r="L205" s="113"/>
      <c r="M205" s="113"/>
      <c r="N205" s="35"/>
      <c r="O205" s="4"/>
      <c r="P205" s="104" t="str">
        <f t="shared" si="4"/>
        <v/>
      </c>
      <c r="Q205" s="105" t="str">
        <f t="shared" si="5"/>
        <v/>
      </c>
      <c r="R205" s="104" t="str">
        <f t="shared" si="6"/>
        <v/>
      </c>
      <c r="S205" s="55" t="str">
        <f>SUMIFS('LANÇAMENTOS ENT'!$N:$N, 'LANÇAMENTOS ENT'!$E:$E, D205)</f>
        <v>0</v>
      </c>
      <c r="T205" s="104" t="str">
        <f>SUMIFS('LANÇAMENTOS ENT'!$T:$T,'LANÇAMENTOS ENT'!$E:$E,D205)</f>
        <v> R$ -   </v>
      </c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</row>
    <row r="206" ht="30.0" customHeight="1">
      <c r="A206" s="1"/>
      <c r="B206" s="97" t="str">
        <f t="shared" si="2"/>
        <v/>
      </c>
      <c r="C206" s="98" t="str">
        <f t="shared" si="7"/>
        <v>-</v>
      </c>
      <c r="D206" s="99"/>
      <c r="E206" s="100"/>
      <c r="F206" s="92"/>
      <c r="G206" s="93"/>
      <c r="H206" s="101"/>
      <c r="I206" s="101"/>
      <c r="J206" s="101"/>
      <c r="K206" s="102"/>
      <c r="L206" s="103"/>
      <c r="M206" s="103"/>
      <c r="N206" s="35"/>
      <c r="O206" s="4"/>
      <c r="P206" s="104" t="str">
        <f t="shared" si="4"/>
        <v/>
      </c>
      <c r="Q206" s="105" t="str">
        <f t="shared" si="5"/>
        <v/>
      </c>
      <c r="R206" s="104" t="str">
        <f t="shared" si="6"/>
        <v/>
      </c>
      <c r="S206" s="55" t="str">
        <f>SUMIFS('LANÇAMENTOS ENT'!$N:$N, 'LANÇAMENTOS ENT'!$E:$E, D206)</f>
        <v>0</v>
      </c>
      <c r="T206" s="104" t="str">
        <f>SUMIFS('LANÇAMENTOS ENT'!$T:$T,'LANÇAMENTOS ENT'!$E:$E,D206)</f>
        <v> R$ -   </v>
      </c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</row>
    <row r="207" ht="30.0" customHeight="1">
      <c r="A207" s="1"/>
      <c r="B207" s="97" t="str">
        <f t="shared" si="2"/>
        <v/>
      </c>
      <c r="C207" s="108" t="str">
        <f t="shared" si="7"/>
        <v>-</v>
      </c>
      <c r="D207" s="109"/>
      <c r="E207" s="110"/>
      <c r="F207" s="92"/>
      <c r="G207" s="93"/>
      <c r="H207" s="111"/>
      <c r="I207" s="111"/>
      <c r="J207" s="111"/>
      <c r="K207" s="112"/>
      <c r="L207" s="113"/>
      <c r="M207" s="113"/>
      <c r="N207" s="35"/>
      <c r="O207" s="4"/>
      <c r="P207" s="104" t="str">
        <f t="shared" si="4"/>
        <v/>
      </c>
      <c r="Q207" s="105" t="str">
        <f t="shared" si="5"/>
        <v/>
      </c>
      <c r="R207" s="104" t="str">
        <f t="shared" si="6"/>
        <v/>
      </c>
      <c r="S207" s="55" t="str">
        <f>SUMIFS('LANÇAMENTOS ENT'!$N:$N, 'LANÇAMENTOS ENT'!$E:$E, D207)</f>
        <v>0</v>
      </c>
      <c r="T207" s="104" t="str">
        <f>SUMIFS('LANÇAMENTOS ENT'!$T:$T,'LANÇAMENTOS ENT'!$E:$E,D207)</f>
        <v> R$ -   </v>
      </c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</row>
    <row r="208" ht="30.0" customHeight="1">
      <c r="A208" s="1"/>
      <c r="B208" s="97" t="str">
        <f t="shared" si="2"/>
        <v/>
      </c>
      <c r="C208" s="98" t="str">
        <f t="shared" si="7"/>
        <v>-</v>
      </c>
      <c r="D208" s="99"/>
      <c r="E208" s="100"/>
      <c r="F208" s="92"/>
      <c r="G208" s="93"/>
      <c r="H208" s="101"/>
      <c r="I208" s="101"/>
      <c r="J208" s="101"/>
      <c r="K208" s="102"/>
      <c r="L208" s="103"/>
      <c r="M208" s="103"/>
      <c r="N208" s="35"/>
      <c r="O208" s="4"/>
      <c r="P208" s="104" t="str">
        <f t="shared" si="4"/>
        <v/>
      </c>
      <c r="Q208" s="105" t="str">
        <f t="shared" si="5"/>
        <v/>
      </c>
      <c r="R208" s="104" t="str">
        <f t="shared" si="6"/>
        <v/>
      </c>
      <c r="S208" s="55" t="str">
        <f>SUMIFS('LANÇAMENTOS ENT'!$N:$N, 'LANÇAMENTOS ENT'!$E:$E, D208)</f>
        <v>0</v>
      </c>
      <c r="T208" s="104" t="str">
        <f>SUMIFS('LANÇAMENTOS ENT'!$T:$T,'LANÇAMENTOS ENT'!$E:$E,D208)</f>
        <v> R$ -   </v>
      </c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</row>
    <row r="209" ht="30.0" customHeight="1">
      <c r="A209" s="1"/>
      <c r="B209" s="97" t="str">
        <f t="shared" si="2"/>
        <v/>
      </c>
      <c r="C209" s="108" t="str">
        <f t="shared" si="7"/>
        <v>-</v>
      </c>
      <c r="D209" s="109"/>
      <c r="E209" s="110"/>
      <c r="F209" s="92"/>
      <c r="G209" s="93"/>
      <c r="H209" s="111"/>
      <c r="I209" s="111"/>
      <c r="J209" s="111"/>
      <c r="K209" s="112"/>
      <c r="L209" s="113"/>
      <c r="M209" s="113"/>
      <c r="N209" s="35"/>
      <c r="O209" s="4"/>
      <c r="P209" s="104" t="str">
        <f t="shared" si="4"/>
        <v/>
      </c>
      <c r="Q209" s="105" t="str">
        <f t="shared" si="5"/>
        <v/>
      </c>
      <c r="R209" s="104" t="str">
        <f t="shared" si="6"/>
        <v/>
      </c>
      <c r="S209" s="55" t="str">
        <f>SUMIFS('LANÇAMENTOS ENT'!$N:$N, 'LANÇAMENTOS ENT'!$E:$E, D209)</f>
        <v>0</v>
      </c>
      <c r="T209" s="104" t="str">
        <f>SUMIFS('LANÇAMENTOS ENT'!$T:$T,'LANÇAMENTOS ENT'!$E:$E,D209)</f>
        <v> R$ -   </v>
      </c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</row>
    <row r="210" ht="30.0" customHeight="1">
      <c r="A210" s="1"/>
      <c r="B210" s="97" t="str">
        <f t="shared" si="2"/>
        <v/>
      </c>
      <c r="C210" s="98" t="str">
        <f t="shared" si="7"/>
        <v>-</v>
      </c>
      <c r="D210" s="99"/>
      <c r="E210" s="100"/>
      <c r="F210" s="92"/>
      <c r="G210" s="93"/>
      <c r="H210" s="101"/>
      <c r="I210" s="101"/>
      <c r="J210" s="101"/>
      <c r="K210" s="102"/>
      <c r="L210" s="103"/>
      <c r="M210" s="103"/>
      <c r="N210" s="35"/>
      <c r="O210" s="4"/>
      <c r="P210" s="104" t="str">
        <f t="shared" si="4"/>
        <v/>
      </c>
      <c r="Q210" s="105" t="str">
        <f t="shared" si="5"/>
        <v/>
      </c>
      <c r="R210" s="104" t="str">
        <f t="shared" si="6"/>
        <v/>
      </c>
      <c r="S210" s="55" t="str">
        <f>SUMIFS('LANÇAMENTOS ENT'!$N:$N, 'LANÇAMENTOS ENT'!$E:$E, D210)</f>
        <v>0</v>
      </c>
      <c r="T210" s="104" t="str">
        <f>SUMIFS('LANÇAMENTOS ENT'!$T:$T,'LANÇAMENTOS ENT'!$E:$E,D210)</f>
        <v> R$ -   </v>
      </c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</row>
    <row r="211" ht="30.0" customHeight="1">
      <c r="A211" s="1"/>
      <c r="B211" s="97" t="str">
        <f t="shared" si="2"/>
        <v/>
      </c>
      <c r="C211" s="108" t="str">
        <f t="shared" si="7"/>
        <v>-</v>
      </c>
      <c r="D211" s="109"/>
      <c r="E211" s="110"/>
      <c r="F211" s="92"/>
      <c r="G211" s="93"/>
      <c r="H211" s="111"/>
      <c r="I211" s="111"/>
      <c r="J211" s="111"/>
      <c r="K211" s="112"/>
      <c r="L211" s="113"/>
      <c r="M211" s="113"/>
      <c r="N211" s="35"/>
      <c r="O211" s="4"/>
      <c r="P211" s="104" t="str">
        <f t="shared" si="4"/>
        <v/>
      </c>
      <c r="Q211" s="105" t="str">
        <f t="shared" si="5"/>
        <v/>
      </c>
      <c r="R211" s="104" t="str">
        <f t="shared" si="6"/>
        <v/>
      </c>
      <c r="S211" s="55" t="str">
        <f>SUMIFS('LANÇAMENTOS ENT'!$N:$N, 'LANÇAMENTOS ENT'!$E:$E, D211)</f>
        <v>0</v>
      </c>
      <c r="T211" s="104" t="str">
        <f>SUMIFS('LANÇAMENTOS ENT'!$T:$T,'LANÇAMENTOS ENT'!$E:$E,D211)</f>
        <v> R$ -   </v>
      </c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</row>
    <row r="212" ht="30.0" customHeight="1">
      <c r="A212" s="1"/>
      <c r="B212" s="97" t="str">
        <f t="shared" si="2"/>
        <v/>
      </c>
      <c r="C212" s="98" t="str">
        <f t="shared" si="7"/>
        <v>-</v>
      </c>
      <c r="D212" s="99"/>
      <c r="E212" s="100"/>
      <c r="F212" s="92"/>
      <c r="G212" s="93"/>
      <c r="H212" s="101"/>
      <c r="I212" s="101"/>
      <c r="J212" s="101"/>
      <c r="K212" s="102"/>
      <c r="L212" s="103"/>
      <c r="M212" s="103"/>
      <c r="N212" s="35"/>
      <c r="O212" s="4"/>
      <c r="P212" s="104" t="str">
        <f t="shared" si="4"/>
        <v/>
      </c>
      <c r="Q212" s="105" t="str">
        <f t="shared" si="5"/>
        <v/>
      </c>
      <c r="R212" s="104" t="str">
        <f t="shared" si="6"/>
        <v/>
      </c>
      <c r="S212" s="55" t="str">
        <f>SUMIFS('LANÇAMENTOS ENT'!$N:$N, 'LANÇAMENTOS ENT'!$E:$E, D212)</f>
        <v>0</v>
      </c>
      <c r="T212" s="104" t="str">
        <f>SUMIFS('LANÇAMENTOS ENT'!$T:$T,'LANÇAMENTOS ENT'!$E:$E,D212)</f>
        <v> R$ -   </v>
      </c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</row>
    <row r="213" ht="30.0" customHeight="1">
      <c r="A213" s="1"/>
      <c r="B213" s="97" t="str">
        <f t="shared" si="2"/>
        <v/>
      </c>
      <c r="C213" s="108" t="str">
        <f t="shared" si="7"/>
        <v>-</v>
      </c>
      <c r="D213" s="109"/>
      <c r="E213" s="110"/>
      <c r="F213" s="92"/>
      <c r="G213" s="93"/>
      <c r="H213" s="111"/>
      <c r="I213" s="111"/>
      <c r="J213" s="111"/>
      <c r="K213" s="112"/>
      <c r="L213" s="113"/>
      <c r="M213" s="113"/>
      <c r="N213" s="35"/>
      <c r="O213" s="4"/>
      <c r="P213" s="104" t="str">
        <f t="shared" si="4"/>
        <v/>
      </c>
      <c r="Q213" s="105" t="str">
        <f t="shared" si="5"/>
        <v/>
      </c>
      <c r="R213" s="104" t="str">
        <f t="shared" si="6"/>
        <v/>
      </c>
      <c r="S213" s="55" t="str">
        <f>SUMIFS('LANÇAMENTOS ENT'!$N:$N, 'LANÇAMENTOS ENT'!$E:$E, D213)</f>
        <v>0</v>
      </c>
      <c r="T213" s="104" t="str">
        <f>SUMIFS('LANÇAMENTOS ENT'!$T:$T,'LANÇAMENTOS ENT'!$E:$E,D213)</f>
        <v> R$ -   </v>
      </c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</row>
    <row r="214" ht="30.0" customHeight="1">
      <c r="A214" s="1"/>
      <c r="B214" s="97" t="str">
        <f t="shared" si="2"/>
        <v/>
      </c>
      <c r="C214" s="98" t="str">
        <f t="shared" si="7"/>
        <v>-</v>
      </c>
      <c r="D214" s="99"/>
      <c r="E214" s="100"/>
      <c r="F214" s="92"/>
      <c r="G214" s="93"/>
      <c r="H214" s="101"/>
      <c r="I214" s="101"/>
      <c r="J214" s="101"/>
      <c r="K214" s="102"/>
      <c r="L214" s="103"/>
      <c r="M214" s="103"/>
      <c r="N214" s="35"/>
      <c r="O214" s="4"/>
      <c r="P214" s="104" t="str">
        <f t="shared" si="4"/>
        <v/>
      </c>
      <c r="Q214" s="105" t="str">
        <f t="shared" si="5"/>
        <v/>
      </c>
      <c r="R214" s="104" t="str">
        <f t="shared" si="6"/>
        <v/>
      </c>
      <c r="S214" s="55" t="str">
        <f>SUMIFS('LANÇAMENTOS ENT'!$N:$N, 'LANÇAMENTOS ENT'!$E:$E, D214)</f>
        <v>0</v>
      </c>
      <c r="T214" s="104" t="str">
        <f>SUMIFS('LANÇAMENTOS ENT'!$T:$T,'LANÇAMENTOS ENT'!$E:$E,D214)</f>
        <v> R$ -   </v>
      </c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</row>
    <row r="215" ht="30.0" customHeight="1">
      <c r="A215" s="1"/>
      <c r="B215" s="97" t="str">
        <f t="shared" si="2"/>
        <v/>
      </c>
      <c r="C215" s="108" t="str">
        <f t="shared" si="7"/>
        <v>-</v>
      </c>
      <c r="D215" s="109"/>
      <c r="E215" s="110"/>
      <c r="F215" s="92"/>
      <c r="G215" s="93"/>
      <c r="H215" s="111"/>
      <c r="I215" s="111"/>
      <c r="J215" s="111"/>
      <c r="K215" s="112"/>
      <c r="L215" s="113"/>
      <c r="M215" s="113"/>
      <c r="N215" s="35"/>
      <c r="O215" s="4"/>
      <c r="P215" s="104" t="str">
        <f t="shared" si="4"/>
        <v/>
      </c>
      <c r="Q215" s="105" t="str">
        <f t="shared" si="5"/>
        <v/>
      </c>
      <c r="R215" s="104" t="str">
        <f t="shared" si="6"/>
        <v/>
      </c>
      <c r="S215" s="55" t="str">
        <f>SUMIFS('LANÇAMENTOS ENT'!$N:$N, 'LANÇAMENTOS ENT'!$E:$E, D215)</f>
        <v>0</v>
      </c>
      <c r="T215" s="104" t="str">
        <f>SUMIFS('LANÇAMENTOS ENT'!$T:$T,'LANÇAMENTOS ENT'!$E:$E,D215)</f>
        <v> R$ -   </v>
      </c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</row>
    <row r="216" ht="30.0" customHeight="1">
      <c r="A216" s="1"/>
      <c r="B216" s="97" t="str">
        <f t="shared" si="2"/>
        <v/>
      </c>
      <c r="C216" s="98" t="str">
        <f t="shared" si="7"/>
        <v>-</v>
      </c>
      <c r="D216" s="99"/>
      <c r="E216" s="100"/>
      <c r="F216" s="92"/>
      <c r="G216" s="93"/>
      <c r="H216" s="101"/>
      <c r="I216" s="101"/>
      <c r="J216" s="101"/>
      <c r="K216" s="102"/>
      <c r="L216" s="103"/>
      <c r="M216" s="103"/>
      <c r="N216" s="35"/>
      <c r="O216" s="4"/>
      <c r="P216" s="104" t="str">
        <f t="shared" si="4"/>
        <v/>
      </c>
      <c r="Q216" s="105" t="str">
        <f t="shared" si="5"/>
        <v/>
      </c>
      <c r="R216" s="104" t="str">
        <f t="shared" si="6"/>
        <v/>
      </c>
      <c r="S216" s="55" t="str">
        <f>SUMIFS('LANÇAMENTOS ENT'!$N:$N, 'LANÇAMENTOS ENT'!$E:$E, D216)</f>
        <v>0</v>
      </c>
      <c r="T216" s="104" t="str">
        <f>SUMIFS('LANÇAMENTOS ENT'!$T:$T,'LANÇAMENTOS ENT'!$E:$E,D216)</f>
        <v> R$ -   </v>
      </c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</row>
    <row r="217" ht="30.0" customHeight="1">
      <c r="A217" s="1"/>
      <c r="B217" s="97" t="str">
        <f t="shared" si="2"/>
        <v/>
      </c>
      <c r="C217" s="108" t="str">
        <f t="shared" si="7"/>
        <v>-</v>
      </c>
      <c r="D217" s="109"/>
      <c r="E217" s="110"/>
      <c r="F217" s="92"/>
      <c r="G217" s="93"/>
      <c r="H217" s="111"/>
      <c r="I217" s="111"/>
      <c r="J217" s="111"/>
      <c r="K217" s="112"/>
      <c r="L217" s="113"/>
      <c r="M217" s="113"/>
      <c r="N217" s="35"/>
      <c r="O217" s="4"/>
      <c r="P217" s="104" t="str">
        <f t="shared" si="4"/>
        <v/>
      </c>
      <c r="Q217" s="105" t="str">
        <f t="shared" si="5"/>
        <v/>
      </c>
      <c r="R217" s="104" t="str">
        <f t="shared" si="6"/>
        <v/>
      </c>
      <c r="S217" s="55" t="str">
        <f>SUMIFS('LANÇAMENTOS ENT'!$N:$N, 'LANÇAMENTOS ENT'!$E:$E, D217)</f>
        <v>0</v>
      </c>
      <c r="T217" s="104" t="str">
        <f>SUMIFS('LANÇAMENTOS ENT'!$T:$T,'LANÇAMENTOS ENT'!$E:$E,D217)</f>
        <v> R$ -   </v>
      </c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</row>
    <row r="218" ht="30.0" customHeight="1">
      <c r="A218" s="1"/>
      <c r="B218" s="97" t="str">
        <f t="shared" si="2"/>
        <v/>
      </c>
      <c r="C218" s="98" t="str">
        <f t="shared" si="7"/>
        <v>-</v>
      </c>
      <c r="D218" s="99"/>
      <c r="E218" s="100"/>
      <c r="F218" s="92"/>
      <c r="G218" s="93"/>
      <c r="H218" s="101"/>
      <c r="I218" s="101"/>
      <c r="J218" s="101"/>
      <c r="K218" s="102"/>
      <c r="L218" s="103"/>
      <c r="M218" s="103"/>
      <c r="N218" s="35"/>
      <c r="O218" s="4"/>
      <c r="P218" s="104" t="str">
        <f t="shared" si="4"/>
        <v/>
      </c>
      <c r="Q218" s="105" t="str">
        <f t="shared" si="5"/>
        <v/>
      </c>
      <c r="R218" s="104" t="str">
        <f t="shared" si="6"/>
        <v/>
      </c>
      <c r="S218" s="55" t="str">
        <f>SUMIFS('LANÇAMENTOS ENT'!$N:$N, 'LANÇAMENTOS ENT'!$E:$E, D218)</f>
        <v>0</v>
      </c>
      <c r="T218" s="104" t="str">
        <f>SUMIFS('LANÇAMENTOS ENT'!$T:$T,'LANÇAMENTOS ENT'!$E:$E,D218)</f>
        <v> R$ -   </v>
      </c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</row>
    <row r="219" ht="30.0" customHeight="1">
      <c r="A219" s="1"/>
      <c r="B219" s="97" t="str">
        <f t="shared" si="2"/>
        <v/>
      </c>
      <c r="C219" s="108" t="str">
        <f t="shared" si="7"/>
        <v>-</v>
      </c>
      <c r="D219" s="109"/>
      <c r="E219" s="110"/>
      <c r="F219" s="92"/>
      <c r="G219" s="93"/>
      <c r="H219" s="111"/>
      <c r="I219" s="111"/>
      <c r="J219" s="111"/>
      <c r="K219" s="112"/>
      <c r="L219" s="113"/>
      <c r="M219" s="113"/>
      <c r="N219" s="35"/>
      <c r="O219" s="4"/>
      <c r="P219" s="104" t="str">
        <f t="shared" si="4"/>
        <v/>
      </c>
      <c r="Q219" s="105" t="str">
        <f t="shared" si="5"/>
        <v/>
      </c>
      <c r="R219" s="104" t="str">
        <f t="shared" si="6"/>
        <v/>
      </c>
      <c r="S219" s="55" t="str">
        <f>SUMIFS('LANÇAMENTOS ENT'!$N:$N, 'LANÇAMENTOS ENT'!$E:$E, D219)</f>
        <v>0</v>
      </c>
      <c r="T219" s="104" t="str">
        <f>SUMIFS('LANÇAMENTOS ENT'!$T:$T,'LANÇAMENTOS ENT'!$E:$E,D219)</f>
        <v> R$ -   </v>
      </c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</row>
    <row r="220" ht="30.0" customHeight="1">
      <c r="A220" s="1"/>
      <c r="B220" s="97" t="str">
        <f t="shared" si="2"/>
        <v/>
      </c>
      <c r="C220" s="98" t="str">
        <f t="shared" si="7"/>
        <v>-</v>
      </c>
      <c r="D220" s="99"/>
      <c r="E220" s="100"/>
      <c r="F220" s="92"/>
      <c r="G220" s="93"/>
      <c r="H220" s="101"/>
      <c r="I220" s="101"/>
      <c r="J220" s="101"/>
      <c r="K220" s="102"/>
      <c r="L220" s="103"/>
      <c r="M220" s="103"/>
      <c r="N220" s="35"/>
      <c r="O220" s="4"/>
      <c r="P220" s="104" t="str">
        <f t="shared" si="4"/>
        <v/>
      </c>
      <c r="Q220" s="105" t="str">
        <f t="shared" si="5"/>
        <v/>
      </c>
      <c r="R220" s="104" t="str">
        <f t="shared" si="6"/>
        <v/>
      </c>
      <c r="S220" s="55" t="str">
        <f>SUMIFS('LANÇAMENTOS ENT'!$N:$N, 'LANÇAMENTOS ENT'!$E:$E, D220)</f>
        <v>0</v>
      </c>
      <c r="T220" s="104" t="str">
        <f>SUMIFS('LANÇAMENTOS ENT'!$T:$T,'LANÇAMENTOS ENT'!$E:$E,D220)</f>
        <v> R$ -   </v>
      </c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</row>
    <row r="221" ht="30.0" customHeight="1">
      <c r="A221" s="1"/>
      <c r="B221" s="97" t="str">
        <f t="shared" si="2"/>
        <v/>
      </c>
      <c r="C221" s="108" t="str">
        <f t="shared" si="7"/>
        <v>-</v>
      </c>
      <c r="D221" s="109"/>
      <c r="E221" s="110"/>
      <c r="F221" s="92"/>
      <c r="G221" s="93"/>
      <c r="H221" s="111"/>
      <c r="I221" s="111"/>
      <c r="J221" s="111"/>
      <c r="K221" s="112"/>
      <c r="L221" s="113"/>
      <c r="M221" s="113"/>
      <c r="N221" s="35"/>
      <c r="O221" s="4"/>
      <c r="P221" s="104" t="str">
        <f t="shared" si="4"/>
        <v/>
      </c>
      <c r="Q221" s="105" t="str">
        <f t="shared" si="5"/>
        <v/>
      </c>
      <c r="R221" s="104" t="str">
        <f t="shared" si="6"/>
        <v/>
      </c>
      <c r="S221" s="55" t="str">
        <f>SUMIFS('LANÇAMENTOS ENT'!$N:$N, 'LANÇAMENTOS ENT'!$E:$E, D221)</f>
        <v>0</v>
      </c>
      <c r="T221" s="104" t="str">
        <f>SUMIFS('LANÇAMENTOS ENT'!$T:$T,'LANÇAMENTOS ENT'!$E:$E,D221)</f>
        <v> R$ -   </v>
      </c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</row>
    <row r="222" ht="30.0" customHeight="1">
      <c r="A222" s="1"/>
      <c r="B222" s="97" t="str">
        <f t="shared" si="2"/>
        <v/>
      </c>
      <c r="C222" s="98" t="str">
        <f t="shared" si="7"/>
        <v>-</v>
      </c>
      <c r="D222" s="99"/>
      <c r="E222" s="100"/>
      <c r="F222" s="92"/>
      <c r="G222" s="93"/>
      <c r="H222" s="101"/>
      <c r="I222" s="101"/>
      <c r="J222" s="101"/>
      <c r="K222" s="102"/>
      <c r="L222" s="103"/>
      <c r="M222" s="103"/>
      <c r="N222" s="35"/>
      <c r="O222" s="4"/>
      <c r="P222" s="104" t="str">
        <f t="shared" si="4"/>
        <v/>
      </c>
      <c r="Q222" s="105" t="str">
        <f t="shared" si="5"/>
        <v/>
      </c>
      <c r="R222" s="104" t="str">
        <f t="shared" si="6"/>
        <v/>
      </c>
      <c r="S222" s="55" t="str">
        <f>SUMIFS('LANÇAMENTOS ENT'!$N:$N, 'LANÇAMENTOS ENT'!$E:$E, D222)</f>
        <v>0</v>
      </c>
      <c r="T222" s="104" t="str">
        <f>SUMIFS('LANÇAMENTOS ENT'!$T:$T,'LANÇAMENTOS ENT'!$E:$E,D222)</f>
        <v> R$ -   </v>
      </c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</row>
    <row r="223" ht="30.0" customHeight="1">
      <c r="A223" s="1"/>
      <c r="B223" s="97" t="str">
        <f t="shared" si="2"/>
        <v/>
      </c>
      <c r="C223" s="108" t="str">
        <f t="shared" si="7"/>
        <v>-</v>
      </c>
      <c r="D223" s="109"/>
      <c r="E223" s="110"/>
      <c r="F223" s="92"/>
      <c r="G223" s="93"/>
      <c r="H223" s="111"/>
      <c r="I223" s="111"/>
      <c r="J223" s="111"/>
      <c r="K223" s="112"/>
      <c r="L223" s="113"/>
      <c r="M223" s="113"/>
      <c r="N223" s="35"/>
      <c r="O223" s="4"/>
      <c r="P223" s="104" t="str">
        <f t="shared" si="4"/>
        <v/>
      </c>
      <c r="Q223" s="105" t="str">
        <f t="shared" si="5"/>
        <v/>
      </c>
      <c r="R223" s="104" t="str">
        <f t="shared" si="6"/>
        <v/>
      </c>
      <c r="S223" s="55" t="str">
        <f>SUMIFS('LANÇAMENTOS ENT'!$N:$N, 'LANÇAMENTOS ENT'!$E:$E, D223)</f>
        <v>0</v>
      </c>
      <c r="T223" s="104" t="str">
        <f>SUMIFS('LANÇAMENTOS ENT'!$T:$T,'LANÇAMENTOS ENT'!$E:$E,D223)</f>
        <v> R$ -   </v>
      </c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</row>
    <row r="224" ht="30.0" customHeight="1">
      <c r="A224" s="1"/>
      <c r="B224" s="97" t="str">
        <f t="shared" si="2"/>
        <v/>
      </c>
      <c r="C224" s="98" t="str">
        <f t="shared" si="7"/>
        <v>-</v>
      </c>
      <c r="D224" s="99"/>
      <c r="E224" s="100"/>
      <c r="F224" s="92"/>
      <c r="G224" s="93"/>
      <c r="H224" s="101"/>
      <c r="I224" s="101"/>
      <c r="J224" s="101"/>
      <c r="K224" s="102"/>
      <c r="L224" s="103"/>
      <c r="M224" s="103"/>
      <c r="N224" s="35"/>
      <c r="O224" s="4"/>
      <c r="P224" s="104" t="str">
        <f t="shared" si="4"/>
        <v/>
      </c>
      <c r="Q224" s="105" t="str">
        <f t="shared" si="5"/>
        <v/>
      </c>
      <c r="R224" s="104" t="str">
        <f t="shared" si="6"/>
        <v/>
      </c>
      <c r="S224" s="55" t="str">
        <f>SUMIFS('LANÇAMENTOS ENT'!$N:$N, 'LANÇAMENTOS ENT'!$E:$E, D224)</f>
        <v>0</v>
      </c>
      <c r="T224" s="104" t="str">
        <f>SUMIFS('LANÇAMENTOS ENT'!$T:$T,'LANÇAMENTOS ENT'!$E:$E,D224)</f>
        <v> R$ -   </v>
      </c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</row>
    <row r="225" ht="30.0" customHeight="1">
      <c r="A225" s="1"/>
      <c r="B225" s="97" t="str">
        <f t="shared" si="2"/>
        <v/>
      </c>
      <c r="C225" s="108" t="str">
        <f t="shared" si="7"/>
        <v>-</v>
      </c>
      <c r="D225" s="109"/>
      <c r="E225" s="110"/>
      <c r="F225" s="92"/>
      <c r="G225" s="93"/>
      <c r="H225" s="111"/>
      <c r="I225" s="111"/>
      <c r="J225" s="111"/>
      <c r="K225" s="112"/>
      <c r="L225" s="113"/>
      <c r="M225" s="113"/>
      <c r="N225" s="35"/>
      <c r="O225" s="4"/>
      <c r="P225" s="104" t="str">
        <f t="shared" si="4"/>
        <v/>
      </c>
      <c r="Q225" s="105" t="str">
        <f t="shared" si="5"/>
        <v/>
      </c>
      <c r="R225" s="104" t="str">
        <f t="shared" si="6"/>
        <v/>
      </c>
      <c r="S225" s="55" t="str">
        <f>SUMIFS('LANÇAMENTOS ENT'!$N:$N, 'LANÇAMENTOS ENT'!$E:$E, D225)</f>
        <v>0</v>
      </c>
      <c r="T225" s="104" t="str">
        <f>SUMIFS('LANÇAMENTOS ENT'!$T:$T,'LANÇAMENTOS ENT'!$E:$E,D225)</f>
        <v> R$ -   </v>
      </c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</row>
    <row r="226" ht="30.0" customHeight="1">
      <c r="A226" s="1"/>
      <c r="B226" s="97" t="str">
        <f t="shared" si="2"/>
        <v/>
      </c>
      <c r="C226" s="98" t="str">
        <f t="shared" si="7"/>
        <v>-</v>
      </c>
      <c r="D226" s="99"/>
      <c r="E226" s="100"/>
      <c r="F226" s="92"/>
      <c r="G226" s="93"/>
      <c r="H226" s="101"/>
      <c r="I226" s="101"/>
      <c r="J226" s="101"/>
      <c r="K226" s="102"/>
      <c r="L226" s="103"/>
      <c r="M226" s="103"/>
      <c r="N226" s="35"/>
      <c r="O226" s="4"/>
      <c r="P226" s="104" t="str">
        <f t="shared" si="4"/>
        <v/>
      </c>
      <c r="Q226" s="105" t="str">
        <f t="shared" si="5"/>
        <v/>
      </c>
      <c r="R226" s="104" t="str">
        <f t="shared" si="6"/>
        <v/>
      </c>
      <c r="S226" s="55" t="str">
        <f>SUMIFS('LANÇAMENTOS ENT'!$N:$N, 'LANÇAMENTOS ENT'!$E:$E, D226)</f>
        <v>0</v>
      </c>
      <c r="T226" s="104" t="str">
        <f>SUMIFS('LANÇAMENTOS ENT'!$T:$T,'LANÇAMENTOS ENT'!$E:$E,D226)</f>
        <v> R$ -   </v>
      </c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</row>
    <row r="227" ht="30.0" customHeight="1">
      <c r="A227" s="1"/>
      <c r="B227" s="97" t="str">
        <f t="shared" si="2"/>
        <v/>
      </c>
      <c r="C227" s="108" t="str">
        <f t="shared" si="7"/>
        <v>-</v>
      </c>
      <c r="D227" s="109"/>
      <c r="E227" s="110"/>
      <c r="F227" s="92"/>
      <c r="G227" s="93"/>
      <c r="H227" s="111"/>
      <c r="I227" s="111"/>
      <c r="J227" s="111"/>
      <c r="K227" s="112"/>
      <c r="L227" s="113"/>
      <c r="M227" s="113"/>
      <c r="N227" s="35"/>
      <c r="O227" s="4"/>
      <c r="P227" s="104" t="str">
        <f t="shared" si="4"/>
        <v/>
      </c>
      <c r="Q227" s="105" t="str">
        <f t="shared" si="5"/>
        <v/>
      </c>
      <c r="R227" s="104" t="str">
        <f t="shared" si="6"/>
        <v/>
      </c>
      <c r="S227" s="55" t="str">
        <f>SUMIFS('LANÇAMENTOS ENT'!$N:$N, 'LANÇAMENTOS ENT'!$E:$E, D227)</f>
        <v>0</v>
      </c>
      <c r="T227" s="104" t="str">
        <f>SUMIFS('LANÇAMENTOS ENT'!$T:$T,'LANÇAMENTOS ENT'!$E:$E,D227)</f>
        <v> R$ -   </v>
      </c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</row>
    <row r="228" ht="30.0" customHeight="1">
      <c r="A228" s="1"/>
      <c r="B228" s="97" t="str">
        <f t="shared" si="2"/>
        <v/>
      </c>
      <c r="C228" s="98" t="str">
        <f t="shared" si="7"/>
        <v>-</v>
      </c>
      <c r="D228" s="99"/>
      <c r="E228" s="100"/>
      <c r="F228" s="92"/>
      <c r="G228" s="93"/>
      <c r="H228" s="101"/>
      <c r="I228" s="101"/>
      <c r="J228" s="101"/>
      <c r="K228" s="102"/>
      <c r="L228" s="103"/>
      <c r="M228" s="103"/>
      <c r="N228" s="35"/>
      <c r="O228" s="4"/>
      <c r="P228" s="104" t="str">
        <f t="shared" si="4"/>
        <v/>
      </c>
      <c r="Q228" s="105" t="str">
        <f t="shared" si="5"/>
        <v/>
      </c>
      <c r="R228" s="104" t="str">
        <f t="shared" si="6"/>
        <v/>
      </c>
      <c r="S228" s="55" t="str">
        <f>SUMIFS('LANÇAMENTOS ENT'!$N:$N, 'LANÇAMENTOS ENT'!$E:$E, D228)</f>
        <v>0</v>
      </c>
      <c r="T228" s="104" t="str">
        <f>SUMIFS('LANÇAMENTOS ENT'!$T:$T,'LANÇAMENTOS ENT'!$E:$E,D228)</f>
        <v> R$ -   </v>
      </c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</row>
    <row r="229" ht="30.0" customHeight="1">
      <c r="A229" s="1"/>
      <c r="B229" s="97" t="str">
        <f t="shared" si="2"/>
        <v/>
      </c>
      <c r="C229" s="108" t="str">
        <f t="shared" si="7"/>
        <v>-</v>
      </c>
      <c r="D229" s="109"/>
      <c r="E229" s="110"/>
      <c r="F229" s="92"/>
      <c r="G229" s="93"/>
      <c r="H229" s="111"/>
      <c r="I229" s="111"/>
      <c r="J229" s="111"/>
      <c r="K229" s="112"/>
      <c r="L229" s="113"/>
      <c r="M229" s="113"/>
      <c r="N229" s="35"/>
      <c r="O229" s="4"/>
      <c r="P229" s="104" t="str">
        <f t="shared" si="4"/>
        <v/>
      </c>
      <c r="Q229" s="105" t="str">
        <f t="shared" si="5"/>
        <v/>
      </c>
      <c r="R229" s="104" t="str">
        <f t="shared" si="6"/>
        <v/>
      </c>
      <c r="S229" s="55" t="str">
        <f>SUMIFS('LANÇAMENTOS ENT'!$N:$N, 'LANÇAMENTOS ENT'!$E:$E, D229)</f>
        <v>0</v>
      </c>
      <c r="T229" s="104" t="str">
        <f>SUMIFS('LANÇAMENTOS ENT'!$T:$T,'LANÇAMENTOS ENT'!$E:$E,D229)</f>
        <v> R$ -   </v>
      </c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</row>
    <row r="230" ht="30.0" customHeight="1">
      <c r="A230" s="1"/>
      <c r="B230" s="97" t="str">
        <f t="shared" si="2"/>
        <v/>
      </c>
      <c r="C230" s="98" t="str">
        <f t="shared" si="7"/>
        <v>-</v>
      </c>
      <c r="D230" s="99"/>
      <c r="E230" s="100"/>
      <c r="F230" s="92"/>
      <c r="G230" s="93"/>
      <c r="H230" s="101"/>
      <c r="I230" s="101"/>
      <c r="J230" s="101"/>
      <c r="K230" s="102"/>
      <c r="L230" s="103"/>
      <c r="M230" s="103"/>
      <c r="N230" s="35"/>
      <c r="O230" s="4"/>
      <c r="P230" s="104" t="str">
        <f t="shared" si="4"/>
        <v/>
      </c>
      <c r="Q230" s="105" t="str">
        <f t="shared" si="5"/>
        <v/>
      </c>
      <c r="R230" s="104" t="str">
        <f t="shared" si="6"/>
        <v/>
      </c>
      <c r="S230" s="55" t="str">
        <f>SUMIFS('LANÇAMENTOS ENT'!$N:$N, 'LANÇAMENTOS ENT'!$E:$E, D230)</f>
        <v>0</v>
      </c>
      <c r="T230" s="104" t="str">
        <f>SUMIFS('LANÇAMENTOS ENT'!$T:$T,'LANÇAMENTOS ENT'!$E:$E,D230)</f>
        <v> R$ -   </v>
      </c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</row>
    <row r="231" ht="30.0" customHeight="1">
      <c r="A231" s="1"/>
      <c r="B231" s="97" t="str">
        <f t="shared" si="2"/>
        <v/>
      </c>
      <c r="C231" s="108" t="str">
        <f t="shared" si="7"/>
        <v>-</v>
      </c>
      <c r="D231" s="109"/>
      <c r="E231" s="110"/>
      <c r="F231" s="92"/>
      <c r="G231" s="93"/>
      <c r="H231" s="111"/>
      <c r="I231" s="111"/>
      <c r="J231" s="111"/>
      <c r="K231" s="112"/>
      <c r="L231" s="113"/>
      <c r="M231" s="113"/>
      <c r="N231" s="35"/>
      <c r="O231" s="4"/>
      <c r="P231" s="104" t="str">
        <f t="shared" si="4"/>
        <v/>
      </c>
      <c r="Q231" s="105" t="str">
        <f t="shared" si="5"/>
        <v/>
      </c>
      <c r="R231" s="104" t="str">
        <f t="shared" si="6"/>
        <v/>
      </c>
      <c r="S231" s="55" t="str">
        <f>SUMIFS('LANÇAMENTOS ENT'!$N:$N, 'LANÇAMENTOS ENT'!$E:$E, D231)</f>
        <v>0</v>
      </c>
      <c r="T231" s="104" t="str">
        <f>SUMIFS('LANÇAMENTOS ENT'!$T:$T,'LANÇAMENTOS ENT'!$E:$E,D231)</f>
        <v> R$ -   </v>
      </c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</row>
    <row r="232" ht="30.0" customHeight="1">
      <c r="A232" s="1"/>
      <c r="B232" s="97" t="str">
        <f t="shared" si="2"/>
        <v/>
      </c>
      <c r="C232" s="98" t="str">
        <f t="shared" si="7"/>
        <v>-</v>
      </c>
      <c r="D232" s="99"/>
      <c r="E232" s="100"/>
      <c r="F232" s="92"/>
      <c r="G232" s="93"/>
      <c r="H232" s="101"/>
      <c r="I232" s="101"/>
      <c r="J232" s="101"/>
      <c r="K232" s="102"/>
      <c r="L232" s="103"/>
      <c r="M232" s="103"/>
      <c r="N232" s="35"/>
      <c r="O232" s="4"/>
      <c r="P232" s="104" t="str">
        <f t="shared" si="4"/>
        <v/>
      </c>
      <c r="Q232" s="105" t="str">
        <f t="shared" si="5"/>
        <v/>
      </c>
      <c r="R232" s="104" t="str">
        <f t="shared" si="6"/>
        <v/>
      </c>
      <c r="S232" s="55" t="str">
        <f>SUMIFS('LANÇAMENTOS ENT'!$N:$N, 'LANÇAMENTOS ENT'!$E:$E, D232)</f>
        <v>0</v>
      </c>
      <c r="T232" s="104" t="str">
        <f>SUMIFS('LANÇAMENTOS ENT'!$T:$T,'LANÇAMENTOS ENT'!$E:$E,D232)</f>
        <v> R$ -   </v>
      </c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</row>
    <row r="233" ht="30.0" customHeight="1">
      <c r="A233" s="1"/>
      <c r="B233" s="97" t="str">
        <f t="shared" si="2"/>
        <v/>
      </c>
      <c r="C233" s="108" t="str">
        <f t="shared" si="7"/>
        <v>-</v>
      </c>
      <c r="D233" s="109"/>
      <c r="E233" s="110"/>
      <c r="F233" s="92"/>
      <c r="G233" s="93"/>
      <c r="H233" s="111"/>
      <c r="I233" s="111"/>
      <c r="J233" s="111"/>
      <c r="K233" s="112"/>
      <c r="L233" s="113"/>
      <c r="M233" s="113"/>
      <c r="N233" s="35"/>
      <c r="O233" s="4"/>
      <c r="P233" s="104" t="str">
        <f t="shared" si="4"/>
        <v/>
      </c>
      <c r="Q233" s="105" t="str">
        <f t="shared" si="5"/>
        <v/>
      </c>
      <c r="R233" s="104" t="str">
        <f t="shared" si="6"/>
        <v/>
      </c>
      <c r="S233" s="55" t="str">
        <f>SUMIFS('LANÇAMENTOS ENT'!$N:$N, 'LANÇAMENTOS ENT'!$E:$E, D233)</f>
        <v>0</v>
      </c>
      <c r="T233" s="104" t="str">
        <f>SUMIFS('LANÇAMENTOS ENT'!$T:$T,'LANÇAMENTOS ENT'!$E:$E,D233)</f>
        <v> R$ -   </v>
      </c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</row>
    <row r="234" ht="30.0" customHeight="1">
      <c r="A234" s="1"/>
      <c r="B234" s="97" t="str">
        <f t="shared" si="2"/>
        <v/>
      </c>
      <c r="C234" s="98" t="str">
        <f t="shared" si="7"/>
        <v>-</v>
      </c>
      <c r="D234" s="99"/>
      <c r="E234" s="100"/>
      <c r="F234" s="92"/>
      <c r="G234" s="93"/>
      <c r="H234" s="101"/>
      <c r="I234" s="101"/>
      <c r="J234" s="101"/>
      <c r="K234" s="102"/>
      <c r="L234" s="103"/>
      <c r="M234" s="103"/>
      <c r="N234" s="35"/>
      <c r="O234" s="4"/>
      <c r="P234" s="104" t="str">
        <f t="shared" si="4"/>
        <v/>
      </c>
      <c r="Q234" s="105" t="str">
        <f t="shared" si="5"/>
        <v/>
      </c>
      <c r="R234" s="104" t="str">
        <f t="shared" si="6"/>
        <v/>
      </c>
      <c r="S234" s="55" t="str">
        <f>SUMIFS('LANÇAMENTOS ENT'!$N:$N, 'LANÇAMENTOS ENT'!$E:$E, D234)</f>
        <v>0</v>
      </c>
      <c r="T234" s="104" t="str">
        <f>SUMIFS('LANÇAMENTOS ENT'!$T:$T,'LANÇAMENTOS ENT'!$E:$E,D234)</f>
        <v> R$ -   </v>
      </c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</row>
    <row r="235" ht="30.0" customHeight="1">
      <c r="A235" s="1"/>
      <c r="B235" s="97" t="str">
        <f t="shared" si="2"/>
        <v/>
      </c>
      <c r="C235" s="108" t="str">
        <f t="shared" si="7"/>
        <v>-</v>
      </c>
      <c r="D235" s="109"/>
      <c r="E235" s="110"/>
      <c r="F235" s="92"/>
      <c r="G235" s="93"/>
      <c r="H235" s="111"/>
      <c r="I235" s="111"/>
      <c r="J235" s="111"/>
      <c r="K235" s="112"/>
      <c r="L235" s="113"/>
      <c r="M235" s="113"/>
      <c r="N235" s="35"/>
      <c r="O235" s="4"/>
      <c r="P235" s="104" t="str">
        <f t="shared" si="4"/>
        <v/>
      </c>
      <c r="Q235" s="105" t="str">
        <f t="shared" si="5"/>
        <v/>
      </c>
      <c r="R235" s="104" t="str">
        <f t="shared" si="6"/>
        <v/>
      </c>
      <c r="S235" s="55" t="str">
        <f>SUMIFS('LANÇAMENTOS ENT'!$N:$N, 'LANÇAMENTOS ENT'!$E:$E, D235)</f>
        <v>0</v>
      </c>
      <c r="T235" s="104" t="str">
        <f>SUMIFS('LANÇAMENTOS ENT'!$T:$T,'LANÇAMENTOS ENT'!$E:$E,D235)</f>
        <v> R$ -   </v>
      </c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</row>
    <row r="236" ht="30.0" customHeight="1">
      <c r="A236" s="1"/>
      <c r="B236" s="97" t="str">
        <f t="shared" si="2"/>
        <v/>
      </c>
      <c r="C236" s="98" t="str">
        <f t="shared" si="7"/>
        <v>-</v>
      </c>
      <c r="D236" s="99"/>
      <c r="E236" s="100"/>
      <c r="F236" s="92"/>
      <c r="G236" s="93"/>
      <c r="H236" s="101"/>
      <c r="I236" s="101"/>
      <c r="J236" s="101"/>
      <c r="K236" s="102"/>
      <c r="L236" s="103"/>
      <c r="M236" s="103"/>
      <c r="N236" s="35"/>
      <c r="O236" s="4"/>
      <c r="P236" s="104" t="str">
        <f t="shared" si="4"/>
        <v/>
      </c>
      <c r="Q236" s="105" t="str">
        <f t="shared" si="5"/>
        <v/>
      </c>
      <c r="R236" s="104" t="str">
        <f t="shared" si="6"/>
        <v/>
      </c>
      <c r="S236" s="55" t="str">
        <f>SUMIFS('LANÇAMENTOS ENT'!$N:$N, 'LANÇAMENTOS ENT'!$E:$E, D236)</f>
        <v>0</v>
      </c>
      <c r="T236" s="104" t="str">
        <f>SUMIFS('LANÇAMENTOS ENT'!$T:$T,'LANÇAMENTOS ENT'!$E:$E,D236)</f>
        <v> R$ -   </v>
      </c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</row>
    <row r="237" ht="30.0" customHeight="1">
      <c r="A237" s="1"/>
      <c r="B237" s="97" t="str">
        <f t="shared" si="2"/>
        <v/>
      </c>
      <c r="C237" s="108" t="str">
        <f t="shared" si="7"/>
        <v>-</v>
      </c>
      <c r="D237" s="109"/>
      <c r="E237" s="110"/>
      <c r="F237" s="92"/>
      <c r="G237" s="93"/>
      <c r="H237" s="111"/>
      <c r="I237" s="111"/>
      <c r="J237" s="111"/>
      <c r="K237" s="112"/>
      <c r="L237" s="113"/>
      <c r="M237" s="113"/>
      <c r="N237" s="35"/>
      <c r="O237" s="4"/>
      <c r="P237" s="104" t="str">
        <f t="shared" si="4"/>
        <v/>
      </c>
      <c r="Q237" s="105" t="str">
        <f t="shared" si="5"/>
        <v/>
      </c>
      <c r="R237" s="104" t="str">
        <f t="shared" si="6"/>
        <v/>
      </c>
      <c r="S237" s="55" t="str">
        <f>SUMIFS('LANÇAMENTOS ENT'!$N:$N, 'LANÇAMENTOS ENT'!$E:$E, D237)</f>
        <v>0</v>
      </c>
      <c r="T237" s="104" t="str">
        <f>SUMIFS('LANÇAMENTOS ENT'!$T:$T,'LANÇAMENTOS ENT'!$E:$E,D237)</f>
        <v> R$ -   </v>
      </c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</row>
    <row r="238" ht="30.0" customHeight="1">
      <c r="A238" s="1"/>
      <c r="B238" s="97" t="str">
        <f t="shared" si="2"/>
        <v/>
      </c>
      <c r="C238" s="98" t="str">
        <f t="shared" si="7"/>
        <v>-</v>
      </c>
      <c r="D238" s="99"/>
      <c r="E238" s="100"/>
      <c r="F238" s="92"/>
      <c r="G238" s="93"/>
      <c r="H238" s="101"/>
      <c r="I238" s="101"/>
      <c r="J238" s="101"/>
      <c r="K238" s="102"/>
      <c r="L238" s="103"/>
      <c r="M238" s="103"/>
      <c r="N238" s="35"/>
      <c r="O238" s="4"/>
      <c r="P238" s="104" t="str">
        <f t="shared" si="4"/>
        <v/>
      </c>
      <c r="Q238" s="105" t="str">
        <f t="shared" si="5"/>
        <v/>
      </c>
      <c r="R238" s="104" t="str">
        <f t="shared" si="6"/>
        <v/>
      </c>
      <c r="S238" s="55" t="str">
        <f>SUMIFS('LANÇAMENTOS ENT'!$N:$N, 'LANÇAMENTOS ENT'!$E:$E, D238)</f>
        <v>0</v>
      </c>
      <c r="T238" s="104" t="str">
        <f>SUMIFS('LANÇAMENTOS ENT'!$T:$T,'LANÇAMENTOS ENT'!$E:$E,D238)</f>
        <v> R$ -   </v>
      </c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</row>
    <row r="239" ht="30.0" customHeight="1">
      <c r="A239" s="1"/>
      <c r="B239" s="97" t="str">
        <f t="shared" si="2"/>
        <v/>
      </c>
      <c r="C239" s="108" t="str">
        <f t="shared" si="7"/>
        <v>-</v>
      </c>
      <c r="D239" s="109"/>
      <c r="E239" s="110"/>
      <c r="F239" s="92"/>
      <c r="G239" s="93"/>
      <c r="H239" s="111"/>
      <c r="I239" s="111"/>
      <c r="J239" s="111"/>
      <c r="K239" s="112"/>
      <c r="L239" s="113"/>
      <c r="M239" s="113"/>
      <c r="N239" s="35"/>
      <c r="O239" s="4"/>
      <c r="P239" s="104" t="str">
        <f t="shared" si="4"/>
        <v/>
      </c>
      <c r="Q239" s="105" t="str">
        <f t="shared" si="5"/>
        <v/>
      </c>
      <c r="R239" s="104" t="str">
        <f t="shared" si="6"/>
        <v/>
      </c>
      <c r="S239" s="55" t="str">
        <f>SUMIFS('LANÇAMENTOS ENT'!$N:$N, 'LANÇAMENTOS ENT'!$E:$E, D239)</f>
        <v>0</v>
      </c>
      <c r="T239" s="104" t="str">
        <f>SUMIFS('LANÇAMENTOS ENT'!$T:$T,'LANÇAMENTOS ENT'!$E:$E,D239)</f>
        <v> R$ -   </v>
      </c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</row>
    <row r="240" ht="30.0" customHeight="1">
      <c r="A240" s="1"/>
      <c r="B240" s="97" t="str">
        <f t="shared" si="2"/>
        <v/>
      </c>
      <c r="C240" s="98" t="str">
        <f t="shared" si="7"/>
        <v>-</v>
      </c>
      <c r="D240" s="99"/>
      <c r="E240" s="100"/>
      <c r="F240" s="92"/>
      <c r="G240" s="93"/>
      <c r="H240" s="101"/>
      <c r="I240" s="101"/>
      <c r="J240" s="101"/>
      <c r="K240" s="102"/>
      <c r="L240" s="103"/>
      <c r="M240" s="103"/>
      <c r="N240" s="35"/>
      <c r="O240" s="4"/>
      <c r="P240" s="104" t="str">
        <f t="shared" si="4"/>
        <v/>
      </c>
      <c r="Q240" s="105" t="str">
        <f t="shared" si="5"/>
        <v/>
      </c>
      <c r="R240" s="104" t="str">
        <f t="shared" si="6"/>
        <v/>
      </c>
      <c r="S240" s="55" t="str">
        <f>SUMIFS('LANÇAMENTOS ENT'!$N:$N, 'LANÇAMENTOS ENT'!$E:$E, D240)</f>
        <v>0</v>
      </c>
      <c r="T240" s="104" t="str">
        <f>SUMIFS('LANÇAMENTOS ENT'!$T:$T,'LANÇAMENTOS ENT'!$E:$E,D240)</f>
        <v> R$ -   </v>
      </c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</row>
    <row r="241" ht="30.0" customHeight="1">
      <c r="A241" s="1"/>
      <c r="B241" s="97" t="str">
        <f t="shared" si="2"/>
        <v/>
      </c>
      <c r="C241" s="108" t="str">
        <f t="shared" si="7"/>
        <v>-</v>
      </c>
      <c r="D241" s="109"/>
      <c r="E241" s="110"/>
      <c r="F241" s="92"/>
      <c r="G241" s="93"/>
      <c r="H241" s="111"/>
      <c r="I241" s="111"/>
      <c r="J241" s="111"/>
      <c r="K241" s="112"/>
      <c r="L241" s="113"/>
      <c r="M241" s="113"/>
      <c r="N241" s="35"/>
      <c r="O241" s="4"/>
      <c r="P241" s="104" t="str">
        <f t="shared" si="4"/>
        <v/>
      </c>
      <c r="Q241" s="105" t="str">
        <f t="shared" si="5"/>
        <v/>
      </c>
      <c r="R241" s="104" t="str">
        <f t="shared" si="6"/>
        <v/>
      </c>
      <c r="S241" s="55" t="str">
        <f>SUMIFS('LANÇAMENTOS ENT'!$N:$N, 'LANÇAMENTOS ENT'!$E:$E, D241)</f>
        <v>0</v>
      </c>
      <c r="T241" s="104" t="str">
        <f>SUMIFS('LANÇAMENTOS ENT'!$T:$T,'LANÇAMENTOS ENT'!$E:$E,D241)</f>
        <v> R$ -   </v>
      </c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</row>
    <row r="242" ht="30.0" customHeight="1">
      <c r="A242" s="1"/>
      <c r="B242" s="97" t="str">
        <f t="shared" si="2"/>
        <v/>
      </c>
      <c r="C242" s="98" t="str">
        <f t="shared" si="7"/>
        <v>-</v>
      </c>
      <c r="D242" s="99"/>
      <c r="E242" s="100"/>
      <c r="F242" s="92"/>
      <c r="G242" s="93"/>
      <c r="H242" s="101"/>
      <c r="I242" s="101"/>
      <c r="J242" s="101"/>
      <c r="K242" s="102"/>
      <c r="L242" s="103"/>
      <c r="M242" s="103"/>
      <c r="N242" s="35"/>
      <c r="O242" s="4"/>
      <c r="P242" s="104" t="str">
        <f t="shared" si="4"/>
        <v/>
      </c>
      <c r="Q242" s="105" t="str">
        <f t="shared" si="5"/>
        <v/>
      </c>
      <c r="R242" s="104" t="str">
        <f t="shared" si="6"/>
        <v/>
      </c>
      <c r="S242" s="55" t="str">
        <f>SUMIFS('LANÇAMENTOS ENT'!$N:$N, 'LANÇAMENTOS ENT'!$E:$E, D242)</f>
        <v>0</v>
      </c>
      <c r="T242" s="104" t="str">
        <f>SUMIFS('LANÇAMENTOS ENT'!$T:$T,'LANÇAMENTOS ENT'!$E:$E,D242)</f>
        <v> R$ -   </v>
      </c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</row>
    <row r="243" ht="30.0" customHeight="1">
      <c r="A243" s="1"/>
      <c r="B243" s="97" t="str">
        <f t="shared" si="2"/>
        <v/>
      </c>
      <c r="C243" s="108" t="str">
        <f t="shared" si="7"/>
        <v>-</v>
      </c>
      <c r="D243" s="109"/>
      <c r="E243" s="110"/>
      <c r="F243" s="92"/>
      <c r="G243" s="93"/>
      <c r="H243" s="111"/>
      <c r="I243" s="111"/>
      <c r="J243" s="111"/>
      <c r="K243" s="112"/>
      <c r="L243" s="113"/>
      <c r="M243" s="113"/>
      <c r="N243" s="35"/>
      <c r="O243" s="4"/>
      <c r="P243" s="104" t="str">
        <f t="shared" si="4"/>
        <v/>
      </c>
      <c r="Q243" s="105" t="str">
        <f t="shared" si="5"/>
        <v/>
      </c>
      <c r="R243" s="104" t="str">
        <f t="shared" si="6"/>
        <v/>
      </c>
      <c r="S243" s="55" t="str">
        <f>SUMIFS('LANÇAMENTOS ENT'!$N:$N, 'LANÇAMENTOS ENT'!$E:$E, D243)</f>
        <v>0</v>
      </c>
      <c r="T243" s="104" t="str">
        <f>SUMIFS('LANÇAMENTOS ENT'!$T:$T,'LANÇAMENTOS ENT'!$E:$E,D243)</f>
        <v> R$ -   </v>
      </c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</row>
    <row r="244" ht="30.0" customHeight="1">
      <c r="A244" s="1"/>
      <c r="B244" s="97" t="str">
        <f t="shared" si="2"/>
        <v/>
      </c>
      <c r="C244" s="98" t="str">
        <f t="shared" si="7"/>
        <v>-</v>
      </c>
      <c r="D244" s="99"/>
      <c r="E244" s="100"/>
      <c r="F244" s="92"/>
      <c r="G244" s="93"/>
      <c r="H244" s="101"/>
      <c r="I244" s="101"/>
      <c r="J244" s="101"/>
      <c r="K244" s="102"/>
      <c r="L244" s="103"/>
      <c r="M244" s="103"/>
      <c r="N244" s="35"/>
      <c r="O244" s="4"/>
      <c r="P244" s="104" t="str">
        <f t="shared" si="4"/>
        <v/>
      </c>
      <c r="Q244" s="105" t="str">
        <f t="shared" si="5"/>
        <v/>
      </c>
      <c r="R244" s="104" t="str">
        <f t="shared" si="6"/>
        <v/>
      </c>
      <c r="S244" s="55" t="str">
        <f>SUMIFS('LANÇAMENTOS ENT'!$N:$N, 'LANÇAMENTOS ENT'!$E:$E, D244)</f>
        <v>0</v>
      </c>
      <c r="T244" s="104" t="str">
        <f>SUMIFS('LANÇAMENTOS ENT'!$T:$T,'LANÇAMENTOS ENT'!$E:$E,D244)</f>
        <v> R$ -   </v>
      </c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</row>
    <row r="245" ht="30.0" customHeight="1">
      <c r="A245" s="1"/>
      <c r="B245" s="97" t="str">
        <f t="shared" si="2"/>
        <v/>
      </c>
      <c r="C245" s="108" t="str">
        <f t="shared" si="7"/>
        <v>-</v>
      </c>
      <c r="D245" s="109"/>
      <c r="E245" s="110"/>
      <c r="F245" s="92"/>
      <c r="G245" s="93"/>
      <c r="H245" s="111"/>
      <c r="I245" s="111"/>
      <c r="J245" s="111"/>
      <c r="K245" s="112"/>
      <c r="L245" s="113"/>
      <c r="M245" s="113"/>
      <c r="N245" s="35"/>
      <c r="O245" s="4"/>
      <c r="P245" s="104" t="str">
        <f t="shared" si="4"/>
        <v/>
      </c>
      <c r="Q245" s="105" t="str">
        <f t="shared" si="5"/>
        <v/>
      </c>
      <c r="R245" s="104" t="str">
        <f t="shared" si="6"/>
        <v/>
      </c>
      <c r="S245" s="55" t="str">
        <f>SUMIFS('LANÇAMENTOS ENT'!$N:$N, 'LANÇAMENTOS ENT'!$E:$E, D245)</f>
        <v>0</v>
      </c>
      <c r="T245" s="104" t="str">
        <f>SUMIFS('LANÇAMENTOS ENT'!$T:$T,'LANÇAMENTOS ENT'!$E:$E,D245)</f>
        <v> R$ -   </v>
      </c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</row>
    <row r="246" ht="30.0" customHeight="1">
      <c r="A246" s="1"/>
      <c r="B246" s="97" t="str">
        <f t="shared" si="2"/>
        <v/>
      </c>
      <c r="C246" s="98" t="str">
        <f t="shared" si="7"/>
        <v>-</v>
      </c>
      <c r="D246" s="99"/>
      <c r="E246" s="100"/>
      <c r="F246" s="92"/>
      <c r="G246" s="93"/>
      <c r="H246" s="101"/>
      <c r="I246" s="101"/>
      <c r="J246" s="101"/>
      <c r="K246" s="102"/>
      <c r="L246" s="103"/>
      <c r="M246" s="103"/>
      <c r="N246" s="35"/>
      <c r="O246" s="4"/>
      <c r="P246" s="104" t="str">
        <f t="shared" si="4"/>
        <v/>
      </c>
      <c r="Q246" s="105" t="str">
        <f t="shared" si="5"/>
        <v/>
      </c>
      <c r="R246" s="104" t="str">
        <f t="shared" si="6"/>
        <v/>
      </c>
      <c r="S246" s="55" t="str">
        <f>SUMIFS('LANÇAMENTOS ENT'!$N:$N, 'LANÇAMENTOS ENT'!$E:$E, D246)</f>
        <v>0</v>
      </c>
      <c r="T246" s="104" t="str">
        <f>SUMIFS('LANÇAMENTOS ENT'!$T:$T,'LANÇAMENTOS ENT'!$E:$E,D246)</f>
        <v> R$ -   </v>
      </c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</row>
    <row r="247" ht="30.0" customHeight="1">
      <c r="A247" s="1"/>
      <c r="B247" s="97" t="str">
        <f t="shared" si="2"/>
        <v/>
      </c>
      <c r="C247" s="108" t="str">
        <f t="shared" si="7"/>
        <v>-</v>
      </c>
      <c r="D247" s="109"/>
      <c r="E247" s="110"/>
      <c r="F247" s="92"/>
      <c r="G247" s="93"/>
      <c r="H247" s="111"/>
      <c r="I247" s="111"/>
      <c r="J247" s="111"/>
      <c r="K247" s="112"/>
      <c r="L247" s="113"/>
      <c r="M247" s="113"/>
      <c r="N247" s="35"/>
      <c r="O247" s="4"/>
      <c r="P247" s="104" t="str">
        <f t="shared" si="4"/>
        <v/>
      </c>
      <c r="Q247" s="105" t="str">
        <f t="shared" si="5"/>
        <v/>
      </c>
      <c r="R247" s="104" t="str">
        <f t="shared" si="6"/>
        <v/>
      </c>
      <c r="S247" s="55" t="str">
        <f>SUMIFS('LANÇAMENTOS ENT'!$N:$N, 'LANÇAMENTOS ENT'!$E:$E, D247)</f>
        <v>0</v>
      </c>
      <c r="T247" s="104" t="str">
        <f>SUMIFS('LANÇAMENTOS ENT'!$T:$T,'LANÇAMENTOS ENT'!$E:$E,D247)</f>
        <v> R$ -   </v>
      </c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</row>
    <row r="248" ht="30.0" customHeight="1">
      <c r="A248" s="1"/>
      <c r="B248" s="97" t="str">
        <f t="shared" si="2"/>
        <v/>
      </c>
      <c r="C248" s="98" t="str">
        <f t="shared" si="7"/>
        <v>-</v>
      </c>
      <c r="D248" s="99"/>
      <c r="E248" s="100"/>
      <c r="F248" s="92"/>
      <c r="G248" s="93"/>
      <c r="H248" s="101"/>
      <c r="I248" s="101"/>
      <c r="J248" s="101"/>
      <c r="K248" s="102"/>
      <c r="L248" s="103"/>
      <c r="M248" s="103"/>
      <c r="N248" s="35"/>
      <c r="O248" s="4"/>
      <c r="P248" s="104" t="str">
        <f t="shared" si="4"/>
        <v/>
      </c>
      <c r="Q248" s="105" t="str">
        <f t="shared" si="5"/>
        <v/>
      </c>
      <c r="R248" s="104" t="str">
        <f t="shared" si="6"/>
        <v/>
      </c>
      <c r="S248" s="55" t="str">
        <f>SUMIFS('LANÇAMENTOS ENT'!$N:$N, 'LANÇAMENTOS ENT'!$E:$E, D248)</f>
        <v>0</v>
      </c>
      <c r="T248" s="104" t="str">
        <f>SUMIFS('LANÇAMENTOS ENT'!$T:$T,'LANÇAMENTOS ENT'!$E:$E,D248)</f>
        <v> R$ -   </v>
      </c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</row>
    <row r="249" ht="30.0" customHeight="1">
      <c r="A249" s="1"/>
      <c r="B249" s="97" t="str">
        <f t="shared" si="2"/>
        <v/>
      </c>
      <c r="C249" s="108" t="str">
        <f t="shared" si="7"/>
        <v>-</v>
      </c>
      <c r="D249" s="109"/>
      <c r="E249" s="110"/>
      <c r="F249" s="92"/>
      <c r="G249" s="93"/>
      <c r="H249" s="111"/>
      <c r="I249" s="111"/>
      <c r="J249" s="111"/>
      <c r="K249" s="112"/>
      <c r="L249" s="113"/>
      <c r="M249" s="113"/>
      <c r="N249" s="35"/>
      <c r="O249" s="4"/>
      <c r="P249" s="104" t="str">
        <f t="shared" si="4"/>
        <v/>
      </c>
      <c r="Q249" s="105" t="str">
        <f t="shared" si="5"/>
        <v/>
      </c>
      <c r="R249" s="104" t="str">
        <f t="shared" si="6"/>
        <v/>
      </c>
      <c r="S249" s="55" t="str">
        <f>SUMIFS('LANÇAMENTOS ENT'!$N:$N, 'LANÇAMENTOS ENT'!$E:$E, D249)</f>
        <v>0</v>
      </c>
      <c r="T249" s="104" t="str">
        <f>SUMIFS('LANÇAMENTOS ENT'!$T:$T,'LANÇAMENTOS ENT'!$E:$E,D249)</f>
        <v> R$ -   </v>
      </c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</row>
    <row r="250" ht="30.0" customHeight="1">
      <c r="A250" s="1"/>
      <c r="B250" s="97" t="str">
        <f t="shared" si="2"/>
        <v/>
      </c>
      <c r="C250" s="98" t="str">
        <f t="shared" si="7"/>
        <v>-</v>
      </c>
      <c r="D250" s="99"/>
      <c r="E250" s="100"/>
      <c r="F250" s="92"/>
      <c r="G250" s="93"/>
      <c r="H250" s="101"/>
      <c r="I250" s="101"/>
      <c r="J250" s="101"/>
      <c r="K250" s="102"/>
      <c r="L250" s="103"/>
      <c r="M250" s="103"/>
      <c r="N250" s="35"/>
      <c r="O250" s="4"/>
      <c r="P250" s="104" t="str">
        <f t="shared" si="4"/>
        <v/>
      </c>
      <c r="Q250" s="105" t="str">
        <f t="shared" si="5"/>
        <v/>
      </c>
      <c r="R250" s="104" t="str">
        <f t="shared" si="6"/>
        <v/>
      </c>
      <c r="S250" s="55" t="str">
        <f>SUMIFS('LANÇAMENTOS ENT'!$N:$N, 'LANÇAMENTOS ENT'!$E:$E, D250)</f>
        <v>0</v>
      </c>
      <c r="T250" s="104" t="str">
        <f>SUMIFS('LANÇAMENTOS ENT'!$T:$T,'LANÇAMENTOS ENT'!$E:$E,D250)</f>
        <v> R$ -   </v>
      </c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</row>
    <row r="251" ht="30.0" customHeight="1">
      <c r="A251" s="1"/>
      <c r="B251" s="97" t="str">
        <f t="shared" si="2"/>
        <v/>
      </c>
      <c r="C251" s="108" t="str">
        <f t="shared" si="7"/>
        <v>-</v>
      </c>
      <c r="D251" s="109"/>
      <c r="E251" s="110"/>
      <c r="F251" s="92"/>
      <c r="G251" s="93"/>
      <c r="H251" s="111"/>
      <c r="I251" s="111"/>
      <c r="J251" s="111"/>
      <c r="K251" s="112"/>
      <c r="L251" s="113"/>
      <c r="M251" s="113"/>
      <c r="N251" s="35"/>
      <c r="O251" s="4"/>
      <c r="P251" s="104" t="str">
        <f t="shared" si="4"/>
        <v/>
      </c>
      <c r="Q251" s="105" t="str">
        <f t="shared" si="5"/>
        <v/>
      </c>
      <c r="R251" s="104" t="str">
        <f t="shared" si="6"/>
        <v/>
      </c>
      <c r="S251" s="55" t="str">
        <f>SUMIFS('LANÇAMENTOS ENT'!$N:$N, 'LANÇAMENTOS ENT'!$E:$E, D251)</f>
        <v>0</v>
      </c>
      <c r="T251" s="104" t="str">
        <f>SUMIFS('LANÇAMENTOS ENT'!$T:$T,'LANÇAMENTOS ENT'!$E:$E,D251)</f>
        <v> R$ -   </v>
      </c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</row>
    <row r="252" ht="30.0" customHeight="1">
      <c r="A252" s="1"/>
      <c r="B252" s="97" t="str">
        <f t="shared" si="2"/>
        <v/>
      </c>
      <c r="C252" s="98" t="str">
        <f t="shared" si="7"/>
        <v>-</v>
      </c>
      <c r="D252" s="99"/>
      <c r="E252" s="100"/>
      <c r="F252" s="92"/>
      <c r="G252" s="93"/>
      <c r="H252" s="101"/>
      <c r="I252" s="101"/>
      <c r="J252" s="101"/>
      <c r="K252" s="102"/>
      <c r="L252" s="103"/>
      <c r="M252" s="103"/>
      <c r="N252" s="35"/>
      <c r="O252" s="4"/>
      <c r="P252" s="104" t="str">
        <f t="shared" si="4"/>
        <v/>
      </c>
      <c r="Q252" s="105" t="str">
        <f t="shared" si="5"/>
        <v/>
      </c>
      <c r="R252" s="104" t="str">
        <f t="shared" si="6"/>
        <v/>
      </c>
      <c r="S252" s="55" t="str">
        <f>SUMIFS('LANÇAMENTOS ENT'!$N:$N, 'LANÇAMENTOS ENT'!$E:$E, D252)</f>
        <v>0</v>
      </c>
      <c r="T252" s="104" t="str">
        <f>SUMIFS('LANÇAMENTOS ENT'!$T:$T,'LANÇAMENTOS ENT'!$E:$E,D252)</f>
        <v> R$ -   </v>
      </c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</row>
    <row r="253" ht="30.0" customHeight="1">
      <c r="A253" s="1"/>
      <c r="B253" s="97" t="str">
        <f t="shared" si="2"/>
        <v/>
      </c>
      <c r="C253" s="108" t="str">
        <f t="shared" si="7"/>
        <v>-</v>
      </c>
      <c r="D253" s="109"/>
      <c r="E253" s="110"/>
      <c r="F253" s="92"/>
      <c r="G253" s="93"/>
      <c r="H253" s="111"/>
      <c r="I253" s="111"/>
      <c r="J253" s="111"/>
      <c r="K253" s="112"/>
      <c r="L253" s="113"/>
      <c r="M253" s="113"/>
      <c r="N253" s="35"/>
      <c r="O253" s="4"/>
      <c r="P253" s="104" t="str">
        <f t="shared" si="4"/>
        <v/>
      </c>
      <c r="Q253" s="105" t="str">
        <f t="shared" si="5"/>
        <v/>
      </c>
      <c r="R253" s="104" t="str">
        <f t="shared" si="6"/>
        <v/>
      </c>
      <c r="S253" s="55" t="str">
        <f>SUMIFS('LANÇAMENTOS ENT'!$N:$N, 'LANÇAMENTOS ENT'!$E:$E, D253)</f>
        <v>0</v>
      </c>
      <c r="T253" s="104" t="str">
        <f>SUMIFS('LANÇAMENTOS ENT'!$T:$T,'LANÇAMENTOS ENT'!$E:$E,D253)</f>
        <v> R$ -   </v>
      </c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</row>
    <row r="254" ht="30.0" customHeight="1">
      <c r="A254" s="1"/>
      <c r="B254" s="97" t="str">
        <f t="shared" si="2"/>
        <v/>
      </c>
      <c r="C254" s="98" t="str">
        <f t="shared" si="7"/>
        <v>-</v>
      </c>
      <c r="D254" s="99"/>
      <c r="E254" s="100"/>
      <c r="F254" s="92"/>
      <c r="G254" s="93"/>
      <c r="H254" s="101"/>
      <c r="I254" s="101"/>
      <c r="J254" s="101"/>
      <c r="K254" s="102"/>
      <c r="L254" s="103"/>
      <c r="M254" s="103"/>
      <c r="N254" s="35"/>
      <c r="O254" s="4"/>
      <c r="P254" s="104" t="str">
        <f t="shared" si="4"/>
        <v/>
      </c>
      <c r="Q254" s="105" t="str">
        <f t="shared" si="5"/>
        <v/>
      </c>
      <c r="R254" s="104" t="str">
        <f t="shared" si="6"/>
        <v/>
      </c>
      <c r="S254" s="55" t="str">
        <f>SUMIFS('LANÇAMENTOS ENT'!$N:$N, 'LANÇAMENTOS ENT'!$E:$E, D254)</f>
        <v>0</v>
      </c>
      <c r="T254" s="104" t="str">
        <f>SUMIFS('LANÇAMENTOS ENT'!$T:$T,'LANÇAMENTOS ENT'!$E:$E,D254)</f>
        <v> R$ -   </v>
      </c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</row>
    <row r="255" ht="30.0" customHeight="1">
      <c r="A255" s="1"/>
      <c r="B255" s="97" t="str">
        <f t="shared" si="2"/>
        <v/>
      </c>
      <c r="C255" s="108" t="str">
        <f t="shared" si="7"/>
        <v>-</v>
      </c>
      <c r="D255" s="109"/>
      <c r="E255" s="110"/>
      <c r="F255" s="92"/>
      <c r="G255" s="93"/>
      <c r="H255" s="111"/>
      <c r="I255" s="111"/>
      <c r="J255" s="111"/>
      <c r="K255" s="112"/>
      <c r="L255" s="113"/>
      <c r="M255" s="113"/>
      <c r="N255" s="35"/>
      <c r="O255" s="4"/>
      <c r="P255" s="104" t="str">
        <f t="shared" si="4"/>
        <v/>
      </c>
      <c r="Q255" s="105" t="str">
        <f t="shared" si="5"/>
        <v/>
      </c>
      <c r="R255" s="104" t="str">
        <f t="shared" si="6"/>
        <v/>
      </c>
      <c r="S255" s="55" t="str">
        <f>SUMIFS('LANÇAMENTOS ENT'!$N:$N, 'LANÇAMENTOS ENT'!$E:$E, D255)</f>
        <v>0</v>
      </c>
      <c r="T255" s="104" t="str">
        <f>SUMIFS('LANÇAMENTOS ENT'!$T:$T,'LANÇAMENTOS ENT'!$E:$E,D255)</f>
        <v> R$ -   </v>
      </c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</row>
    <row r="256" ht="30.0" customHeight="1">
      <c r="A256" s="1"/>
      <c r="B256" s="97" t="str">
        <f t="shared" si="2"/>
        <v/>
      </c>
      <c r="C256" s="98" t="str">
        <f t="shared" si="7"/>
        <v>-</v>
      </c>
      <c r="D256" s="99"/>
      <c r="E256" s="100"/>
      <c r="F256" s="92"/>
      <c r="G256" s="93"/>
      <c r="H256" s="101"/>
      <c r="I256" s="101"/>
      <c r="J256" s="101"/>
      <c r="K256" s="102"/>
      <c r="L256" s="103"/>
      <c r="M256" s="103"/>
      <c r="N256" s="35"/>
      <c r="O256" s="4"/>
      <c r="P256" s="104" t="str">
        <f t="shared" si="4"/>
        <v/>
      </c>
      <c r="Q256" s="105" t="str">
        <f t="shared" si="5"/>
        <v/>
      </c>
      <c r="R256" s="104" t="str">
        <f t="shared" si="6"/>
        <v/>
      </c>
      <c r="S256" s="55" t="str">
        <f>SUMIFS('LANÇAMENTOS ENT'!$N:$N, 'LANÇAMENTOS ENT'!$E:$E, D256)</f>
        <v>0</v>
      </c>
      <c r="T256" s="104" t="str">
        <f>SUMIFS('LANÇAMENTOS ENT'!$T:$T,'LANÇAMENTOS ENT'!$E:$E,D256)</f>
        <v> R$ -   </v>
      </c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</row>
    <row r="257" ht="30.0" customHeight="1">
      <c r="A257" s="1"/>
      <c r="B257" s="97" t="str">
        <f t="shared" si="2"/>
        <v/>
      </c>
      <c r="C257" s="108" t="str">
        <f t="shared" si="7"/>
        <v>-</v>
      </c>
      <c r="D257" s="109"/>
      <c r="E257" s="110"/>
      <c r="F257" s="92"/>
      <c r="G257" s="93"/>
      <c r="H257" s="111"/>
      <c r="I257" s="111"/>
      <c r="J257" s="111"/>
      <c r="K257" s="112"/>
      <c r="L257" s="113"/>
      <c r="M257" s="113"/>
      <c r="N257" s="35"/>
      <c r="O257" s="4"/>
      <c r="P257" s="104" t="str">
        <f t="shared" si="4"/>
        <v/>
      </c>
      <c r="Q257" s="105" t="str">
        <f t="shared" si="5"/>
        <v/>
      </c>
      <c r="R257" s="104" t="str">
        <f t="shared" si="6"/>
        <v/>
      </c>
      <c r="S257" s="55" t="str">
        <f>SUMIFS('LANÇAMENTOS ENT'!$N:$N, 'LANÇAMENTOS ENT'!$E:$E, D257)</f>
        <v>0</v>
      </c>
      <c r="T257" s="104" t="str">
        <f>SUMIFS('LANÇAMENTOS ENT'!$T:$T,'LANÇAMENTOS ENT'!$E:$E,D257)</f>
        <v> R$ -   </v>
      </c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</row>
    <row r="258" ht="30.0" customHeight="1">
      <c r="A258" s="1"/>
      <c r="B258" s="97" t="str">
        <f t="shared" si="2"/>
        <v/>
      </c>
      <c r="C258" s="98" t="str">
        <f t="shared" si="7"/>
        <v>-</v>
      </c>
      <c r="D258" s="99"/>
      <c r="E258" s="100"/>
      <c r="F258" s="92"/>
      <c r="G258" s="93"/>
      <c r="H258" s="101"/>
      <c r="I258" s="101"/>
      <c r="J258" s="101"/>
      <c r="K258" s="102"/>
      <c r="L258" s="103"/>
      <c r="M258" s="103"/>
      <c r="N258" s="35"/>
      <c r="O258" s="4"/>
      <c r="P258" s="104" t="str">
        <f t="shared" si="4"/>
        <v/>
      </c>
      <c r="Q258" s="105" t="str">
        <f t="shared" si="5"/>
        <v/>
      </c>
      <c r="R258" s="104" t="str">
        <f t="shared" si="6"/>
        <v/>
      </c>
      <c r="S258" s="55" t="str">
        <f>SUMIFS('LANÇAMENTOS ENT'!$N:$N, 'LANÇAMENTOS ENT'!$E:$E, D258)</f>
        <v>0</v>
      </c>
      <c r="T258" s="104" t="str">
        <f>SUMIFS('LANÇAMENTOS ENT'!$T:$T,'LANÇAMENTOS ENT'!$E:$E,D258)</f>
        <v> R$ -   </v>
      </c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</row>
    <row r="259" ht="30.0" customHeight="1">
      <c r="A259" s="1"/>
      <c r="B259" s="97" t="str">
        <f t="shared" si="2"/>
        <v/>
      </c>
      <c r="C259" s="108" t="str">
        <f t="shared" si="7"/>
        <v>-</v>
      </c>
      <c r="D259" s="109"/>
      <c r="E259" s="110"/>
      <c r="F259" s="92"/>
      <c r="G259" s="93"/>
      <c r="H259" s="111"/>
      <c r="I259" s="111"/>
      <c r="J259" s="111"/>
      <c r="K259" s="112"/>
      <c r="L259" s="113"/>
      <c r="M259" s="113"/>
      <c r="N259" s="35"/>
      <c r="O259" s="4"/>
      <c r="P259" s="104" t="str">
        <f t="shared" si="4"/>
        <v/>
      </c>
      <c r="Q259" s="105" t="str">
        <f t="shared" si="5"/>
        <v/>
      </c>
      <c r="R259" s="104" t="str">
        <f t="shared" si="6"/>
        <v/>
      </c>
      <c r="S259" s="55" t="str">
        <f>SUMIFS('LANÇAMENTOS ENT'!$N:$N, 'LANÇAMENTOS ENT'!$E:$E, D259)</f>
        <v>0</v>
      </c>
      <c r="T259" s="104" t="str">
        <f>SUMIFS('LANÇAMENTOS ENT'!$T:$T,'LANÇAMENTOS ENT'!$E:$E,D259)</f>
        <v> R$ -   </v>
      </c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</row>
    <row r="260" ht="30.0" customHeight="1">
      <c r="A260" s="1"/>
      <c r="B260" s="97" t="str">
        <f t="shared" si="2"/>
        <v/>
      </c>
      <c r="C260" s="98" t="str">
        <f t="shared" si="7"/>
        <v>-</v>
      </c>
      <c r="D260" s="99"/>
      <c r="E260" s="100"/>
      <c r="F260" s="92"/>
      <c r="G260" s="93"/>
      <c r="H260" s="101"/>
      <c r="I260" s="101"/>
      <c r="J260" s="101"/>
      <c r="K260" s="102"/>
      <c r="L260" s="103"/>
      <c r="M260" s="103"/>
      <c r="N260" s="35"/>
      <c r="O260" s="4"/>
      <c r="P260" s="104" t="str">
        <f t="shared" si="4"/>
        <v/>
      </c>
      <c r="Q260" s="105" t="str">
        <f t="shared" si="5"/>
        <v/>
      </c>
      <c r="R260" s="104" t="str">
        <f t="shared" si="6"/>
        <v/>
      </c>
      <c r="S260" s="55" t="str">
        <f>SUMIFS('LANÇAMENTOS ENT'!$N:$N, 'LANÇAMENTOS ENT'!$E:$E, D260)</f>
        <v>0</v>
      </c>
      <c r="T260" s="104" t="str">
        <f>SUMIFS('LANÇAMENTOS ENT'!$T:$T,'LANÇAMENTOS ENT'!$E:$E,D260)</f>
        <v> R$ -   </v>
      </c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</row>
    <row r="261" ht="30.0" customHeight="1">
      <c r="A261" s="1"/>
      <c r="B261" s="97" t="str">
        <f t="shared" si="2"/>
        <v/>
      </c>
      <c r="C261" s="108" t="str">
        <f t="shared" si="7"/>
        <v>-</v>
      </c>
      <c r="D261" s="109"/>
      <c r="E261" s="110"/>
      <c r="F261" s="92"/>
      <c r="G261" s="93"/>
      <c r="H261" s="111"/>
      <c r="I261" s="111"/>
      <c r="J261" s="111"/>
      <c r="K261" s="112"/>
      <c r="L261" s="113"/>
      <c r="M261" s="113"/>
      <c r="N261" s="35"/>
      <c r="O261" s="4"/>
      <c r="P261" s="104" t="str">
        <f t="shared" si="4"/>
        <v/>
      </c>
      <c r="Q261" s="105" t="str">
        <f t="shared" si="5"/>
        <v/>
      </c>
      <c r="R261" s="104" t="str">
        <f t="shared" si="6"/>
        <v/>
      </c>
      <c r="S261" s="55" t="str">
        <f>SUMIFS('LANÇAMENTOS ENT'!$N:$N, 'LANÇAMENTOS ENT'!$E:$E, D261)</f>
        <v>0</v>
      </c>
      <c r="T261" s="104" t="str">
        <f>SUMIFS('LANÇAMENTOS ENT'!$T:$T,'LANÇAMENTOS ENT'!$E:$E,D261)</f>
        <v> R$ -   </v>
      </c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</row>
    <row r="262" ht="30.0" customHeight="1">
      <c r="A262" s="1"/>
      <c r="B262" s="97" t="str">
        <f t="shared" si="2"/>
        <v/>
      </c>
      <c r="C262" s="98" t="str">
        <f t="shared" si="7"/>
        <v>-</v>
      </c>
      <c r="D262" s="99"/>
      <c r="E262" s="100"/>
      <c r="F262" s="92"/>
      <c r="G262" s="93"/>
      <c r="H262" s="101"/>
      <c r="I262" s="101"/>
      <c r="J262" s="101"/>
      <c r="K262" s="102"/>
      <c r="L262" s="103"/>
      <c r="M262" s="103"/>
      <c r="N262" s="35"/>
      <c r="O262" s="4"/>
      <c r="P262" s="104" t="str">
        <f t="shared" si="4"/>
        <v/>
      </c>
      <c r="Q262" s="105" t="str">
        <f t="shared" si="5"/>
        <v/>
      </c>
      <c r="R262" s="104" t="str">
        <f t="shared" si="6"/>
        <v/>
      </c>
      <c r="S262" s="55" t="str">
        <f>SUMIFS('LANÇAMENTOS ENT'!$N:$N, 'LANÇAMENTOS ENT'!$E:$E, D262)</f>
        <v>0</v>
      </c>
      <c r="T262" s="104" t="str">
        <f>SUMIFS('LANÇAMENTOS ENT'!$T:$T,'LANÇAMENTOS ENT'!$E:$E,D262)</f>
        <v> R$ -   </v>
      </c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</row>
    <row r="263" ht="30.0" customHeight="1">
      <c r="A263" s="1"/>
      <c r="B263" s="97" t="str">
        <f t="shared" si="2"/>
        <v/>
      </c>
      <c r="C263" s="108" t="str">
        <f t="shared" si="7"/>
        <v>-</v>
      </c>
      <c r="D263" s="109"/>
      <c r="E263" s="110"/>
      <c r="F263" s="92"/>
      <c r="G263" s="93"/>
      <c r="H263" s="111"/>
      <c r="I263" s="111"/>
      <c r="J263" s="111"/>
      <c r="K263" s="112"/>
      <c r="L263" s="113"/>
      <c r="M263" s="113"/>
      <c r="N263" s="35"/>
      <c r="O263" s="4"/>
      <c r="P263" s="104" t="str">
        <f t="shared" si="4"/>
        <v/>
      </c>
      <c r="Q263" s="105" t="str">
        <f t="shared" si="5"/>
        <v/>
      </c>
      <c r="R263" s="104" t="str">
        <f t="shared" si="6"/>
        <v/>
      </c>
      <c r="S263" s="55" t="str">
        <f>SUMIFS('LANÇAMENTOS ENT'!$N:$N, 'LANÇAMENTOS ENT'!$E:$E, D263)</f>
        <v>0</v>
      </c>
      <c r="T263" s="104" t="str">
        <f>SUMIFS('LANÇAMENTOS ENT'!$T:$T,'LANÇAMENTOS ENT'!$E:$E,D263)</f>
        <v> R$ -   </v>
      </c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</row>
    <row r="264" ht="30.0" customHeight="1">
      <c r="A264" s="1"/>
      <c r="B264" s="97" t="str">
        <f t="shared" si="2"/>
        <v/>
      </c>
      <c r="C264" s="98" t="str">
        <f t="shared" si="7"/>
        <v>-</v>
      </c>
      <c r="D264" s="99"/>
      <c r="E264" s="100"/>
      <c r="F264" s="92"/>
      <c r="G264" s="93"/>
      <c r="H264" s="101"/>
      <c r="I264" s="101"/>
      <c r="J264" s="101"/>
      <c r="K264" s="102"/>
      <c r="L264" s="103"/>
      <c r="M264" s="103"/>
      <c r="N264" s="35"/>
      <c r="O264" s="4"/>
      <c r="P264" s="104" t="str">
        <f t="shared" si="4"/>
        <v/>
      </c>
      <c r="Q264" s="105" t="str">
        <f t="shared" si="5"/>
        <v/>
      </c>
      <c r="R264" s="104" t="str">
        <f t="shared" si="6"/>
        <v/>
      </c>
      <c r="S264" s="55" t="str">
        <f>SUMIFS('LANÇAMENTOS ENT'!$N:$N, 'LANÇAMENTOS ENT'!$E:$E, D264)</f>
        <v>0</v>
      </c>
      <c r="T264" s="104" t="str">
        <f>SUMIFS('LANÇAMENTOS ENT'!$T:$T,'LANÇAMENTOS ENT'!$E:$E,D264)</f>
        <v> R$ -   </v>
      </c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</row>
    <row r="265" ht="30.0" customHeight="1">
      <c r="A265" s="1"/>
      <c r="B265" s="97" t="str">
        <f t="shared" si="2"/>
        <v/>
      </c>
      <c r="C265" s="108" t="str">
        <f t="shared" si="7"/>
        <v>-</v>
      </c>
      <c r="D265" s="109"/>
      <c r="E265" s="110"/>
      <c r="F265" s="92"/>
      <c r="G265" s="93"/>
      <c r="H265" s="111"/>
      <c r="I265" s="111"/>
      <c r="J265" s="111"/>
      <c r="K265" s="112"/>
      <c r="L265" s="113"/>
      <c r="M265" s="113"/>
      <c r="N265" s="35"/>
      <c r="O265" s="4"/>
      <c r="P265" s="104" t="str">
        <f t="shared" si="4"/>
        <v/>
      </c>
      <c r="Q265" s="105" t="str">
        <f t="shared" si="5"/>
        <v/>
      </c>
      <c r="R265" s="104" t="str">
        <f t="shared" si="6"/>
        <v/>
      </c>
      <c r="S265" s="55" t="str">
        <f>SUMIFS('LANÇAMENTOS ENT'!$N:$N, 'LANÇAMENTOS ENT'!$E:$E, D265)</f>
        <v>0</v>
      </c>
      <c r="T265" s="104" t="str">
        <f>SUMIFS('LANÇAMENTOS ENT'!$T:$T,'LANÇAMENTOS ENT'!$E:$E,D265)</f>
        <v> R$ -   </v>
      </c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</row>
    <row r="266" ht="30.0" customHeight="1">
      <c r="A266" s="1"/>
      <c r="B266" s="97" t="str">
        <f t="shared" si="2"/>
        <v/>
      </c>
      <c r="C266" s="98" t="str">
        <f t="shared" si="7"/>
        <v>-</v>
      </c>
      <c r="D266" s="99"/>
      <c r="E266" s="100"/>
      <c r="F266" s="92"/>
      <c r="G266" s="93"/>
      <c r="H266" s="101"/>
      <c r="I266" s="101"/>
      <c r="J266" s="101"/>
      <c r="K266" s="102"/>
      <c r="L266" s="103"/>
      <c r="M266" s="103"/>
      <c r="N266" s="35"/>
      <c r="O266" s="4"/>
      <c r="P266" s="104" t="str">
        <f t="shared" si="4"/>
        <v/>
      </c>
      <c r="Q266" s="105" t="str">
        <f t="shared" si="5"/>
        <v/>
      </c>
      <c r="R266" s="104" t="str">
        <f t="shared" si="6"/>
        <v/>
      </c>
      <c r="S266" s="55" t="str">
        <f>SUMIFS('LANÇAMENTOS ENT'!$N:$N, 'LANÇAMENTOS ENT'!$E:$E, D266)</f>
        <v>0</v>
      </c>
      <c r="T266" s="104" t="str">
        <f>SUMIFS('LANÇAMENTOS ENT'!$T:$T,'LANÇAMENTOS ENT'!$E:$E,D266)</f>
        <v> R$ -   </v>
      </c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</row>
    <row r="267" ht="30.0" customHeight="1">
      <c r="A267" s="1"/>
      <c r="B267" s="97" t="str">
        <f t="shared" si="2"/>
        <v/>
      </c>
      <c r="C267" s="108" t="str">
        <f t="shared" si="7"/>
        <v>-</v>
      </c>
      <c r="D267" s="109"/>
      <c r="E267" s="110"/>
      <c r="F267" s="92"/>
      <c r="G267" s="93"/>
      <c r="H267" s="111"/>
      <c r="I267" s="111"/>
      <c r="J267" s="111"/>
      <c r="K267" s="112"/>
      <c r="L267" s="113"/>
      <c r="M267" s="113"/>
      <c r="N267" s="35"/>
      <c r="O267" s="4"/>
      <c r="P267" s="104" t="str">
        <f t="shared" si="4"/>
        <v/>
      </c>
      <c r="Q267" s="105" t="str">
        <f t="shared" si="5"/>
        <v/>
      </c>
      <c r="R267" s="104" t="str">
        <f t="shared" si="6"/>
        <v/>
      </c>
      <c r="S267" s="55" t="str">
        <f>SUMIFS('LANÇAMENTOS ENT'!$N:$N, 'LANÇAMENTOS ENT'!$E:$E, D267)</f>
        <v>0</v>
      </c>
      <c r="T267" s="104" t="str">
        <f>SUMIFS('LANÇAMENTOS ENT'!$T:$T,'LANÇAMENTOS ENT'!$E:$E,D267)</f>
        <v> R$ -   </v>
      </c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</row>
    <row r="268" ht="30.0" customHeight="1">
      <c r="A268" s="1"/>
      <c r="B268" s="97" t="str">
        <f t="shared" si="2"/>
        <v/>
      </c>
      <c r="C268" s="98" t="str">
        <f t="shared" si="7"/>
        <v>-</v>
      </c>
      <c r="D268" s="99"/>
      <c r="E268" s="100"/>
      <c r="F268" s="92"/>
      <c r="G268" s="93"/>
      <c r="H268" s="101"/>
      <c r="I268" s="101"/>
      <c r="J268" s="101"/>
      <c r="K268" s="102"/>
      <c r="L268" s="103"/>
      <c r="M268" s="103"/>
      <c r="N268" s="35"/>
      <c r="O268" s="4"/>
      <c r="P268" s="104" t="str">
        <f t="shared" si="4"/>
        <v/>
      </c>
      <c r="Q268" s="105" t="str">
        <f t="shared" si="5"/>
        <v/>
      </c>
      <c r="R268" s="104" t="str">
        <f t="shared" si="6"/>
        <v/>
      </c>
      <c r="S268" s="55" t="str">
        <f>SUMIFS('LANÇAMENTOS ENT'!$N:$N, 'LANÇAMENTOS ENT'!$E:$E, D268)</f>
        <v>0</v>
      </c>
      <c r="T268" s="104" t="str">
        <f>SUMIFS('LANÇAMENTOS ENT'!$T:$T,'LANÇAMENTOS ENT'!$E:$E,D268)</f>
        <v> R$ -   </v>
      </c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</row>
    <row r="269" ht="30.0" customHeight="1">
      <c r="A269" s="1"/>
      <c r="B269" s="97" t="str">
        <f t="shared" si="2"/>
        <v/>
      </c>
      <c r="C269" s="108" t="str">
        <f t="shared" si="7"/>
        <v>-</v>
      </c>
      <c r="D269" s="109"/>
      <c r="E269" s="110"/>
      <c r="F269" s="92"/>
      <c r="G269" s="93"/>
      <c r="H269" s="111"/>
      <c r="I269" s="111"/>
      <c r="J269" s="111"/>
      <c r="K269" s="112"/>
      <c r="L269" s="113"/>
      <c r="M269" s="113"/>
      <c r="N269" s="35"/>
      <c r="O269" s="4"/>
      <c r="P269" s="104" t="str">
        <f t="shared" si="4"/>
        <v/>
      </c>
      <c r="Q269" s="105" t="str">
        <f t="shared" si="5"/>
        <v/>
      </c>
      <c r="R269" s="104" t="str">
        <f t="shared" si="6"/>
        <v/>
      </c>
      <c r="S269" s="55" t="str">
        <f>SUMIFS('LANÇAMENTOS ENT'!$N:$N, 'LANÇAMENTOS ENT'!$E:$E, D269)</f>
        <v>0</v>
      </c>
      <c r="T269" s="104" t="str">
        <f>SUMIFS('LANÇAMENTOS ENT'!$T:$T,'LANÇAMENTOS ENT'!$E:$E,D269)</f>
        <v> R$ -   </v>
      </c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</row>
    <row r="270" ht="30.0" customHeight="1">
      <c r="A270" s="1"/>
      <c r="B270" s="97" t="str">
        <f t="shared" si="2"/>
        <v/>
      </c>
      <c r="C270" s="98" t="str">
        <f t="shared" si="7"/>
        <v>-</v>
      </c>
      <c r="D270" s="99"/>
      <c r="E270" s="100"/>
      <c r="F270" s="92"/>
      <c r="G270" s="93"/>
      <c r="H270" s="101"/>
      <c r="I270" s="101"/>
      <c r="J270" s="101"/>
      <c r="K270" s="102"/>
      <c r="L270" s="103"/>
      <c r="M270" s="103"/>
      <c r="N270" s="35"/>
      <c r="O270" s="4"/>
      <c r="P270" s="104" t="str">
        <f t="shared" si="4"/>
        <v/>
      </c>
      <c r="Q270" s="105" t="str">
        <f t="shared" si="5"/>
        <v/>
      </c>
      <c r="R270" s="104" t="str">
        <f t="shared" si="6"/>
        <v/>
      </c>
      <c r="S270" s="55" t="str">
        <f>SUMIFS('LANÇAMENTOS ENT'!$N:$N, 'LANÇAMENTOS ENT'!$E:$E, D270)</f>
        <v>0</v>
      </c>
      <c r="T270" s="104" t="str">
        <f>SUMIFS('LANÇAMENTOS ENT'!$T:$T,'LANÇAMENTOS ENT'!$E:$E,D270)</f>
        <v> R$ -   </v>
      </c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</row>
    <row r="271" ht="30.0" customHeight="1">
      <c r="A271" s="1"/>
      <c r="B271" s="97" t="str">
        <f t="shared" si="2"/>
        <v/>
      </c>
      <c r="C271" s="108" t="str">
        <f t="shared" si="7"/>
        <v>-</v>
      </c>
      <c r="D271" s="109"/>
      <c r="E271" s="110"/>
      <c r="F271" s="92"/>
      <c r="G271" s="93"/>
      <c r="H271" s="111"/>
      <c r="I271" s="111"/>
      <c r="J271" s="111"/>
      <c r="K271" s="112"/>
      <c r="L271" s="113"/>
      <c r="M271" s="113"/>
      <c r="N271" s="35"/>
      <c r="O271" s="4"/>
      <c r="P271" s="104" t="str">
        <f t="shared" si="4"/>
        <v/>
      </c>
      <c r="Q271" s="105" t="str">
        <f t="shared" si="5"/>
        <v/>
      </c>
      <c r="R271" s="104" t="str">
        <f t="shared" si="6"/>
        <v/>
      </c>
      <c r="S271" s="55" t="str">
        <f>SUMIFS('LANÇAMENTOS ENT'!$N:$N, 'LANÇAMENTOS ENT'!$E:$E, D271)</f>
        <v>0</v>
      </c>
      <c r="T271" s="104" t="str">
        <f>SUMIFS('LANÇAMENTOS ENT'!$T:$T,'LANÇAMENTOS ENT'!$E:$E,D271)</f>
        <v> R$ -   </v>
      </c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</row>
    <row r="272" ht="30.0" customHeight="1">
      <c r="A272" s="1"/>
      <c r="B272" s="97" t="str">
        <f t="shared" si="2"/>
        <v/>
      </c>
      <c r="C272" s="98" t="str">
        <f t="shared" si="7"/>
        <v>-</v>
      </c>
      <c r="D272" s="99"/>
      <c r="E272" s="100"/>
      <c r="F272" s="92"/>
      <c r="G272" s="93"/>
      <c r="H272" s="101"/>
      <c r="I272" s="101"/>
      <c r="J272" s="101"/>
      <c r="K272" s="102"/>
      <c r="L272" s="103"/>
      <c r="M272" s="103"/>
      <c r="N272" s="35"/>
      <c r="O272" s="4"/>
      <c r="P272" s="104" t="str">
        <f t="shared" si="4"/>
        <v/>
      </c>
      <c r="Q272" s="105" t="str">
        <f t="shared" si="5"/>
        <v/>
      </c>
      <c r="R272" s="104" t="str">
        <f t="shared" si="6"/>
        <v/>
      </c>
      <c r="S272" s="55" t="str">
        <f>SUMIFS('LANÇAMENTOS ENT'!$N:$N, 'LANÇAMENTOS ENT'!$E:$E, D272)</f>
        <v>0</v>
      </c>
      <c r="T272" s="104" t="str">
        <f>SUMIFS('LANÇAMENTOS ENT'!$T:$T,'LANÇAMENTOS ENT'!$E:$E,D272)</f>
        <v> R$ -   </v>
      </c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</row>
    <row r="273" ht="30.0" customHeight="1">
      <c r="A273" s="1"/>
      <c r="B273" s="97" t="str">
        <f t="shared" si="2"/>
        <v/>
      </c>
      <c r="C273" s="108" t="str">
        <f t="shared" si="7"/>
        <v>-</v>
      </c>
      <c r="D273" s="109"/>
      <c r="E273" s="110"/>
      <c r="F273" s="92"/>
      <c r="G273" s="93"/>
      <c r="H273" s="111"/>
      <c r="I273" s="111"/>
      <c r="J273" s="111"/>
      <c r="K273" s="112"/>
      <c r="L273" s="113"/>
      <c r="M273" s="113"/>
      <c r="N273" s="35"/>
      <c r="O273" s="4"/>
      <c r="P273" s="104" t="str">
        <f t="shared" si="4"/>
        <v/>
      </c>
      <c r="Q273" s="105" t="str">
        <f t="shared" si="5"/>
        <v/>
      </c>
      <c r="R273" s="104" t="str">
        <f t="shared" si="6"/>
        <v/>
      </c>
      <c r="S273" s="55" t="str">
        <f>SUMIFS('LANÇAMENTOS ENT'!$N:$N, 'LANÇAMENTOS ENT'!$E:$E, D273)</f>
        <v>0</v>
      </c>
      <c r="T273" s="104" t="str">
        <f>SUMIFS('LANÇAMENTOS ENT'!$T:$T,'LANÇAMENTOS ENT'!$E:$E,D273)</f>
        <v> R$ -   </v>
      </c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</row>
    <row r="274" ht="30.0" customHeight="1">
      <c r="A274" s="1"/>
      <c r="B274" s="97" t="str">
        <f t="shared" si="2"/>
        <v/>
      </c>
      <c r="C274" s="98" t="str">
        <f t="shared" si="7"/>
        <v>-</v>
      </c>
      <c r="D274" s="99"/>
      <c r="E274" s="100"/>
      <c r="F274" s="92"/>
      <c r="G274" s="93"/>
      <c r="H274" s="101"/>
      <c r="I274" s="101"/>
      <c r="J274" s="101"/>
      <c r="K274" s="102"/>
      <c r="L274" s="103"/>
      <c r="M274" s="103"/>
      <c r="N274" s="35"/>
      <c r="O274" s="4"/>
      <c r="P274" s="104" t="str">
        <f t="shared" si="4"/>
        <v/>
      </c>
      <c r="Q274" s="105" t="str">
        <f t="shared" si="5"/>
        <v/>
      </c>
      <c r="R274" s="104" t="str">
        <f t="shared" si="6"/>
        <v/>
      </c>
      <c r="S274" s="55" t="str">
        <f>SUMIFS('LANÇAMENTOS ENT'!$N:$N, 'LANÇAMENTOS ENT'!$E:$E, D274)</f>
        <v>0</v>
      </c>
      <c r="T274" s="104" t="str">
        <f>SUMIFS('LANÇAMENTOS ENT'!$T:$T,'LANÇAMENTOS ENT'!$E:$E,D274)</f>
        <v> R$ -   </v>
      </c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</row>
    <row r="275" ht="30.0" customHeight="1">
      <c r="A275" s="1"/>
      <c r="B275" s="97" t="str">
        <f t="shared" si="2"/>
        <v/>
      </c>
      <c r="C275" s="108" t="str">
        <f t="shared" si="7"/>
        <v>-</v>
      </c>
      <c r="D275" s="109"/>
      <c r="E275" s="110"/>
      <c r="F275" s="92"/>
      <c r="G275" s="93"/>
      <c r="H275" s="111"/>
      <c r="I275" s="111"/>
      <c r="J275" s="111"/>
      <c r="K275" s="112"/>
      <c r="L275" s="113"/>
      <c r="M275" s="113"/>
      <c r="N275" s="35"/>
      <c r="O275" s="4"/>
      <c r="P275" s="104" t="str">
        <f t="shared" si="4"/>
        <v/>
      </c>
      <c r="Q275" s="105" t="str">
        <f t="shared" si="5"/>
        <v/>
      </c>
      <c r="R275" s="104" t="str">
        <f t="shared" si="6"/>
        <v/>
      </c>
      <c r="S275" s="55" t="str">
        <f>SUMIFS('LANÇAMENTOS ENT'!$N:$N, 'LANÇAMENTOS ENT'!$E:$E, D275)</f>
        <v>0</v>
      </c>
      <c r="T275" s="104" t="str">
        <f>SUMIFS('LANÇAMENTOS ENT'!$T:$T,'LANÇAMENTOS ENT'!$E:$E,D275)</f>
        <v> R$ -   </v>
      </c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</row>
    <row r="276" ht="30.0" customHeight="1">
      <c r="A276" s="1"/>
      <c r="B276" s="97" t="str">
        <f t="shared" si="2"/>
        <v/>
      </c>
      <c r="C276" s="98" t="str">
        <f t="shared" si="7"/>
        <v>-</v>
      </c>
      <c r="D276" s="99"/>
      <c r="E276" s="100"/>
      <c r="F276" s="92"/>
      <c r="G276" s="93"/>
      <c r="H276" s="101"/>
      <c r="I276" s="101"/>
      <c r="J276" s="101"/>
      <c r="K276" s="102"/>
      <c r="L276" s="103"/>
      <c r="M276" s="103"/>
      <c r="N276" s="35"/>
      <c r="O276" s="4"/>
      <c r="P276" s="104" t="str">
        <f t="shared" si="4"/>
        <v/>
      </c>
      <c r="Q276" s="105" t="str">
        <f t="shared" si="5"/>
        <v/>
      </c>
      <c r="R276" s="104" t="str">
        <f t="shared" si="6"/>
        <v/>
      </c>
      <c r="S276" s="55" t="str">
        <f>SUMIFS('LANÇAMENTOS ENT'!$N:$N, 'LANÇAMENTOS ENT'!$E:$E, D276)</f>
        <v>0</v>
      </c>
      <c r="T276" s="104" t="str">
        <f>SUMIFS('LANÇAMENTOS ENT'!$T:$T,'LANÇAMENTOS ENT'!$E:$E,D276)</f>
        <v> R$ -   </v>
      </c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</row>
    <row r="277" ht="30.0" customHeight="1">
      <c r="A277" s="1"/>
      <c r="B277" s="97" t="str">
        <f t="shared" si="2"/>
        <v/>
      </c>
      <c r="C277" s="108" t="str">
        <f t="shared" si="7"/>
        <v>-</v>
      </c>
      <c r="D277" s="109"/>
      <c r="E277" s="110"/>
      <c r="F277" s="92"/>
      <c r="G277" s="93"/>
      <c r="H277" s="111"/>
      <c r="I277" s="111"/>
      <c r="J277" s="111"/>
      <c r="K277" s="112"/>
      <c r="L277" s="113"/>
      <c r="M277" s="113"/>
      <c r="N277" s="35"/>
      <c r="O277" s="4"/>
      <c r="P277" s="104" t="str">
        <f t="shared" si="4"/>
        <v/>
      </c>
      <c r="Q277" s="105" t="str">
        <f t="shared" si="5"/>
        <v/>
      </c>
      <c r="R277" s="104" t="str">
        <f t="shared" si="6"/>
        <v/>
      </c>
      <c r="S277" s="55" t="str">
        <f>SUMIFS('LANÇAMENTOS ENT'!$N:$N, 'LANÇAMENTOS ENT'!$E:$E, D277)</f>
        <v>0</v>
      </c>
      <c r="T277" s="104" t="str">
        <f>SUMIFS('LANÇAMENTOS ENT'!$T:$T,'LANÇAMENTOS ENT'!$E:$E,D277)</f>
        <v> R$ -   </v>
      </c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</row>
    <row r="278" ht="30.0" customHeight="1">
      <c r="A278" s="1"/>
      <c r="B278" s="97" t="str">
        <f t="shared" si="2"/>
        <v/>
      </c>
      <c r="C278" s="98" t="str">
        <f t="shared" si="7"/>
        <v>-</v>
      </c>
      <c r="D278" s="99"/>
      <c r="E278" s="100"/>
      <c r="F278" s="92"/>
      <c r="G278" s="93"/>
      <c r="H278" s="101"/>
      <c r="I278" s="101"/>
      <c r="J278" s="101"/>
      <c r="K278" s="102"/>
      <c r="L278" s="103"/>
      <c r="M278" s="103"/>
      <c r="N278" s="35"/>
      <c r="O278" s="4"/>
      <c r="P278" s="104" t="str">
        <f t="shared" si="4"/>
        <v/>
      </c>
      <c r="Q278" s="105" t="str">
        <f t="shared" si="5"/>
        <v/>
      </c>
      <c r="R278" s="104" t="str">
        <f t="shared" si="6"/>
        <v/>
      </c>
      <c r="S278" s="55" t="str">
        <f>SUMIFS('LANÇAMENTOS ENT'!$N:$N, 'LANÇAMENTOS ENT'!$E:$E, D278)</f>
        <v>0</v>
      </c>
      <c r="T278" s="104" t="str">
        <f>SUMIFS('LANÇAMENTOS ENT'!$T:$T,'LANÇAMENTOS ENT'!$E:$E,D278)</f>
        <v> R$ -   </v>
      </c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</row>
    <row r="279" ht="30.0" customHeight="1">
      <c r="A279" s="1"/>
      <c r="B279" s="97" t="str">
        <f t="shared" si="2"/>
        <v/>
      </c>
      <c r="C279" s="108" t="str">
        <f t="shared" si="7"/>
        <v>-</v>
      </c>
      <c r="D279" s="109"/>
      <c r="E279" s="110"/>
      <c r="F279" s="92"/>
      <c r="G279" s="93"/>
      <c r="H279" s="111"/>
      <c r="I279" s="111"/>
      <c r="J279" s="111"/>
      <c r="K279" s="112"/>
      <c r="L279" s="113"/>
      <c r="M279" s="113"/>
      <c r="N279" s="35"/>
      <c r="O279" s="4"/>
      <c r="P279" s="104" t="str">
        <f t="shared" si="4"/>
        <v/>
      </c>
      <c r="Q279" s="105" t="str">
        <f t="shared" si="5"/>
        <v/>
      </c>
      <c r="R279" s="104" t="str">
        <f t="shared" si="6"/>
        <v/>
      </c>
      <c r="S279" s="55" t="str">
        <f>SUMIFS('LANÇAMENTOS ENT'!$N:$N, 'LANÇAMENTOS ENT'!$E:$E, D279)</f>
        <v>0</v>
      </c>
      <c r="T279" s="104" t="str">
        <f>SUMIFS('LANÇAMENTOS ENT'!$T:$T,'LANÇAMENTOS ENT'!$E:$E,D279)</f>
        <v> R$ -   </v>
      </c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</row>
    <row r="280" ht="30.0" customHeight="1">
      <c r="A280" s="1"/>
      <c r="B280" s="97" t="str">
        <f t="shared" si="2"/>
        <v/>
      </c>
      <c r="C280" s="98" t="str">
        <f t="shared" si="7"/>
        <v>-</v>
      </c>
      <c r="D280" s="99"/>
      <c r="E280" s="100"/>
      <c r="F280" s="92"/>
      <c r="G280" s="93"/>
      <c r="H280" s="101"/>
      <c r="I280" s="101"/>
      <c r="J280" s="101"/>
      <c r="K280" s="102"/>
      <c r="L280" s="103"/>
      <c r="M280" s="103"/>
      <c r="N280" s="35"/>
      <c r="O280" s="4"/>
      <c r="P280" s="104" t="str">
        <f t="shared" si="4"/>
        <v/>
      </c>
      <c r="Q280" s="105" t="str">
        <f t="shared" si="5"/>
        <v/>
      </c>
      <c r="R280" s="104" t="str">
        <f t="shared" si="6"/>
        <v/>
      </c>
      <c r="S280" s="55" t="str">
        <f>SUMIFS('LANÇAMENTOS ENT'!$N:$N, 'LANÇAMENTOS ENT'!$E:$E, D280)</f>
        <v>0</v>
      </c>
      <c r="T280" s="104" t="str">
        <f>SUMIFS('LANÇAMENTOS ENT'!$T:$T,'LANÇAMENTOS ENT'!$E:$E,D280)</f>
        <v> R$ -   </v>
      </c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</row>
    <row r="281" ht="30.0" customHeight="1">
      <c r="A281" s="1"/>
      <c r="B281" s="97" t="str">
        <f t="shared" si="2"/>
        <v/>
      </c>
      <c r="C281" s="108" t="str">
        <f t="shared" si="7"/>
        <v>-</v>
      </c>
      <c r="D281" s="109"/>
      <c r="E281" s="110"/>
      <c r="F281" s="92"/>
      <c r="G281" s="93"/>
      <c r="H281" s="111"/>
      <c r="I281" s="111"/>
      <c r="J281" s="111"/>
      <c r="K281" s="112"/>
      <c r="L281" s="113"/>
      <c r="M281" s="113"/>
      <c r="N281" s="35"/>
      <c r="O281" s="4"/>
      <c r="P281" s="104" t="str">
        <f t="shared" si="4"/>
        <v/>
      </c>
      <c r="Q281" s="105" t="str">
        <f t="shared" si="5"/>
        <v/>
      </c>
      <c r="R281" s="104" t="str">
        <f t="shared" si="6"/>
        <v/>
      </c>
      <c r="S281" s="55" t="str">
        <f>SUMIFS('LANÇAMENTOS ENT'!$N:$N, 'LANÇAMENTOS ENT'!$E:$E, D281)</f>
        <v>0</v>
      </c>
      <c r="T281" s="104" t="str">
        <f>SUMIFS('LANÇAMENTOS ENT'!$T:$T,'LANÇAMENTOS ENT'!$E:$E,D281)</f>
        <v> R$ -   </v>
      </c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</row>
    <row r="282" ht="30.0" customHeight="1">
      <c r="A282" s="1"/>
      <c r="B282" s="97" t="str">
        <f t="shared" si="2"/>
        <v/>
      </c>
      <c r="C282" s="98" t="str">
        <f t="shared" si="7"/>
        <v>-</v>
      </c>
      <c r="D282" s="99"/>
      <c r="E282" s="100"/>
      <c r="F282" s="92"/>
      <c r="G282" s="93"/>
      <c r="H282" s="101"/>
      <c r="I282" s="101"/>
      <c r="J282" s="101"/>
      <c r="K282" s="102"/>
      <c r="L282" s="103"/>
      <c r="M282" s="103"/>
      <c r="N282" s="35"/>
      <c r="O282" s="4"/>
      <c r="P282" s="104" t="str">
        <f t="shared" si="4"/>
        <v/>
      </c>
      <c r="Q282" s="105" t="str">
        <f t="shared" si="5"/>
        <v/>
      </c>
      <c r="R282" s="104" t="str">
        <f t="shared" si="6"/>
        <v/>
      </c>
      <c r="S282" s="55" t="str">
        <f>SUMIFS('LANÇAMENTOS ENT'!$N:$N, 'LANÇAMENTOS ENT'!$E:$E, D282)</f>
        <v>0</v>
      </c>
      <c r="T282" s="104" t="str">
        <f>SUMIFS('LANÇAMENTOS ENT'!$T:$T,'LANÇAMENTOS ENT'!$E:$E,D282)</f>
        <v> R$ -   </v>
      </c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</row>
    <row r="283" ht="30.0" customHeight="1">
      <c r="A283" s="1"/>
      <c r="B283" s="97" t="str">
        <f t="shared" si="2"/>
        <v/>
      </c>
      <c r="C283" s="108" t="str">
        <f t="shared" si="7"/>
        <v>-</v>
      </c>
      <c r="D283" s="109"/>
      <c r="E283" s="110"/>
      <c r="F283" s="92"/>
      <c r="G283" s="93"/>
      <c r="H283" s="111"/>
      <c r="I283" s="111"/>
      <c r="J283" s="111"/>
      <c r="K283" s="112"/>
      <c r="L283" s="113"/>
      <c r="M283" s="113"/>
      <c r="N283" s="35"/>
      <c r="O283" s="4"/>
      <c r="P283" s="104" t="str">
        <f t="shared" si="4"/>
        <v/>
      </c>
      <c r="Q283" s="105" t="str">
        <f t="shared" si="5"/>
        <v/>
      </c>
      <c r="R283" s="104" t="str">
        <f t="shared" si="6"/>
        <v/>
      </c>
      <c r="S283" s="55" t="str">
        <f>SUMIFS('LANÇAMENTOS ENT'!$N:$N, 'LANÇAMENTOS ENT'!$E:$E, D283)</f>
        <v>0</v>
      </c>
      <c r="T283" s="104" t="str">
        <f>SUMIFS('LANÇAMENTOS ENT'!$T:$T,'LANÇAMENTOS ENT'!$E:$E,D283)</f>
        <v> R$ -   </v>
      </c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</row>
    <row r="284" ht="30.0" customHeight="1">
      <c r="A284" s="1"/>
      <c r="B284" s="97" t="str">
        <f t="shared" si="2"/>
        <v/>
      </c>
      <c r="C284" s="98" t="str">
        <f t="shared" si="7"/>
        <v>-</v>
      </c>
      <c r="D284" s="99"/>
      <c r="E284" s="100"/>
      <c r="F284" s="92"/>
      <c r="G284" s="93"/>
      <c r="H284" s="101"/>
      <c r="I284" s="101"/>
      <c r="J284" s="101"/>
      <c r="K284" s="102"/>
      <c r="L284" s="103"/>
      <c r="M284" s="103"/>
      <c r="N284" s="35"/>
      <c r="O284" s="4"/>
      <c r="P284" s="104" t="str">
        <f t="shared" si="4"/>
        <v/>
      </c>
      <c r="Q284" s="105" t="str">
        <f t="shared" si="5"/>
        <v/>
      </c>
      <c r="R284" s="104" t="str">
        <f t="shared" si="6"/>
        <v/>
      </c>
      <c r="S284" s="55" t="str">
        <f>SUMIFS('LANÇAMENTOS ENT'!$N:$N, 'LANÇAMENTOS ENT'!$E:$E, D284)</f>
        <v>0</v>
      </c>
      <c r="T284" s="104" t="str">
        <f>SUMIFS('LANÇAMENTOS ENT'!$T:$T,'LANÇAMENTOS ENT'!$E:$E,D284)</f>
        <v> R$ -   </v>
      </c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</row>
    <row r="285" ht="30.0" customHeight="1">
      <c r="A285" s="1"/>
      <c r="B285" s="97" t="str">
        <f t="shared" si="2"/>
        <v/>
      </c>
      <c r="C285" s="108" t="str">
        <f t="shared" si="7"/>
        <v>-</v>
      </c>
      <c r="D285" s="109"/>
      <c r="E285" s="110"/>
      <c r="F285" s="92"/>
      <c r="G285" s="93"/>
      <c r="H285" s="111"/>
      <c r="I285" s="111"/>
      <c r="J285" s="111"/>
      <c r="K285" s="112"/>
      <c r="L285" s="113"/>
      <c r="M285" s="113"/>
      <c r="N285" s="35"/>
      <c r="O285" s="4"/>
      <c r="P285" s="104" t="str">
        <f t="shared" si="4"/>
        <v/>
      </c>
      <c r="Q285" s="105" t="str">
        <f t="shared" si="5"/>
        <v/>
      </c>
      <c r="R285" s="104" t="str">
        <f t="shared" si="6"/>
        <v/>
      </c>
      <c r="S285" s="55" t="str">
        <f>SUMIFS('LANÇAMENTOS ENT'!$N:$N, 'LANÇAMENTOS ENT'!$E:$E, D285)</f>
        <v>0</v>
      </c>
      <c r="T285" s="104" t="str">
        <f>SUMIFS('LANÇAMENTOS ENT'!$T:$T,'LANÇAMENTOS ENT'!$E:$E,D285)</f>
        <v> R$ -   </v>
      </c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</row>
    <row r="286" ht="30.0" customHeight="1">
      <c r="A286" s="1"/>
      <c r="B286" s="97" t="str">
        <f t="shared" si="2"/>
        <v/>
      </c>
      <c r="C286" s="98" t="str">
        <f t="shared" si="7"/>
        <v>-</v>
      </c>
      <c r="D286" s="99"/>
      <c r="E286" s="100"/>
      <c r="F286" s="92"/>
      <c r="G286" s="93"/>
      <c r="H286" s="101"/>
      <c r="I286" s="101"/>
      <c r="J286" s="101"/>
      <c r="K286" s="102"/>
      <c r="L286" s="103"/>
      <c r="M286" s="103"/>
      <c r="N286" s="35"/>
      <c r="O286" s="4"/>
      <c r="P286" s="104" t="str">
        <f t="shared" si="4"/>
        <v/>
      </c>
      <c r="Q286" s="105" t="str">
        <f t="shared" si="5"/>
        <v/>
      </c>
      <c r="R286" s="104" t="str">
        <f t="shared" si="6"/>
        <v/>
      </c>
      <c r="S286" s="55" t="str">
        <f>SUMIFS('LANÇAMENTOS ENT'!$N:$N, 'LANÇAMENTOS ENT'!$E:$E, D286)</f>
        <v>0</v>
      </c>
      <c r="T286" s="104" t="str">
        <f>SUMIFS('LANÇAMENTOS ENT'!$T:$T,'LANÇAMENTOS ENT'!$E:$E,D286)</f>
        <v> R$ -   </v>
      </c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</row>
    <row r="287" ht="30.0" customHeight="1">
      <c r="A287" s="1"/>
      <c r="B287" s="97" t="str">
        <f t="shared" si="2"/>
        <v/>
      </c>
      <c r="C287" s="108" t="str">
        <f t="shared" si="7"/>
        <v>-</v>
      </c>
      <c r="D287" s="109"/>
      <c r="E287" s="110"/>
      <c r="F287" s="92"/>
      <c r="G287" s="93"/>
      <c r="H287" s="111"/>
      <c r="I287" s="111"/>
      <c r="J287" s="111"/>
      <c r="K287" s="112"/>
      <c r="L287" s="113"/>
      <c r="M287" s="113"/>
      <c r="N287" s="35"/>
      <c r="O287" s="4"/>
      <c r="P287" s="104" t="str">
        <f t="shared" si="4"/>
        <v/>
      </c>
      <c r="Q287" s="105" t="str">
        <f t="shared" si="5"/>
        <v/>
      </c>
      <c r="R287" s="104" t="str">
        <f t="shared" si="6"/>
        <v/>
      </c>
      <c r="S287" s="55" t="str">
        <f>SUMIFS('LANÇAMENTOS ENT'!$N:$N, 'LANÇAMENTOS ENT'!$E:$E, D287)</f>
        <v>0</v>
      </c>
      <c r="T287" s="104" t="str">
        <f>SUMIFS('LANÇAMENTOS ENT'!$T:$T,'LANÇAMENTOS ENT'!$E:$E,D287)</f>
        <v> R$ -   </v>
      </c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</row>
    <row r="288" ht="30.0" customHeight="1">
      <c r="A288" s="1"/>
      <c r="B288" s="97" t="str">
        <f t="shared" si="2"/>
        <v/>
      </c>
      <c r="C288" s="98" t="str">
        <f t="shared" si="7"/>
        <v>-</v>
      </c>
      <c r="D288" s="99"/>
      <c r="E288" s="100"/>
      <c r="F288" s="92"/>
      <c r="G288" s="93"/>
      <c r="H288" s="101"/>
      <c r="I288" s="101"/>
      <c r="J288" s="101"/>
      <c r="K288" s="102"/>
      <c r="L288" s="103"/>
      <c r="M288" s="103"/>
      <c r="N288" s="35"/>
      <c r="O288" s="4"/>
      <c r="P288" s="104" t="str">
        <f t="shared" si="4"/>
        <v/>
      </c>
      <c r="Q288" s="105" t="str">
        <f t="shared" si="5"/>
        <v/>
      </c>
      <c r="R288" s="104" t="str">
        <f t="shared" si="6"/>
        <v/>
      </c>
      <c r="S288" s="55" t="str">
        <f>SUMIFS('LANÇAMENTOS ENT'!$N:$N, 'LANÇAMENTOS ENT'!$E:$E, D288)</f>
        <v>0</v>
      </c>
      <c r="T288" s="104" t="str">
        <f>SUMIFS('LANÇAMENTOS ENT'!$T:$T,'LANÇAMENTOS ENT'!$E:$E,D288)</f>
        <v> R$ -   </v>
      </c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</row>
    <row r="289" ht="30.0" customHeight="1">
      <c r="A289" s="1"/>
      <c r="B289" s="97" t="str">
        <f t="shared" si="2"/>
        <v/>
      </c>
      <c r="C289" s="108" t="str">
        <f t="shared" si="7"/>
        <v>-</v>
      </c>
      <c r="D289" s="109"/>
      <c r="E289" s="110"/>
      <c r="F289" s="92"/>
      <c r="G289" s="93"/>
      <c r="H289" s="111"/>
      <c r="I289" s="111"/>
      <c r="J289" s="111"/>
      <c r="K289" s="112"/>
      <c r="L289" s="113"/>
      <c r="M289" s="113"/>
      <c r="N289" s="35"/>
      <c r="O289" s="4"/>
      <c r="P289" s="104" t="str">
        <f t="shared" si="4"/>
        <v/>
      </c>
      <c r="Q289" s="105" t="str">
        <f t="shared" si="5"/>
        <v/>
      </c>
      <c r="R289" s="104" t="str">
        <f t="shared" si="6"/>
        <v/>
      </c>
      <c r="S289" s="55" t="str">
        <f>SUMIFS('LANÇAMENTOS ENT'!$N:$N, 'LANÇAMENTOS ENT'!$E:$E, D289)</f>
        <v>0</v>
      </c>
      <c r="T289" s="104" t="str">
        <f>SUMIFS('LANÇAMENTOS ENT'!$T:$T,'LANÇAMENTOS ENT'!$E:$E,D289)</f>
        <v> R$ -   </v>
      </c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</row>
    <row r="290" ht="30.0" customHeight="1">
      <c r="A290" s="1"/>
      <c r="B290" s="97" t="str">
        <f t="shared" si="2"/>
        <v/>
      </c>
      <c r="C290" s="98" t="str">
        <f t="shared" si="7"/>
        <v>-</v>
      </c>
      <c r="D290" s="99"/>
      <c r="E290" s="100"/>
      <c r="F290" s="92"/>
      <c r="G290" s="93"/>
      <c r="H290" s="101"/>
      <c r="I290" s="101"/>
      <c r="J290" s="101"/>
      <c r="K290" s="102"/>
      <c r="L290" s="103"/>
      <c r="M290" s="103"/>
      <c r="N290" s="35"/>
      <c r="O290" s="4"/>
      <c r="P290" s="104" t="str">
        <f t="shared" si="4"/>
        <v/>
      </c>
      <c r="Q290" s="105" t="str">
        <f t="shared" si="5"/>
        <v/>
      </c>
      <c r="R290" s="104" t="str">
        <f t="shared" si="6"/>
        <v/>
      </c>
      <c r="S290" s="55" t="str">
        <f>SUMIFS('LANÇAMENTOS ENT'!$N:$N, 'LANÇAMENTOS ENT'!$E:$E, D290)</f>
        <v>0</v>
      </c>
      <c r="T290" s="104" t="str">
        <f>SUMIFS('LANÇAMENTOS ENT'!$T:$T,'LANÇAMENTOS ENT'!$E:$E,D290)</f>
        <v> R$ -   </v>
      </c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</row>
    <row r="291" ht="30.0" customHeight="1">
      <c r="A291" s="1"/>
      <c r="B291" s="97" t="str">
        <f t="shared" si="2"/>
        <v/>
      </c>
      <c r="C291" s="108" t="str">
        <f t="shared" si="7"/>
        <v>-</v>
      </c>
      <c r="D291" s="109"/>
      <c r="E291" s="110"/>
      <c r="F291" s="92"/>
      <c r="G291" s="93"/>
      <c r="H291" s="111"/>
      <c r="I291" s="111"/>
      <c r="J291" s="111"/>
      <c r="K291" s="112"/>
      <c r="L291" s="113"/>
      <c r="M291" s="113"/>
      <c r="N291" s="35"/>
      <c r="O291" s="4"/>
      <c r="P291" s="104" t="str">
        <f t="shared" si="4"/>
        <v/>
      </c>
      <c r="Q291" s="105" t="str">
        <f t="shared" si="5"/>
        <v/>
      </c>
      <c r="R291" s="104" t="str">
        <f t="shared" si="6"/>
        <v/>
      </c>
      <c r="S291" s="55" t="str">
        <f>SUMIFS('LANÇAMENTOS ENT'!$N:$N, 'LANÇAMENTOS ENT'!$E:$E, D291)</f>
        <v>0</v>
      </c>
      <c r="T291" s="104" t="str">
        <f>SUMIFS('LANÇAMENTOS ENT'!$T:$T,'LANÇAMENTOS ENT'!$E:$E,D291)</f>
        <v> R$ -   </v>
      </c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</row>
    <row r="292" ht="30.0" customHeight="1">
      <c r="A292" s="1"/>
      <c r="B292" s="97" t="str">
        <f t="shared" si="2"/>
        <v/>
      </c>
      <c r="C292" s="98" t="str">
        <f t="shared" si="7"/>
        <v>-</v>
      </c>
      <c r="D292" s="99"/>
      <c r="E292" s="100"/>
      <c r="F292" s="92"/>
      <c r="G292" s="93"/>
      <c r="H292" s="101"/>
      <c r="I292" s="101"/>
      <c r="J292" s="101"/>
      <c r="K292" s="102"/>
      <c r="L292" s="103"/>
      <c r="M292" s="103"/>
      <c r="N292" s="35"/>
      <c r="O292" s="4"/>
      <c r="P292" s="104" t="str">
        <f t="shared" si="4"/>
        <v/>
      </c>
      <c r="Q292" s="105" t="str">
        <f t="shared" si="5"/>
        <v/>
      </c>
      <c r="R292" s="104" t="str">
        <f t="shared" si="6"/>
        <v/>
      </c>
      <c r="S292" s="55" t="str">
        <f>SUMIFS('LANÇAMENTOS ENT'!$N:$N, 'LANÇAMENTOS ENT'!$E:$E, D292)</f>
        <v>0</v>
      </c>
      <c r="T292" s="104" t="str">
        <f>SUMIFS('LANÇAMENTOS ENT'!$T:$T,'LANÇAMENTOS ENT'!$E:$E,D292)</f>
        <v> R$ -   </v>
      </c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</row>
    <row r="293" ht="30.0" customHeight="1">
      <c r="A293" s="1"/>
      <c r="B293" s="97" t="str">
        <f t="shared" si="2"/>
        <v/>
      </c>
      <c r="C293" s="108" t="str">
        <f t="shared" si="7"/>
        <v>-</v>
      </c>
      <c r="D293" s="109"/>
      <c r="E293" s="110"/>
      <c r="F293" s="92"/>
      <c r="G293" s="93"/>
      <c r="H293" s="111"/>
      <c r="I293" s="111"/>
      <c r="J293" s="111"/>
      <c r="K293" s="112"/>
      <c r="L293" s="113"/>
      <c r="M293" s="113"/>
      <c r="N293" s="35"/>
      <c r="O293" s="4"/>
      <c r="P293" s="104" t="str">
        <f t="shared" si="4"/>
        <v/>
      </c>
      <c r="Q293" s="105" t="str">
        <f t="shared" si="5"/>
        <v/>
      </c>
      <c r="R293" s="104" t="str">
        <f t="shared" si="6"/>
        <v/>
      </c>
      <c r="S293" s="55" t="str">
        <f>SUMIFS('LANÇAMENTOS ENT'!$N:$N, 'LANÇAMENTOS ENT'!$E:$E, D293)</f>
        <v>0</v>
      </c>
      <c r="T293" s="104" t="str">
        <f>SUMIFS('LANÇAMENTOS ENT'!$T:$T,'LANÇAMENTOS ENT'!$E:$E,D293)</f>
        <v> R$ -   </v>
      </c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</row>
    <row r="294" ht="30.0" customHeight="1">
      <c r="A294" s="1"/>
      <c r="B294" s="97" t="str">
        <f t="shared" si="2"/>
        <v/>
      </c>
      <c r="C294" s="98" t="str">
        <f t="shared" si="7"/>
        <v>-</v>
      </c>
      <c r="D294" s="99"/>
      <c r="E294" s="100"/>
      <c r="F294" s="92"/>
      <c r="G294" s="93"/>
      <c r="H294" s="101"/>
      <c r="I294" s="101"/>
      <c r="J294" s="101"/>
      <c r="K294" s="102"/>
      <c r="L294" s="103"/>
      <c r="M294" s="103"/>
      <c r="N294" s="35"/>
      <c r="O294" s="4"/>
      <c r="P294" s="104" t="str">
        <f t="shared" si="4"/>
        <v/>
      </c>
      <c r="Q294" s="105" t="str">
        <f t="shared" si="5"/>
        <v/>
      </c>
      <c r="R294" s="104" t="str">
        <f t="shared" si="6"/>
        <v/>
      </c>
      <c r="S294" s="55" t="str">
        <f>SUMIFS('LANÇAMENTOS ENT'!$N:$N, 'LANÇAMENTOS ENT'!$E:$E, D294)</f>
        <v>0</v>
      </c>
      <c r="T294" s="104" t="str">
        <f>SUMIFS('LANÇAMENTOS ENT'!$T:$T,'LANÇAMENTOS ENT'!$E:$E,D294)</f>
        <v> R$ -   </v>
      </c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</row>
    <row r="295" ht="30.0" customHeight="1">
      <c r="A295" s="1"/>
      <c r="B295" s="97" t="str">
        <f t="shared" si="2"/>
        <v/>
      </c>
      <c r="C295" s="108" t="str">
        <f t="shared" si="7"/>
        <v>-</v>
      </c>
      <c r="D295" s="109"/>
      <c r="E295" s="110"/>
      <c r="F295" s="92"/>
      <c r="G295" s="93"/>
      <c r="H295" s="111"/>
      <c r="I295" s="111"/>
      <c r="J295" s="111"/>
      <c r="K295" s="112"/>
      <c r="L295" s="113"/>
      <c r="M295" s="113"/>
      <c r="N295" s="35"/>
      <c r="O295" s="4"/>
      <c r="P295" s="104" t="str">
        <f t="shared" si="4"/>
        <v/>
      </c>
      <c r="Q295" s="105" t="str">
        <f t="shared" si="5"/>
        <v/>
      </c>
      <c r="R295" s="104" t="str">
        <f t="shared" si="6"/>
        <v/>
      </c>
      <c r="S295" s="55" t="str">
        <f>SUMIFS('LANÇAMENTOS ENT'!$N:$N, 'LANÇAMENTOS ENT'!$E:$E, D295)</f>
        <v>0</v>
      </c>
      <c r="T295" s="104" t="str">
        <f>SUMIFS('LANÇAMENTOS ENT'!$T:$T,'LANÇAMENTOS ENT'!$E:$E,D295)</f>
        <v> R$ -   </v>
      </c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</row>
    <row r="296" ht="30.0" customHeight="1">
      <c r="A296" s="1"/>
      <c r="B296" s="97" t="str">
        <f t="shared" si="2"/>
        <v/>
      </c>
      <c r="C296" s="98" t="str">
        <f t="shared" si="7"/>
        <v>-</v>
      </c>
      <c r="D296" s="99"/>
      <c r="E296" s="100"/>
      <c r="F296" s="92"/>
      <c r="G296" s="93"/>
      <c r="H296" s="101"/>
      <c r="I296" s="101"/>
      <c r="J296" s="101"/>
      <c r="K296" s="102"/>
      <c r="L296" s="103"/>
      <c r="M296" s="103"/>
      <c r="N296" s="35"/>
      <c r="O296" s="4"/>
      <c r="P296" s="104" t="str">
        <f t="shared" si="4"/>
        <v/>
      </c>
      <c r="Q296" s="105" t="str">
        <f t="shared" si="5"/>
        <v/>
      </c>
      <c r="R296" s="104" t="str">
        <f t="shared" si="6"/>
        <v/>
      </c>
      <c r="S296" s="55" t="str">
        <f>SUMIFS('LANÇAMENTOS ENT'!$N:$N, 'LANÇAMENTOS ENT'!$E:$E, D296)</f>
        <v>0</v>
      </c>
      <c r="T296" s="104" t="str">
        <f>SUMIFS('LANÇAMENTOS ENT'!$T:$T,'LANÇAMENTOS ENT'!$E:$E,D296)</f>
        <v> R$ -   </v>
      </c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</row>
    <row r="297" ht="30.0" customHeight="1">
      <c r="A297" s="1"/>
      <c r="B297" s="97" t="str">
        <f t="shared" si="2"/>
        <v/>
      </c>
      <c r="C297" s="108" t="str">
        <f t="shared" si="7"/>
        <v>-</v>
      </c>
      <c r="D297" s="109"/>
      <c r="E297" s="110"/>
      <c r="F297" s="92"/>
      <c r="G297" s="93"/>
      <c r="H297" s="111"/>
      <c r="I297" s="111"/>
      <c r="J297" s="111"/>
      <c r="K297" s="112"/>
      <c r="L297" s="113"/>
      <c r="M297" s="113"/>
      <c r="N297" s="35"/>
      <c r="O297" s="4"/>
      <c r="P297" s="104" t="str">
        <f t="shared" si="4"/>
        <v/>
      </c>
      <c r="Q297" s="105" t="str">
        <f t="shared" si="5"/>
        <v/>
      </c>
      <c r="R297" s="104" t="str">
        <f t="shared" si="6"/>
        <v/>
      </c>
      <c r="S297" s="55" t="str">
        <f>SUMIFS('LANÇAMENTOS ENT'!$N:$N, 'LANÇAMENTOS ENT'!$E:$E, D297)</f>
        <v>0</v>
      </c>
      <c r="T297" s="104" t="str">
        <f>SUMIFS('LANÇAMENTOS ENT'!$T:$T,'LANÇAMENTOS ENT'!$E:$E,D297)</f>
        <v> R$ -   </v>
      </c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</row>
    <row r="298" ht="30.0" customHeight="1">
      <c r="A298" s="1"/>
      <c r="B298" s="97" t="str">
        <f t="shared" si="2"/>
        <v/>
      </c>
      <c r="C298" s="98" t="str">
        <f t="shared" si="7"/>
        <v>-</v>
      </c>
      <c r="D298" s="99"/>
      <c r="E298" s="100"/>
      <c r="F298" s="92"/>
      <c r="G298" s="93"/>
      <c r="H298" s="101"/>
      <c r="I298" s="101"/>
      <c r="J298" s="101"/>
      <c r="K298" s="102"/>
      <c r="L298" s="103"/>
      <c r="M298" s="103"/>
      <c r="N298" s="35"/>
      <c r="O298" s="4"/>
      <c r="P298" s="104" t="str">
        <f t="shared" si="4"/>
        <v/>
      </c>
      <c r="Q298" s="105" t="str">
        <f t="shared" si="5"/>
        <v/>
      </c>
      <c r="R298" s="104" t="str">
        <f t="shared" si="6"/>
        <v/>
      </c>
      <c r="S298" s="55" t="str">
        <f>SUMIFS('LANÇAMENTOS ENT'!$N:$N, 'LANÇAMENTOS ENT'!$E:$E, D298)</f>
        <v>0</v>
      </c>
      <c r="T298" s="104" t="str">
        <f>SUMIFS('LANÇAMENTOS ENT'!$T:$T,'LANÇAMENTOS ENT'!$E:$E,D298)</f>
        <v> R$ -   </v>
      </c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</row>
    <row r="299" ht="30.0" customHeight="1">
      <c r="A299" s="1"/>
      <c r="B299" s="97" t="str">
        <f t="shared" si="2"/>
        <v/>
      </c>
      <c r="C299" s="108" t="str">
        <f t="shared" si="7"/>
        <v>-</v>
      </c>
      <c r="D299" s="109"/>
      <c r="E299" s="110"/>
      <c r="F299" s="92"/>
      <c r="G299" s="93"/>
      <c r="H299" s="111"/>
      <c r="I299" s="111"/>
      <c r="J299" s="111"/>
      <c r="K299" s="112"/>
      <c r="L299" s="113"/>
      <c r="M299" s="113"/>
      <c r="N299" s="35"/>
      <c r="O299" s="4"/>
      <c r="P299" s="104" t="str">
        <f t="shared" si="4"/>
        <v/>
      </c>
      <c r="Q299" s="105" t="str">
        <f t="shared" si="5"/>
        <v/>
      </c>
      <c r="R299" s="104" t="str">
        <f t="shared" si="6"/>
        <v/>
      </c>
      <c r="S299" s="55" t="str">
        <f>SUMIFS('LANÇAMENTOS ENT'!$N:$N, 'LANÇAMENTOS ENT'!$E:$E, D299)</f>
        <v>0</v>
      </c>
      <c r="T299" s="104" t="str">
        <f>SUMIFS('LANÇAMENTOS ENT'!$T:$T,'LANÇAMENTOS ENT'!$E:$E,D299)</f>
        <v> R$ -   </v>
      </c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</row>
    <row r="300" ht="30.0" customHeight="1">
      <c r="A300" s="1"/>
      <c r="B300" s="97" t="str">
        <f t="shared" si="2"/>
        <v/>
      </c>
      <c r="C300" s="98" t="str">
        <f t="shared" si="7"/>
        <v>-</v>
      </c>
      <c r="D300" s="99"/>
      <c r="E300" s="100"/>
      <c r="F300" s="92"/>
      <c r="G300" s="93"/>
      <c r="H300" s="101"/>
      <c r="I300" s="101"/>
      <c r="J300" s="101"/>
      <c r="K300" s="102"/>
      <c r="L300" s="103"/>
      <c r="M300" s="103"/>
      <c r="N300" s="35"/>
      <c r="O300" s="4"/>
      <c r="P300" s="104" t="str">
        <f t="shared" si="4"/>
        <v/>
      </c>
      <c r="Q300" s="105" t="str">
        <f t="shared" si="5"/>
        <v/>
      </c>
      <c r="R300" s="104" t="str">
        <f t="shared" si="6"/>
        <v/>
      </c>
      <c r="S300" s="55" t="str">
        <f>SUMIFS('LANÇAMENTOS ENT'!$N:$N, 'LANÇAMENTOS ENT'!$E:$E, D300)</f>
        <v>0</v>
      </c>
      <c r="T300" s="104" t="str">
        <f>SUMIFS('LANÇAMENTOS ENT'!$T:$T,'LANÇAMENTOS ENT'!$E:$E,D300)</f>
        <v> R$ -   </v>
      </c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</row>
    <row r="301" ht="30.0" customHeight="1">
      <c r="A301" s="1"/>
      <c r="B301" s="97" t="str">
        <f t="shared" si="2"/>
        <v/>
      </c>
      <c r="C301" s="108" t="str">
        <f t="shared" si="7"/>
        <v>-</v>
      </c>
      <c r="D301" s="109"/>
      <c r="E301" s="110"/>
      <c r="F301" s="92"/>
      <c r="G301" s="93"/>
      <c r="H301" s="111"/>
      <c r="I301" s="111"/>
      <c r="J301" s="111"/>
      <c r="K301" s="112"/>
      <c r="L301" s="113"/>
      <c r="M301" s="113"/>
      <c r="N301" s="35"/>
      <c r="O301" s="4"/>
      <c r="P301" s="104" t="str">
        <f t="shared" si="4"/>
        <v/>
      </c>
      <c r="Q301" s="105" t="str">
        <f t="shared" si="5"/>
        <v/>
      </c>
      <c r="R301" s="104" t="str">
        <f t="shared" si="6"/>
        <v/>
      </c>
      <c r="S301" s="55" t="str">
        <f>SUMIFS('LANÇAMENTOS ENT'!$N:$N, 'LANÇAMENTOS ENT'!$E:$E, D301)</f>
        <v>0</v>
      </c>
      <c r="T301" s="104" t="str">
        <f>SUMIFS('LANÇAMENTOS ENT'!$T:$T,'LANÇAMENTOS ENT'!$E:$E,D301)</f>
        <v> R$ -   </v>
      </c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</row>
    <row r="302" ht="30.0" customHeight="1">
      <c r="A302" s="1"/>
      <c r="B302" s="97" t="str">
        <f t="shared" si="2"/>
        <v/>
      </c>
      <c r="C302" s="98" t="str">
        <f t="shared" si="7"/>
        <v>-</v>
      </c>
      <c r="D302" s="99"/>
      <c r="E302" s="100"/>
      <c r="F302" s="92"/>
      <c r="G302" s="93"/>
      <c r="H302" s="101"/>
      <c r="I302" s="101"/>
      <c r="J302" s="101"/>
      <c r="K302" s="102"/>
      <c r="L302" s="103"/>
      <c r="M302" s="103"/>
      <c r="N302" s="35"/>
      <c r="O302" s="4"/>
      <c r="P302" s="104" t="str">
        <f t="shared" si="4"/>
        <v/>
      </c>
      <c r="Q302" s="105" t="str">
        <f t="shared" si="5"/>
        <v/>
      </c>
      <c r="R302" s="104" t="str">
        <f t="shared" si="6"/>
        <v/>
      </c>
      <c r="S302" s="55" t="str">
        <f>SUMIFS('LANÇAMENTOS ENT'!$N:$N, 'LANÇAMENTOS ENT'!$E:$E, D302)</f>
        <v>0</v>
      </c>
      <c r="T302" s="104" t="str">
        <f>SUMIFS('LANÇAMENTOS ENT'!$T:$T,'LANÇAMENTOS ENT'!$E:$E,D302)</f>
        <v> R$ -   </v>
      </c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</row>
    <row r="303" ht="30.0" customHeight="1">
      <c r="A303" s="1"/>
      <c r="B303" s="97" t="str">
        <f t="shared" si="2"/>
        <v/>
      </c>
      <c r="C303" s="108" t="str">
        <f t="shared" si="7"/>
        <v>-</v>
      </c>
      <c r="D303" s="109"/>
      <c r="E303" s="110"/>
      <c r="F303" s="92"/>
      <c r="G303" s="93"/>
      <c r="H303" s="111"/>
      <c r="I303" s="111"/>
      <c r="J303" s="111"/>
      <c r="K303" s="112"/>
      <c r="L303" s="113"/>
      <c r="M303" s="113"/>
      <c r="N303" s="35"/>
      <c r="O303" s="4"/>
      <c r="P303" s="104" t="str">
        <f t="shared" si="4"/>
        <v/>
      </c>
      <c r="Q303" s="105" t="str">
        <f t="shared" si="5"/>
        <v/>
      </c>
      <c r="R303" s="104" t="str">
        <f t="shared" si="6"/>
        <v/>
      </c>
      <c r="S303" s="55" t="str">
        <f>SUMIFS('LANÇAMENTOS ENT'!$N:$N, 'LANÇAMENTOS ENT'!$E:$E, D303)</f>
        <v>0</v>
      </c>
      <c r="T303" s="104" t="str">
        <f>SUMIFS('LANÇAMENTOS ENT'!$T:$T,'LANÇAMENTOS ENT'!$E:$E,D303)</f>
        <v> R$ -   </v>
      </c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</row>
    <row r="304" ht="30.0" customHeight="1">
      <c r="A304" s="1"/>
      <c r="B304" s="97" t="str">
        <f t="shared" si="2"/>
        <v/>
      </c>
      <c r="C304" s="98" t="str">
        <f t="shared" si="7"/>
        <v>-</v>
      </c>
      <c r="D304" s="99"/>
      <c r="E304" s="100"/>
      <c r="F304" s="92"/>
      <c r="G304" s="93"/>
      <c r="H304" s="101"/>
      <c r="I304" s="101"/>
      <c r="J304" s="101"/>
      <c r="K304" s="102"/>
      <c r="L304" s="103"/>
      <c r="M304" s="103"/>
      <c r="N304" s="35"/>
      <c r="O304" s="4"/>
      <c r="P304" s="104" t="str">
        <f t="shared" si="4"/>
        <v/>
      </c>
      <c r="Q304" s="105" t="str">
        <f t="shared" si="5"/>
        <v/>
      </c>
      <c r="R304" s="104" t="str">
        <f t="shared" si="6"/>
        <v/>
      </c>
      <c r="S304" s="55" t="str">
        <f>SUMIFS('LANÇAMENTOS ENT'!$N:$N, 'LANÇAMENTOS ENT'!$E:$E, D304)</f>
        <v>0</v>
      </c>
      <c r="T304" s="104" t="str">
        <f>SUMIFS('LANÇAMENTOS ENT'!$T:$T,'LANÇAMENTOS ENT'!$E:$E,D304)</f>
        <v> R$ -   </v>
      </c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</row>
    <row r="305" ht="30.0" customHeight="1">
      <c r="A305" s="1"/>
      <c r="B305" s="97" t="str">
        <f t="shared" si="2"/>
        <v/>
      </c>
      <c r="C305" s="108" t="str">
        <f t="shared" si="7"/>
        <v>-</v>
      </c>
      <c r="D305" s="109"/>
      <c r="E305" s="110"/>
      <c r="F305" s="92"/>
      <c r="G305" s="93"/>
      <c r="H305" s="111"/>
      <c r="I305" s="111"/>
      <c r="J305" s="111"/>
      <c r="K305" s="112"/>
      <c r="L305" s="113"/>
      <c r="M305" s="113"/>
      <c r="N305" s="35"/>
      <c r="O305" s="4"/>
      <c r="P305" s="104" t="str">
        <f t="shared" si="4"/>
        <v/>
      </c>
      <c r="Q305" s="105" t="str">
        <f t="shared" si="5"/>
        <v/>
      </c>
      <c r="R305" s="104" t="str">
        <f t="shared" si="6"/>
        <v/>
      </c>
      <c r="S305" s="55" t="str">
        <f>SUMIFS('LANÇAMENTOS ENT'!$N:$N, 'LANÇAMENTOS ENT'!$E:$E, D305)</f>
        <v>0</v>
      </c>
      <c r="T305" s="104" t="str">
        <f>SUMIFS('LANÇAMENTOS ENT'!$T:$T,'LANÇAMENTOS ENT'!$E:$E,D305)</f>
        <v> R$ -   </v>
      </c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</row>
    <row r="306" ht="30.0" customHeight="1">
      <c r="A306" s="1"/>
      <c r="B306" s="97" t="str">
        <f t="shared" si="2"/>
        <v/>
      </c>
      <c r="C306" s="98" t="str">
        <f t="shared" si="7"/>
        <v>-</v>
      </c>
      <c r="D306" s="99"/>
      <c r="E306" s="100"/>
      <c r="F306" s="92"/>
      <c r="G306" s="93"/>
      <c r="H306" s="101"/>
      <c r="I306" s="101"/>
      <c r="J306" s="101"/>
      <c r="K306" s="102"/>
      <c r="L306" s="103"/>
      <c r="M306" s="103"/>
      <c r="N306" s="35"/>
      <c r="O306" s="4"/>
      <c r="P306" s="104" t="str">
        <f t="shared" si="4"/>
        <v/>
      </c>
      <c r="Q306" s="105" t="str">
        <f t="shared" si="5"/>
        <v/>
      </c>
      <c r="R306" s="104" t="str">
        <f t="shared" si="6"/>
        <v/>
      </c>
      <c r="S306" s="55" t="str">
        <f>SUMIFS('LANÇAMENTOS ENT'!$N:$N, 'LANÇAMENTOS ENT'!$E:$E, D306)</f>
        <v>0</v>
      </c>
      <c r="T306" s="104" t="str">
        <f>SUMIFS('LANÇAMENTOS ENT'!$T:$T,'LANÇAMENTOS ENT'!$E:$E,D306)</f>
        <v> R$ -   </v>
      </c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</row>
    <row r="307" ht="30.0" customHeight="1">
      <c r="A307" s="1"/>
      <c r="B307" s="97" t="str">
        <f t="shared" si="2"/>
        <v/>
      </c>
      <c r="C307" s="108" t="str">
        <f t="shared" si="7"/>
        <v>-</v>
      </c>
      <c r="D307" s="109"/>
      <c r="E307" s="110"/>
      <c r="F307" s="92"/>
      <c r="G307" s="93"/>
      <c r="H307" s="111"/>
      <c r="I307" s="111"/>
      <c r="J307" s="111"/>
      <c r="K307" s="112"/>
      <c r="L307" s="113"/>
      <c r="M307" s="113"/>
      <c r="N307" s="35"/>
      <c r="O307" s="4"/>
      <c r="P307" s="104" t="str">
        <f t="shared" si="4"/>
        <v/>
      </c>
      <c r="Q307" s="105" t="str">
        <f t="shared" si="5"/>
        <v/>
      </c>
      <c r="R307" s="104" t="str">
        <f t="shared" si="6"/>
        <v/>
      </c>
      <c r="S307" s="55" t="str">
        <f>SUMIFS('LANÇAMENTOS ENT'!$N:$N, 'LANÇAMENTOS ENT'!$E:$E, D307)</f>
        <v>0</v>
      </c>
      <c r="T307" s="104" t="str">
        <f>SUMIFS('LANÇAMENTOS ENT'!$T:$T,'LANÇAMENTOS ENT'!$E:$E,D307)</f>
        <v> R$ -   </v>
      </c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</row>
    <row r="308" ht="30.0" customHeight="1">
      <c r="A308" s="1"/>
      <c r="B308" s="97" t="str">
        <f t="shared" si="2"/>
        <v/>
      </c>
      <c r="C308" s="98" t="str">
        <f t="shared" si="7"/>
        <v>-</v>
      </c>
      <c r="D308" s="99"/>
      <c r="E308" s="100"/>
      <c r="F308" s="92"/>
      <c r="G308" s="93"/>
      <c r="H308" s="101"/>
      <c r="I308" s="101"/>
      <c r="J308" s="101"/>
      <c r="K308" s="102"/>
      <c r="L308" s="103"/>
      <c r="M308" s="103"/>
      <c r="N308" s="35"/>
      <c r="O308" s="4"/>
      <c r="P308" s="104" t="str">
        <f t="shared" si="4"/>
        <v/>
      </c>
      <c r="Q308" s="105" t="str">
        <f t="shared" si="5"/>
        <v/>
      </c>
      <c r="R308" s="104" t="str">
        <f t="shared" si="6"/>
        <v/>
      </c>
      <c r="S308" s="55" t="str">
        <f>SUMIFS('LANÇAMENTOS ENT'!$N:$N, 'LANÇAMENTOS ENT'!$E:$E, D308)</f>
        <v>0</v>
      </c>
      <c r="T308" s="104" t="str">
        <f>SUMIFS('LANÇAMENTOS ENT'!$T:$T,'LANÇAMENTOS ENT'!$E:$E,D308)</f>
        <v> R$ -   </v>
      </c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</row>
    <row r="309" ht="30.0" customHeight="1">
      <c r="A309" s="1"/>
      <c r="B309" s="97" t="str">
        <f t="shared" si="2"/>
        <v/>
      </c>
      <c r="C309" s="108" t="str">
        <f t="shared" si="7"/>
        <v>-</v>
      </c>
      <c r="D309" s="109"/>
      <c r="E309" s="110"/>
      <c r="F309" s="92"/>
      <c r="G309" s="93"/>
      <c r="H309" s="111"/>
      <c r="I309" s="111"/>
      <c r="J309" s="111"/>
      <c r="K309" s="112"/>
      <c r="L309" s="113"/>
      <c r="M309" s="113"/>
      <c r="N309" s="35"/>
      <c r="O309" s="4"/>
      <c r="P309" s="104" t="str">
        <f t="shared" si="4"/>
        <v/>
      </c>
      <c r="Q309" s="105" t="str">
        <f t="shared" si="5"/>
        <v/>
      </c>
      <c r="R309" s="104" t="str">
        <f t="shared" si="6"/>
        <v/>
      </c>
      <c r="S309" s="55" t="str">
        <f>SUMIFS('LANÇAMENTOS ENT'!$N:$N, 'LANÇAMENTOS ENT'!$E:$E, D309)</f>
        <v>0</v>
      </c>
      <c r="T309" s="104" t="str">
        <f>SUMIFS('LANÇAMENTOS ENT'!$T:$T,'LANÇAMENTOS ENT'!$E:$E,D309)</f>
        <v> R$ -   </v>
      </c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</row>
    <row r="310" ht="30.0" customHeight="1">
      <c r="A310" s="1"/>
      <c r="B310" s="97" t="str">
        <f t="shared" si="2"/>
        <v/>
      </c>
      <c r="C310" s="98" t="str">
        <f t="shared" si="7"/>
        <v>-</v>
      </c>
      <c r="D310" s="99"/>
      <c r="E310" s="100"/>
      <c r="F310" s="92"/>
      <c r="G310" s="93"/>
      <c r="H310" s="101"/>
      <c r="I310" s="101"/>
      <c r="J310" s="101"/>
      <c r="K310" s="102"/>
      <c r="L310" s="103"/>
      <c r="M310" s="103"/>
      <c r="N310" s="35"/>
      <c r="O310" s="4"/>
      <c r="P310" s="104" t="str">
        <f t="shared" si="4"/>
        <v/>
      </c>
      <c r="Q310" s="105" t="str">
        <f t="shared" si="5"/>
        <v/>
      </c>
      <c r="R310" s="104" t="str">
        <f t="shared" si="6"/>
        <v/>
      </c>
      <c r="S310" s="55" t="str">
        <f>SUMIFS('LANÇAMENTOS ENT'!$N:$N, 'LANÇAMENTOS ENT'!$E:$E, D310)</f>
        <v>0</v>
      </c>
      <c r="T310" s="104" t="str">
        <f>SUMIFS('LANÇAMENTOS ENT'!$T:$T,'LANÇAMENTOS ENT'!$E:$E,D310)</f>
        <v> R$ -   </v>
      </c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</row>
    <row r="311" ht="30.0" customHeight="1">
      <c r="A311" s="1"/>
      <c r="B311" s="97" t="str">
        <f t="shared" si="2"/>
        <v/>
      </c>
      <c r="C311" s="108" t="str">
        <f t="shared" si="7"/>
        <v>-</v>
      </c>
      <c r="D311" s="109"/>
      <c r="E311" s="110"/>
      <c r="F311" s="92"/>
      <c r="G311" s="93"/>
      <c r="H311" s="111"/>
      <c r="I311" s="111"/>
      <c r="J311" s="111"/>
      <c r="K311" s="112"/>
      <c r="L311" s="113"/>
      <c r="M311" s="113"/>
      <c r="N311" s="35"/>
      <c r="O311" s="4"/>
      <c r="P311" s="104" t="str">
        <f t="shared" si="4"/>
        <v/>
      </c>
      <c r="Q311" s="105" t="str">
        <f t="shared" si="5"/>
        <v/>
      </c>
      <c r="R311" s="104" t="str">
        <f t="shared" si="6"/>
        <v/>
      </c>
      <c r="S311" s="55" t="str">
        <f>SUMIFS('LANÇAMENTOS ENT'!$N:$N, 'LANÇAMENTOS ENT'!$E:$E, D311)</f>
        <v>0</v>
      </c>
      <c r="T311" s="104" t="str">
        <f>SUMIFS('LANÇAMENTOS ENT'!$T:$T,'LANÇAMENTOS ENT'!$E:$E,D311)</f>
        <v> R$ -   </v>
      </c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</row>
    <row r="312" ht="30.0" customHeight="1">
      <c r="A312" s="1"/>
      <c r="B312" s="97" t="str">
        <f t="shared" si="2"/>
        <v/>
      </c>
      <c r="C312" s="98" t="str">
        <f t="shared" si="7"/>
        <v>-</v>
      </c>
      <c r="D312" s="99"/>
      <c r="E312" s="100"/>
      <c r="F312" s="92"/>
      <c r="G312" s="93"/>
      <c r="H312" s="101"/>
      <c r="I312" s="101"/>
      <c r="J312" s="101"/>
      <c r="K312" s="102"/>
      <c r="L312" s="103"/>
      <c r="M312" s="103"/>
      <c r="N312" s="35"/>
      <c r="O312" s="4"/>
      <c r="P312" s="104" t="str">
        <f t="shared" si="4"/>
        <v/>
      </c>
      <c r="Q312" s="105" t="str">
        <f t="shared" si="5"/>
        <v/>
      </c>
      <c r="R312" s="104" t="str">
        <f t="shared" si="6"/>
        <v/>
      </c>
      <c r="S312" s="55" t="str">
        <f>SUMIFS('LANÇAMENTOS ENT'!$N:$N, 'LANÇAMENTOS ENT'!$E:$E, D312)</f>
        <v>0</v>
      </c>
      <c r="T312" s="104" t="str">
        <f>SUMIFS('LANÇAMENTOS ENT'!$T:$T,'LANÇAMENTOS ENT'!$E:$E,D312)</f>
        <v> R$ -   </v>
      </c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</row>
    <row r="313" ht="30.0" customHeight="1">
      <c r="A313" s="1"/>
      <c r="B313" s="97" t="str">
        <f t="shared" si="2"/>
        <v/>
      </c>
      <c r="C313" s="108" t="str">
        <f t="shared" si="7"/>
        <v>-</v>
      </c>
      <c r="D313" s="109"/>
      <c r="E313" s="110"/>
      <c r="F313" s="92"/>
      <c r="G313" s="93"/>
      <c r="H313" s="111"/>
      <c r="I313" s="111"/>
      <c r="J313" s="111"/>
      <c r="K313" s="112"/>
      <c r="L313" s="113"/>
      <c r="M313" s="113"/>
      <c r="N313" s="35"/>
      <c r="O313" s="4"/>
      <c r="P313" s="104" t="str">
        <f t="shared" si="4"/>
        <v/>
      </c>
      <c r="Q313" s="105" t="str">
        <f t="shared" si="5"/>
        <v/>
      </c>
      <c r="R313" s="104" t="str">
        <f t="shared" si="6"/>
        <v/>
      </c>
      <c r="S313" s="55" t="str">
        <f>SUMIFS('LANÇAMENTOS ENT'!$N:$N, 'LANÇAMENTOS ENT'!$E:$E, D313)</f>
        <v>0</v>
      </c>
      <c r="T313" s="104" t="str">
        <f>SUMIFS('LANÇAMENTOS ENT'!$T:$T,'LANÇAMENTOS ENT'!$E:$E,D313)</f>
        <v> R$ -   </v>
      </c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</row>
    <row r="314" ht="30.0" customHeight="1">
      <c r="A314" s="1"/>
      <c r="B314" s="97" t="str">
        <f t="shared" si="2"/>
        <v/>
      </c>
      <c r="C314" s="98" t="str">
        <f t="shared" si="7"/>
        <v>-</v>
      </c>
      <c r="D314" s="99"/>
      <c r="E314" s="100"/>
      <c r="F314" s="92"/>
      <c r="G314" s="93"/>
      <c r="H314" s="101"/>
      <c r="I314" s="101"/>
      <c r="J314" s="101"/>
      <c r="K314" s="102"/>
      <c r="L314" s="103"/>
      <c r="M314" s="103"/>
      <c r="N314" s="35"/>
      <c r="O314" s="4"/>
      <c r="P314" s="104" t="str">
        <f t="shared" si="4"/>
        <v/>
      </c>
      <c r="Q314" s="105" t="str">
        <f t="shared" si="5"/>
        <v/>
      </c>
      <c r="R314" s="104" t="str">
        <f t="shared" si="6"/>
        <v/>
      </c>
      <c r="S314" s="55" t="str">
        <f>SUMIFS('LANÇAMENTOS ENT'!$N:$N, 'LANÇAMENTOS ENT'!$E:$E, D314)</f>
        <v>0</v>
      </c>
      <c r="T314" s="104" t="str">
        <f>SUMIFS('LANÇAMENTOS ENT'!$T:$T,'LANÇAMENTOS ENT'!$E:$E,D314)</f>
        <v> R$ -   </v>
      </c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</row>
    <row r="315" ht="30.0" customHeight="1">
      <c r="A315" s="1"/>
      <c r="B315" s="97" t="str">
        <f t="shared" si="2"/>
        <v/>
      </c>
      <c r="C315" s="108" t="str">
        <f t="shared" si="7"/>
        <v>-</v>
      </c>
      <c r="D315" s="109"/>
      <c r="E315" s="110"/>
      <c r="F315" s="92"/>
      <c r="G315" s="93"/>
      <c r="H315" s="111"/>
      <c r="I315" s="111"/>
      <c r="J315" s="111"/>
      <c r="K315" s="112"/>
      <c r="L315" s="113"/>
      <c r="M315" s="113"/>
      <c r="N315" s="35"/>
      <c r="O315" s="4"/>
      <c r="P315" s="104" t="str">
        <f t="shared" si="4"/>
        <v/>
      </c>
      <c r="Q315" s="105" t="str">
        <f t="shared" si="5"/>
        <v/>
      </c>
      <c r="R315" s="104" t="str">
        <f t="shared" si="6"/>
        <v/>
      </c>
      <c r="S315" s="55" t="str">
        <f>SUMIFS('LANÇAMENTOS ENT'!$N:$N, 'LANÇAMENTOS ENT'!$E:$E, D315)</f>
        <v>0</v>
      </c>
      <c r="T315" s="104" t="str">
        <f>SUMIFS('LANÇAMENTOS ENT'!$T:$T,'LANÇAMENTOS ENT'!$E:$E,D315)</f>
        <v> R$ -   </v>
      </c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</row>
    <row r="316" ht="30.0" customHeight="1">
      <c r="A316" s="1"/>
      <c r="B316" s="97" t="str">
        <f t="shared" si="2"/>
        <v/>
      </c>
      <c r="C316" s="98" t="str">
        <f t="shared" si="7"/>
        <v>-</v>
      </c>
      <c r="D316" s="99"/>
      <c r="E316" s="100"/>
      <c r="F316" s="92"/>
      <c r="G316" s="93"/>
      <c r="H316" s="101"/>
      <c r="I316" s="101"/>
      <c r="J316" s="101"/>
      <c r="K316" s="102"/>
      <c r="L316" s="103"/>
      <c r="M316" s="103"/>
      <c r="N316" s="35"/>
      <c r="O316" s="4"/>
      <c r="P316" s="104" t="str">
        <f t="shared" si="4"/>
        <v/>
      </c>
      <c r="Q316" s="105" t="str">
        <f t="shared" si="5"/>
        <v/>
      </c>
      <c r="R316" s="104" t="str">
        <f t="shared" si="6"/>
        <v/>
      </c>
      <c r="S316" s="55" t="str">
        <f>SUMIFS('LANÇAMENTOS ENT'!$N:$N, 'LANÇAMENTOS ENT'!$E:$E, D316)</f>
        <v>0</v>
      </c>
      <c r="T316" s="104" t="str">
        <f>SUMIFS('LANÇAMENTOS ENT'!$T:$T,'LANÇAMENTOS ENT'!$E:$E,D316)</f>
        <v> R$ -   </v>
      </c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</row>
    <row r="317" ht="30.0" customHeight="1">
      <c r="A317" s="1"/>
      <c r="B317" s="97" t="str">
        <f t="shared" si="2"/>
        <v/>
      </c>
      <c r="C317" s="108" t="str">
        <f t="shared" si="7"/>
        <v>-</v>
      </c>
      <c r="D317" s="109"/>
      <c r="E317" s="110"/>
      <c r="F317" s="92"/>
      <c r="G317" s="93"/>
      <c r="H317" s="111"/>
      <c r="I317" s="111"/>
      <c r="J317" s="111"/>
      <c r="K317" s="112"/>
      <c r="L317" s="113"/>
      <c r="M317" s="113"/>
      <c r="N317" s="35"/>
      <c r="O317" s="4"/>
      <c r="P317" s="104" t="str">
        <f t="shared" si="4"/>
        <v/>
      </c>
      <c r="Q317" s="105" t="str">
        <f t="shared" si="5"/>
        <v/>
      </c>
      <c r="R317" s="104" t="str">
        <f t="shared" si="6"/>
        <v/>
      </c>
      <c r="S317" s="55" t="str">
        <f>SUMIFS('LANÇAMENTOS ENT'!$N:$N, 'LANÇAMENTOS ENT'!$E:$E, D317)</f>
        <v>0</v>
      </c>
      <c r="T317" s="104" t="str">
        <f>SUMIFS('LANÇAMENTOS ENT'!$T:$T,'LANÇAMENTOS ENT'!$E:$E,D317)</f>
        <v> R$ -   </v>
      </c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</row>
    <row r="318" ht="30.0" customHeight="1">
      <c r="A318" s="1"/>
      <c r="B318" s="97" t="str">
        <f t="shared" si="2"/>
        <v/>
      </c>
      <c r="C318" s="98" t="str">
        <f t="shared" si="7"/>
        <v>-</v>
      </c>
      <c r="D318" s="99"/>
      <c r="E318" s="100"/>
      <c r="F318" s="92"/>
      <c r="G318" s="93"/>
      <c r="H318" s="101"/>
      <c r="I318" s="101"/>
      <c r="J318" s="101"/>
      <c r="K318" s="102"/>
      <c r="L318" s="103"/>
      <c r="M318" s="103"/>
      <c r="N318" s="35"/>
      <c r="O318" s="4"/>
      <c r="P318" s="104" t="str">
        <f t="shared" si="4"/>
        <v/>
      </c>
      <c r="Q318" s="105" t="str">
        <f t="shared" si="5"/>
        <v/>
      </c>
      <c r="R318" s="104" t="str">
        <f t="shared" si="6"/>
        <v/>
      </c>
      <c r="S318" s="55" t="str">
        <f>SUMIFS('LANÇAMENTOS ENT'!$N:$N, 'LANÇAMENTOS ENT'!$E:$E, D318)</f>
        <v>0</v>
      </c>
      <c r="T318" s="104" t="str">
        <f>SUMIFS('LANÇAMENTOS ENT'!$T:$T,'LANÇAMENTOS ENT'!$E:$E,D318)</f>
        <v> R$ -   </v>
      </c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</row>
    <row r="319" ht="30.0" customHeight="1">
      <c r="A319" s="1"/>
      <c r="B319" s="97" t="str">
        <f t="shared" si="2"/>
        <v/>
      </c>
      <c r="C319" s="108" t="str">
        <f t="shared" si="7"/>
        <v>-</v>
      </c>
      <c r="D319" s="109"/>
      <c r="E319" s="110"/>
      <c r="F319" s="92"/>
      <c r="G319" s="93"/>
      <c r="H319" s="111"/>
      <c r="I319" s="111"/>
      <c r="J319" s="111"/>
      <c r="K319" s="112"/>
      <c r="L319" s="113"/>
      <c r="M319" s="113"/>
      <c r="N319" s="35"/>
      <c r="O319" s="4"/>
      <c r="P319" s="104" t="str">
        <f t="shared" si="4"/>
        <v/>
      </c>
      <c r="Q319" s="105" t="str">
        <f t="shared" si="5"/>
        <v/>
      </c>
      <c r="R319" s="104" t="str">
        <f t="shared" si="6"/>
        <v/>
      </c>
      <c r="S319" s="55" t="str">
        <f>SUMIFS('LANÇAMENTOS ENT'!$N:$N, 'LANÇAMENTOS ENT'!$E:$E, D319)</f>
        <v>0</v>
      </c>
      <c r="T319" s="104" t="str">
        <f>SUMIFS('LANÇAMENTOS ENT'!$T:$T,'LANÇAMENTOS ENT'!$E:$E,D319)</f>
        <v> R$ -   </v>
      </c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</row>
    <row r="320" ht="30.0" customHeight="1">
      <c r="A320" s="1"/>
      <c r="B320" s="97" t="str">
        <f t="shared" si="2"/>
        <v/>
      </c>
      <c r="C320" s="98" t="str">
        <f t="shared" si="7"/>
        <v>-</v>
      </c>
      <c r="D320" s="99"/>
      <c r="E320" s="100"/>
      <c r="F320" s="92"/>
      <c r="G320" s="93"/>
      <c r="H320" s="101"/>
      <c r="I320" s="101"/>
      <c r="J320" s="101"/>
      <c r="K320" s="102"/>
      <c r="L320" s="103"/>
      <c r="M320" s="103"/>
      <c r="N320" s="35"/>
      <c r="O320" s="4"/>
      <c r="P320" s="104" t="str">
        <f t="shared" si="4"/>
        <v/>
      </c>
      <c r="Q320" s="105" t="str">
        <f t="shared" si="5"/>
        <v/>
      </c>
      <c r="R320" s="104" t="str">
        <f t="shared" si="6"/>
        <v/>
      </c>
      <c r="S320" s="55" t="str">
        <f>SUMIFS('LANÇAMENTOS ENT'!$N:$N, 'LANÇAMENTOS ENT'!$E:$E, D320)</f>
        <v>0</v>
      </c>
      <c r="T320" s="104" t="str">
        <f>SUMIFS('LANÇAMENTOS ENT'!$T:$T,'LANÇAMENTOS ENT'!$E:$E,D320)</f>
        <v> R$ -   </v>
      </c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</row>
    <row r="321" ht="30.0" customHeight="1">
      <c r="A321" s="1"/>
      <c r="B321" s="97" t="str">
        <f t="shared" si="2"/>
        <v/>
      </c>
      <c r="C321" s="108" t="str">
        <f t="shared" si="7"/>
        <v>-</v>
      </c>
      <c r="D321" s="109"/>
      <c r="E321" s="110"/>
      <c r="F321" s="92"/>
      <c r="G321" s="93"/>
      <c r="H321" s="111"/>
      <c r="I321" s="111"/>
      <c r="J321" s="111"/>
      <c r="K321" s="112"/>
      <c r="L321" s="113"/>
      <c r="M321" s="113"/>
      <c r="N321" s="35"/>
      <c r="O321" s="4"/>
      <c r="P321" s="104" t="str">
        <f t="shared" si="4"/>
        <v/>
      </c>
      <c r="Q321" s="105" t="str">
        <f t="shared" si="5"/>
        <v/>
      </c>
      <c r="R321" s="104" t="str">
        <f t="shared" si="6"/>
        <v/>
      </c>
      <c r="S321" s="55" t="str">
        <f>SUMIFS('LANÇAMENTOS ENT'!$N:$N, 'LANÇAMENTOS ENT'!$E:$E, D321)</f>
        <v>0</v>
      </c>
      <c r="T321" s="104" t="str">
        <f>SUMIFS('LANÇAMENTOS ENT'!$T:$T,'LANÇAMENTOS ENT'!$E:$E,D321)</f>
        <v> R$ -   </v>
      </c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</row>
    <row r="322" ht="30.0" customHeight="1">
      <c r="A322" s="1"/>
      <c r="B322" s="97" t="str">
        <f t="shared" si="2"/>
        <v/>
      </c>
      <c r="C322" s="98" t="str">
        <f t="shared" si="7"/>
        <v>-</v>
      </c>
      <c r="D322" s="99"/>
      <c r="E322" s="100"/>
      <c r="F322" s="92"/>
      <c r="G322" s="93"/>
      <c r="H322" s="101"/>
      <c r="I322" s="101"/>
      <c r="J322" s="101"/>
      <c r="K322" s="102"/>
      <c r="L322" s="103"/>
      <c r="M322" s="103"/>
      <c r="N322" s="35"/>
      <c r="O322" s="4"/>
      <c r="P322" s="104" t="str">
        <f t="shared" si="4"/>
        <v/>
      </c>
      <c r="Q322" s="105" t="str">
        <f t="shared" si="5"/>
        <v/>
      </c>
      <c r="R322" s="104" t="str">
        <f t="shared" si="6"/>
        <v/>
      </c>
      <c r="S322" s="55" t="str">
        <f>SUMIFS('LANÇAMENTOS ENT'!$N:$N, 'LANÇAMENTOS ENT'!$E:$E, D322)</f>
        <v>0</v>
      </c>
      <c r="T322" s="104" t="str">
        <f>SUMIFS('LANÇAMENTOS ENT'!$T:$T,'LANÇAMENTOS ENT'!$E:$E,D322)</f>
        <v> R$ -   </v>
      </c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</row>
    <row r="323" ht="30.0" customHeight="1">
      <c r="A323" s="1"/>
      <c r="B323" s="97" t="str">
        <f t="shared" si="2"/>
        <v/>
      </c>
      <c r="C323" s="108" t="str">
        <f t="shared" si="7"/>
        <v>-</v>
      </c>
      <c r="D323" s="109"/>
      <c r="E323" s="110"/>
      <c r="F323" s="92"/>
      <c r="G323" s="93"/>
      <c r="H323" s="111"/>
      <c r="I323" s="111"/>
      <c r="J323" s="111"/>
      <c r="K323" s="112"/>
      <c r="L323" s="113"/>
      <c r="M323" s="113"/>
      <c r="N323" s="35"/>
      <c r="O323" s="4"/>
      <c r="P323" s="104" t="str">
        <f t="shared" si="4"/>
        <v/>
      </c>
      <c r="Q323" s="105" t="str">
        <f t="shared" si="5"/>
        <v/>
      </c>
      <c r="R323" s="104" t="str">
        <f t="shared" si="6"/>
        <v/>
      </c>
      <c r="S323" s="55" t="str">
        <f>SUMIFS('LANÇAMENTOS ENT'!$N:$N, 'LANÇAMENTOS ENT'!$E:$E, D323)</f>
        <v>0</v>
      </c>
      <c r="T323" s="104" t="str">
        <f>SUMIFS('LANÇAMENTOS ENT'!$T:$T,'LANÇAMENTOS ENT'!$E:$E,D323)</f>
        <v> R$ -   </v>
      </c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</row>
    <row r="324" ht="30.0" customHeight="1">
      <c r="A324" s="1"/>
      <c r="B324" s="97" t="str">
        <f t="shared" si="2"/>
        <v/>
      </c>
      <c r="C324" s="98" t="str">
        <f t="shared" si="7"/>
        <v>-</v>
      </c>
      <c r="D324" s="99"/>
      <c r="E324" s="100"/>
      <c r="F324" s="92"/>
      <c r="G324" s="93"/>
      <c r="H324" s="101"/>
      <c r="I324" s="101"/>
      <c r="J324" s="101"/>
      <c r="K324" s="102"/>
      <c r="L324" s="103"/>
      <c r="M324" s="103"/>
      <c r="N324" s="35"/>
      <c r="O324" s="4"/>
      <c r="P324" s="104" t="str">
        <f t="shared" si="4"/>
        <v/>
      </c>
      <c r="Q324" s="105" t="str">
        <f t="shared" si="5"/>
        <v/>
      </c>
      <c r="R324" s="104" t="str">
        <f t="shared" si="6"/>
        <v/>
      </c>
      <c r="S324" s="55" t="str">
        <f>SUMIFS('LANÇAMENTOS ENT'!$N:$N, 'LANÇAMENTOS ENT'!$E:$E, D324)</f>
        <v>0</v>
      </c>
      <c r="T324" s="104" t="str">
        <f>SUMIFS('LANÇAMENTOS ENT'!$T:$T,'LANÇAMENTOS ENT'!$E:$E,D324)</f>
        <v> R$ -   </v>
      </c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</row>
    <row r="325" ht="30.0" customHeight="1">
      <c r="A325" s="1"/>
      <c r="B325" s="97" t="str">
        <f t="shared" si="2"/>
        <v/>
      </c>
      <c r="C325" s="108" t="str">
        <f t="shared" si="7"/>
        <v>-</v>
      </c>
      <c r="D325" s="109"/>
      <c r="E325" s="110"/>
      <c r="F325" s="92"/>
      <c r="G325" s="93"/>
      <c r="H325" s="111"/>
      <c r="I325" s="111"/>
      <c r="J325" s="111"/>
      <c r="K325" s="112"/>
      <c r="L325" s="113"/>
      <c r="M325" s="113"/>
      <c r="N325" s="35"/>
      <c r="O325" s="4"/>
      <c r="P325" s="104" t="str">
        <f t="shared" si="4"/>
        <v/>
      </c>
      <c r="Q325" s="105" t="str">
        <f t="shared" si="5"/>
        <v/>
      </c>
      <c r="R325" s="104" t="str">
        <f t="shared" si="6"/>
        <v/>
      </c>
      <c r="S325" s="55" t="str">
        <f>SUMIFS('LANÇAMENTOS ENT'!$N:$N, 'LANÇAMENTOS ENT'!$E:$E, D325)</f>
        <v>0</v>
      </c>
      <c r="T325" s="104" t="str">
        <f>SUMIFS('LANÇAMENTOS ENT'!$T:$T,'LANÇAMENTOS ENT'!$E:$E,D325)</f>
        <v> R$ -   </v>
      </c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</row>
    <row r="326" ht="30.0" customHeight="1">
      <c r="A326" s="1"/>
      <c r="B326" s="97" t="str">
        <f t="shared" si="2"/>
        <v/>
      </c>
      <c r="C326" s="98" t="str">
        <f t="shared" si="7"/>
        <v>-</v>
      </c>
      <c r="D326" s="99"/>
      <c r="E326" s="100"/>
      <c r="F326" s="92"/>
      <c r="G326" s="93"/>
      <c r="H326" s="101"/>
      <c r="I326" s="101"/>
      <c r="J326" s="101"/>
      <c r="K326" s="102"/>
      <c r="L326" s="103"/>
      <c r="M326" s="103"/>
      <c r="N326" s="35"/>
      <c r="O326" s="4"/>
      <c r="P326" s="104" t="str">
        <f t="shared" si="4"/>
        <v/>
      </c>
      <c r="Q326" s="105" t="str">
        <f t="shared" si="5"/>
        <v/>
      </c>
      <c r="R326" s="104" t="str">
        <f t="shared" si="6"/>
        <v/>
      </c>
      <c r="S326" s="55" t="str">
        <f>SUMIFS('LANÇAMENTOS ENT'!$N:$N, 'LANÇAMENTOS ENT'!$E:$E, D326)</f>
        <v>0</v>
      </c>
      <c r="T326" s="104" t="str">
        <f>SUMIFS('LANÇAMENTOS ENT'!$T:$T,'LANÇAMENTOS ENT'!$E:$E,D326)</f>
        <v> R$ -   </v>
      </c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</row>
    <row r="327" ht="30.0" customHeight="1">
      <c r="A327" s="1"/>
      <c r="B327" s="97" t="str">
        <f t="shared" si="2"/>
        <v/>
      </c>
      <c r="C327" s="108" t="str">
        <f t="shared" si="7"/>
        <v>-</v>
      </c>
      <c r="D327" s="109"/>
      <c r="E327" s="110"/>
      <c r="F327" s="92"/>
      <c r="G327" s="93"/>
      <c r="H327" s="111"/>
      <c r="I327" s="111"/>
      <c r="J327" s="111"/>
      <c r="K327" s="112"/>
      <c r="L327" s="113"/>
      <c r="M327" s="113"/>
      <c r="N327" s="35"/>
      <c r="O327" s="4"/>
      <c r="P327" s="104" t="str">
        <f t="shared" si="4"/>
        <v/>
      </c>
      <c r="Q327" s="105" t="str">
        <f t="shared" si="5"/>
        <v/>
      </c>
      <c r="R327" s="104" t="str">
        <f t="shared" si="6"/>
        <v/>
      </c>
      <c r="S327" s="55" t="str">
        <f>SUMIFS('LANÇAMENTOS ENT'!$N:$N, 'LANÇAMENTOS ENT'!$E:$E, D327)</f>
        <v>0</v>
      </c>
      <c r="T327" s="104" t="str">
        <f>SUMIFS('LANÇAMENTOS ENT'!$T:$T,'LANÇAMENTOS ENT'!$E:$E,D327)</f>
        <v> R$ -   </v>
      </c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</row>
    <row r="328" ht="30.0" customHeight="1">
      <c r="A328" s="1"/>
      <c r="B328" s="97" t="str">
        <f t="shared" si="2"/>
        <v/>
      </c>
      <c r="C328" s="98" t="str">
        <f t="shared" si="7"/>
        <v>-</v>
      </c>
      <c r="D328" s="99"/>
      <c r="E328" s="100"/>
      <c r="F328" s="92"/>
      <c r="G328" s="93"/>
      <c r="H328" s="101"/>
      <c r="I328" s="101"/>
      <c r="J328" s="101"/>
      <c r="K328" s="102"/>
      <c r="L328" s="103"/>
      <c r="M328" s="103"/>
      <c r="N328" s="35"/>
      <c r="O328" s="4"/>
      <c r="P328" s="104" t="str">
        <f t="shared" si="4"/>
        <v/>
      </c>
      <c r="Q328" s="105" t="str">
        <f t="shared" si="5"/>
        <v/>
      </c>
      <c r="R328" s="104" t="str">
        <f t="shared" si="6"/>
        <v/>
      </c>
      <c r="S328" s="55" t="str">
        <f>SUMIFS('LANÇAMENTOS ENT'!$N:$N, 'LANÇAMENTOS ENT'!$E:$E, D328)</f>
        <v>0</v>
      </c>
      <c r="T328" s="104" t="str">
        <f>SUMIFS('LANÇAMENTOS ENT'!$T:$T,'LANÇAMENTOS ENT'!$E:$E,D328)</f>
        <v> R$ -   </v>
      </c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</row>
    <row r="329" ht="30.0" customHeight="1">
      <c r="A329" s="1"/>
      <c r="B329" s="97" t="str">
        <f t="shared" si="2"/>
        <v/>
      </c>
      <c r="C329" s="108" t="str">
        <f t="shared" si="7"/>
        <v>-</v>
      </c>
      <c r="D329" s="109"/>
      <c r="E329" s="110"/>
      <c r="F329" s="92"/>
      <c r="G329" s="93"/>
      <c r="H329" s="111"/>
      <c r="I329" s="111"/>
      <c r="J329" s="111"/>
      <c r="K329" s="112"/>
      <c r="L329" s="113"/>
      <c r="M329" s="113"/>
      <c r="N329" s="35"/>
      <c r="O329" s="4"/>
      <c r="P329" s="104" t="str">
        <f t="shared" si="4"/>
        <v/>
      </c>
      <c r="Q329" s="105" t="str">
        <f t="shared" si="5"/>
        <v/>
      </c>
      <c r="R329" s="104" t="str">
        <f t="shared" si="6"/>
        <v/>
      </c>
      <c r="S329" s="55" t="str">
        <f>SUMIFS('LANÇAMENTOS ENT'!$N:$N, 'LANÇAMENTOS ENT'!$E:$E, D329)</f>
        <v>0</v>
      </c>
      <c r="T329" s="104" t="str">
        <f>SUMIFS('LANÇAMENTOS ENT'!$T:$T,'LANÇAMENTOS ENT'!$E:$E,D329)</f>
        <v> R$ -   </v>
      </c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</row>
    <row r="330" ht="30.0" customHeight="1">
      <c r="A330" s="1"/>
      <c r="B330" s="97" t="str">
        <f t="shared" si="2"/>
        <v/>
      </c>
      <c r="C330" s="98" t="str">
        <f t="shared" si="7"/>
        <v>-</v>
      </c>
      <c r="D330" s="99"/>
      <c r="E330" s="100"/>
      <c r="F330" s="92"/>
      <c r="G330" s="93"/>
      <c r="H330" s="101"/>
      <c r="I330" s="101"/>
      <c r="J330" s="101"/>
      <c r="K330" s="102"/>
      <c r="L330" s="103"/>
      <c r="M330" s="103"/>
      <c r="N330" s="35"/>
      <c r="O330" s="4"/>
      <c r="P330" s="104" t="str">
        <f t="shared" si="4"/>
        <v/>
      </c>
      <c r="Q330" s="105" t="str">
        <f t="shared" si="5"/>
        <v/>
      </c>
      <c r="R330" s="104" t="str">
        <f t="shared" si="6"/>
        <v/>
      </c>
      <c r="S330" s="55" t="str">
        <f>SUMIFS('LANÇAMENTOS ENT'!$N:$N, 'LANÇAMENTOS ENT'!$E:$E, D330)</f>
        <v>0</v>
      </c>
      <c r="T330" s="104" t="str">
        <f>SUMIFS('LANÇAMENTOS ENT'!$T:$T,'LANÇAMENTOS ENT'!$E:$E,D330)</f>
        <v> R$ -   </v>
      </c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</row>
    <row r="331" ht="30.0" customHeight="1">
      <c r="A331" s="1"/>
      <c r="B331" s="97" t="str">
        <f t="shared" si="2"/>
        <v/>
      </c>
      <c r="C331" s="108" t="str">
        <f t="shared" si="7"/>
        <v>-</v>
      </c>
      <c r="D331" s="109"/>
      <c r="E331" s="110"/>
      <c r="F331" s="92"/>
      <c r="G331" s="93"/>
      <c r="H331" s="111"/>
      <c r="I331" s="111"/>
      <c r="J331" s="111"/>
      <c r="K331" s="112"/>
      <c r="L331" s="113"/>
      <c r="M331" s="113"/>
      <c r="N331" s="35"/>
      <c r="O331" s="4"/>
      <c r="P331" s="104" t="str">
        <f t="shared" si="4"/>
        <v/>
      </c>
      <c r="Q331" s="105" t="str">
        <f t="shared" si="5"/>
        <v/>
      </c>
      <c r="R331" s="104" t="str">
        <f t="shared" si="6"/>
        <v/>
      </c>
      <c r="S331" s="55" t="str">
        <f>SUMIFS('LANÇAMENTOS ENT'!$N:$N, 'LANÇAMENTOS ENT'!$E:$E, D331)</f>
        <v>0</v>
      </c>
      <c r="T331" s="104" t="str">
        <f>SUMIFS('LANÇAMENTOS ENT'!$T:$T,'LANÇAMENTOS ENT'!$E:$E,D331)</f>
        <v> R$ -   </v>
      </c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</row>
    <row r="332" ht="30.0" customHeight="1">
      <c r="A332" s="1"/>
      <c r="B332" s="97" t="str">
        <f t="shared" si="2"/>
        <v/>
      </c>
      <c r="C332" s="98" t="str">
        <f t="shared" si="7"/>
        <v>-</v>
      </c>
      <c r="D332" s="99"/>
      <c r="E332" s="100"/>
      <c r="F332" s="92"/>
      <c r="G332" s="93"/>
      <c r="H332" s="101"/>
      <c r="I332" s="101"/>
      <c r="J332" s="101"/>
      <c r="K332" s="102"/>
      <c r="L332" s="103"/>
      <c r="M332" s="103"/>
      <c r="N332" s="35"/>
      <c r="O332" s="4"/>
      <c r="P332" s="104" t="str">
        <f t="shared" si="4"/>
        <v/>
      </c>
      <c r="Q332" s="105" t="str">
        <f t="shared" si="5"/>
        <v/>
      </c>
      <c r="R332" s="104" t="str">
        <f t="shared" si="6"/>
        <v/>
      </c>
      <c r="S332" s="55" t="str">
        <f>SUMIFS('LANÇAMENTOS ENT'!$N:$N, 'LANÇAMENTOS ENT'!$E:$E, D332)</f>
        <v>0</v>
      </c>
      <c r="T332" s="104" t="str">
        <f>SUMIFS('LANÇAMENTOS ENT'!$T:$T,'LANÇAMENTOS ENT'!$E:$E,D332)</f>
        <v> R$ -   </v>
      </c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</row>
    <row r="333" ht="30.0" customHeight="1">
      <c r="A333" s="1"/>
      <c r="B333" s="97" t="str">
        <f t="shared" si="2"/>
        <v/>
      </c>
      <c r="C333" s="108" t="str">
        <f t="shared" si="7"/>
        <v>-</v>
      </c>
      <c r="D333" s="109"/>
      <c r="E333" s="110"/>
      <c r="F333" s="92"/>
      <c r="G333" s="93"/>
      <c r="H333" s="111"/>
      <c r="I333" s="111"/>
      <c r="J333" s="111"/>
      <c r="K333" s="112"/>
      <c r="L333" s="113"/>
      <c r="M333" s="113"/>
      <c r="N333" s="35"/>
      <c r="O333" s="4"/>
      <c r="P333" s="104" t="str">
        <f t="shared" si="4"/>
        <v/>
      </c>
      <c r="Q333" s="105" t="str">
        <f t="shared" si="5"/>
        <v/>
      </c>
      <c r="R333" s="104" t="str">
        <f t="shared" si="6"/>
        <v/>
      </c>
      <c r="S333" s="55" t="str">
        <f>SUMIFS('LANÇAMENTOS ENT'!$N:$N, 'LANÇAMENTOS ENT'!$E:$E, D333)</f>
        <v>0</v>
      </c>
      <c r="T333" s="104" t="str">
        <f>SUMIFS('LANÇAMENTOS ENT'!$T:$T,'LANÇAMENTOS ENT'!$E:$E,D333)</f>
        <v> R$ -   </v>
      </c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</row>
    <row r="334" ht="30.0" customHeight="1">
      <c r="A334" s="1"/>
      <c r="B334" s="97" t="str">
        <f t="shared" si="2"/>
        <v/>
      </c>
      <c r="C334" s="98" t="str">
        <f t="shared" si="7"/>
        <v>-</v>
      </c>
      <c r="D334" s="99"/>
      <c r="E334" s="100"/>
      <c r="F334" s="92"/>
      <c r="G334" s="93"/>
      <c r="H334" s="101"/>
      <c r="I334" s="101"/>
      <c r="J334" s="101"/>
      <c r="K334" s="102"/>
      <c r="L334" s="103"/>
      <c r="M334" s="103"/>
      <c r="N334" s="35"/>
      <c r="O334" s="4"/>
      <c r="P334" s="104" t="str">
        <f t="shared" si="4"/>
        <v/>
      </c>
      <c r="Q334" s="105" t="str">
        <f t="shared" si="5"/>
        <v/>
      </c>
      <c r="R334" s="104" t="str">
        <f t="shared" si="6"/>
        <v/>
      </c>
      <c r="S334" s="55" t="str">
        <f>SUMIFS('LANÇAMENTOS ENT'!$N:$N, 'LANÇAMENTOS ENT'!$E:$E, D334)</f>
        <v>0</v>
      </c>
      <c r="T334" s="104" t="str">
        <f>SUMIFS('LANÇAMENTOS ENT'!$T:$T,'LANÇAMENTOS ENT'!$E:$E,D334)</f>
        <v> R$ -   </v>
      </c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</row>
    <row r="335" ht="30.0" customHeight="1">
      <c r="A335" s="1"/>
      <c r="B335" s="97" t="str">
        <f t="shared" si="2"/>
        <v/>
      </c>
      <c r="C335" s="108" t="str">
        <f t="shared" si="7"/>
        <v>-</v>
      </c>
      <c r="D335" s="109"/>
      <c r="E335" s="110"/>
      <c r="F335" s="92"/>
      <c r="G335" s="93"/>
      <c r="H335" s="111"/>
      <c r="I335" s="111"/>
      <c r="J335" s="111"/>
      <c r="K335" s="112"/>
      <c r="L335" s="113"/>
      <c r="M335" s="113"/>
      <c r="N335" s="35"/>
      <c r="O335" s="4"/>
      <c r="P335" s="104" t="str">
        <f t="shared" si="4"/>
        <v/>
      </c>
      <c r="Q335" s="105" t="str">
        <f t="shared" si="5"/>
        <v/>
      </c>
      <c r="R335" s="104" t="str">
        <f t="shared" si="6"/>
        <v/>
      </c>
      <c r="S335" s="55" t="str">
        <f>SUMIFS('LANÇAMENTOS ENT'!$N:$N, 'LANÇAMENTOS ENT'!$E:$E, D335)</f>
        <v>0</v>
      </c>
      <c r="T335" s="104" t="str">
        <f>SUMIFS('LANÇAMENTOS ENT'!$T:$T,'LANÇAMENTOS ENT'!$E:$E,D335)</f>
        <v> R$ -   </v>
      </c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</row>
    <row r="336" ht="30.0" customHeight="1">
      <c r="A336" s="1"/>
      <c r="B336" s="97" t="str">
        <f t="shared" si="2"/>
        <v/>
      </c>
      <c r="C336" s="98" t="str">
        <f t="shared" si="7"/>
        <v>-</v>
      </c>
      <c r="D336" s="99"/>
      <c r="E336" s="100"/>
      <c r="F336" s="92"/>
      <c r="G336" s="93"/>
      <c r="H336" s="101"/>
      <c r="I336" s="101"/>
      <c r="J336" s="101"/>
      <c r="K336" s="102"/>
      <c r="L336" s="103"/>
      <c r="M336" s="103"/>
      <c r="N336" s="35"/>
      <c r="O336" s="4"/>
      <c r="P336" s="104" t="str">
        <f t="shared" si="4"/>
        <v/>
      </c>
      <c r="Q336" s="105" t="str">
        <f t="shared" si="5"/>
        <v/>
      </c>
      <c r="R336" s="104" t="str">
        <f t="shared" si="6"/>
        <v/>
      </c>
      <c r="S336" s="55" t="str">
        <f>SUMIFS('LANÇAMENTOS ENT'!$N:$N, 'LANÇAMENTOS ENT'!$E:$E, D336)</f>
        <v>0</v>
      </c>
      <c r="T336" s="104" t="str">
        <f>SUMIFS('LANÇAMENTOS ENT'!$T:$T,'LANÇAMENTOS ENT'!$E:$E,D336)</f>
        <v> R$ -   </v>
      </c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</row>
    <row r="337" ht="30.0" customHeight="1">
      <c r="A337" s="1"/>
      <c r="B337" s="97" t="str">
        <f t="shared" si="2"/>
        <v/>
      </c>
      <c r="C337" s="108" t="str">
        <f t="shared" si="7"/>
        <v>-</v>
      </c>
      <c r="D337" s="109"/>
      <c r="E337" s="110"/>
      <c r="F337" s="92"/>
      <c r="G337" s="93"/>
      <c r="H337" s="111"/>
      <c r="I337" s="111"/>
      <c r="J337" s="111"/>
      <c r="K337" s="112"/>
      <c r="L337" s="113"/>
      <c r="M337" s="113"/>
      <c r="N337" s="35"/>
      <c r="O337" s="4"/>
      <c r="P337" s="104" t="str">
        <f t="shared" si="4"/>
        <v/>
      </c>
      <c r="Q337" s="105" t="str">
        <f t="shared" si="5"/>
        <v/>
      </c>
      <c r="R337" s="104" t="str">
        <f t="shared" si="6"/>
        <v/>
      </c>
      <c r="S337" s="55" t="str">
        <f>SUMIFS('LANÇAMENTOS ENT'!$N:$N, 'LANÇAMENTOS ENT'!$E:$E, D337)</f>
        <v>0</v>
      </c>
      <c r="T337" s="104" t="str">
        <f>SUMIFS('LANÇAMENTOS ENT'!$T:$T,'LANÇAMENTOS ENT'!$E:$E,D337)</f>
        <v> R$ -   </v>
      </c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</row>
    <row r="338" ht="30.0" customHeight="1">
      <c r="A338" s="1"/>
      <c r="B338" s="97" t="str">
        <f t="shared" si="2"/>
        <v/>
      </c>
      <c r="C338" s="98" t="str">
        <f t="shared" si="7"/>
        <v>-</v>
      </c>
      <c r="D338" s="99"/>
      <c r="E338" s="100"/>
      <c r="F338" s="92"/>
      <c r="G338" s="93"/>
      <c r="H338" s="101"/>
      <c r="I338" s="101"/>
      <c r="J338" s="101"/>
      <c r="K338" s="102"/>
      <c r="L338" s="103"/>
      <c r="M338" s="103"/>
      <c r="N338" s="35"/>
      <c r="O338" s="4"/>
      <c r="P338" s="104" t="str">
        <f t="shared" si="4"/>
        <v/>
      </c>
      <c r="Q338" s="105" t="str">
        <f t="shared" si="5"/>
        <v/>
      </c>
      <c r="R338" s="104" t="str">
        <f t="shared" si="6"/>
        <v/>
      </c>
      <c r="S338" s="55" t="str">
        <f>SUMIFS('LANÇAMENTOS ENT'!$N:$N, 'LANÇAMENTOS ENT'!$E:$E, D338)</f>
        <v>0</v>
      </c>
      <c r="T338" s="104" t="str">
        <f>SUMIFS('LANÇAMENTOS ENT'!$T:$T,'LANÇAMENTOS ENT'!$E:$E,D338)</f>
        <v> R$ -   </v>
      </c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</row>
    <row r="339" ht="30.0" customHeight="1">
      <c r="A339" s="1"/>
      <c r="B339" s="97" t="str">
        <f t="shared" si="2"/>
        <v/>
      </c>
      <c r="C339" s="108" t="str">
        <f t="shared" si="7"/>
        <v>-</v>
      </c>
      <c r="D339" s="109"/>
      <c r="E339" s="110"/>
      <c r="F339" s="92"/>
      <c r="G339" s="93"/>
      <c r="H339" s="111"/>
      <c r="I339" s="111"/>
      <c r="J339" s="111"/>
      <c r="K339" s="112"/>
      <c r="L339" s="113"/>
      <c r="M339" s="113"/>
      <c r="N339" s="35"/>
      <c r="O339" s="4"/>
      <c r="P339" s="104" t="str">
        <f t="shared" si="4"/>
        <v/>
      </c>
      <c r="Q339" s="105" t="str">
        <f t="shared" si="5"/>
        <v/>
      </c>
      <c r="R339" s="104" t="str">
        <f t="shared" si="6"/>
        <v/>
      </c>
      <c r="S339" s="55" t="str">
        <f>SUMIFS('LANÇAMENTOS ENT'!$N:$N, 'LANÇAMENTOS ENT'!$E:$E, D339)</f>
        <v>0</v>
      </c>
      <c r="T339" s="104" t="str">
        <f>SUMIFS('LANÇAMENTOS ENT'!$T:$T,'LANÇAMENTOS ENT'!$E:$E,D339)</f>
        <v> R$ -   </v>
      </c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</row>
    <row r="340" ht="30.0" customHeight="1">
      <c r="A340" s="1"/>
      <c r="B340" s="97" t="str">
        <f t="shared" si="2"/>
        <v/>
      </c>
      <c r="C340" s="98" t="str">
        <f t="shared" si="7"/>
        <v>-</v>
      </c>
      <c r="D340" s="99"/>
      <c r="E340" s="100"/>
      <c r="F340" s="92"/>
      <c r="G340" s="93"/>
      <c r="H340" s="101"/>
      <c r="I340" s="101"/>
      <c r="J340" s="101"/>
      <c r="K340" s="102"/>
      <c r="L340" s="103"/>
      <c r="M340" s="103"/>
      <c r="N340" s="35"/>
      <c r="O340" s="4"/>
      <c r="P340" s="104" t="str">
        <f t="shared" si="4"/>
        <v/>
      </c>
      <c r="Q340" s="105" t="str">
        <f t="shared" si="5"/>
        <v/>
      </c>
      <c r="R340" s="104" t="str">
        <f t="shared" si="6"/>
        <v/>
      </c>
      <c r="S340" s="55" t="str">
        <f>SUMIFS('LANÇAMENTOS ENT'!$N:$N, 'LANÇAMENTOS ENT'!$E:$E, D340)</f>
        <v>0</v>
      </c>
      <c r="T340" s="104" t="str">
        <f>SUMIFS('LANÇAMENTOS ENT'!$T:$T,'LANÇAMENTOS ENT'!$E:$E,D340)</f>
        <v> R$ -   </v>
      </c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</row>
    <row r="341" ht="30.0" customHeight="1">
      <c r="A341" s="1"/>
      <c r="B341" s="97" t="str">
        <f t="shared" si="2"/>
        <v/>
      </c>
      <c r="C341" s="108" t="str">
        <f t="shared" si="7"/>
        <v>-</v>
      </c>
      <c r="D341" s="109"/>
      <c r="E341" s="110"/>
      <c r="F341" s="92"/>
      <c r="G341" s="93"/>
      <c r="H341" s="111"/>
      <c r="I341" s="111"/>
      <c r="J341" s="111"/>
      <c r="K341" s="112"/>
      <c r="L341" s="113"/>
      <c r="M341" s="113"/>
      <c r="N341" s="35"/>
      <c r="O341" s="4"/>
      <c r="P341" s="104" t="str">
        <f t="shared" si="4"/>
        <v/>
      </c>
      <c r="Q341" s="105" t="str">
        <f t="shared" si="5"/>
        <v/>
      </c>
      <c r="R341" s="104" t="str">
        <f t="shared" si="6"/>
        <v/>
      </c>
      <c r="S341" s="55" t="str">
        <f>SUMIFS('LANÇAMENTOS ENT'!$N:$N, 'LANÇAMENTOS ENT'!$E:$E, D341)</f>
        <v>0</v>
      </c>
      <c r="T341" s="104" t="str">
        <f>SUMIFS('LANÇAMENTOS ENT'!$T:$T,'LANÇAMENTOS ENT'!$E:$E,D341)</f>
        <v> R$ -   </v>
      </c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</row>
    <row r="342" ht="30.0" customHeight="1">
      <c r="A342" s="1"/>
      <c r="B342" s="97" t="str">
        <f t="shared" si="2"/>
        <v/>
      </c>
      <c r="C342" s="98" t="str">
        <f t="shared" si="7"/>
        <v>-</v>
      </c>
      <c r="D342" s="99"/>
      <c r="E342" s="100"/>
      <c r="F342" s="92"/>
      <c r="G342" s="93"/>
      <c r="H342" s="101"/>
      <c r="I342" s="101"/>
      <c r="J342" s="101"/>
      <c r="K342" s="102"/>
      <c r="L342" s="103"/>
      <c r="M342" s="103"/>
      <c r="N342" s="35"/>
      <c r="O342" s="4"/>
      <c r="P342" s="104" t="str">
        <f t="shared" si="4"/>
        <v/>
      </c>
      <c r="Q342" s="105" t="str">
        <f t="shared" si="5"/>
        <v/>
      </c>
      <c r="R342" s="104" t="str">
        <f t="shared" si="6"/>
        <v/>
      </c>
      <c r="S342" s="55" t="str">
        <f>SUMIFS('LANÇAMENTOS ENT'!$N:$N, 'LANÇAMENTOS ENT'!$E:$E, D342)</f>
        <v>0</v>
      </c>
      <c r="T342" s="104" t="str">
        <f>SUMIFS('LANÇAMENTOS ENT'!$T:$T,'LANÇAMENTOS ENT'!$E:$E,D342)</f>
        <v> R$ -   </v>
      </c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</row>
    <row r="343" ht="30.0" customHeight="1">
      <c r="A343" s="1"/>
      <c r="B343" s="97" t="str">
        <f t="shared" si="2"/>
        <v/>
      </c>
      <c r="C343" s="108" t="str">
        <f t="shared" si="7"/>
        <v>-</v>
      </c>
      <c r="D343" s="109"/>
      <c r="E343" s="110"/>
      <c r="F343" s="92"/>
      <c r="G343" s="93"/>
      <c r="H343" s="111"/>
      <c r="I343" s="111"/>
      <c r="J343" s="111"/>
      <c r="K343" s="112"/>
      <c r="L343" s="113"/>
      <c r="M343" s="113"/>
      <c r="N343" s="35"/>
      <c r="O343" s="4"/>
      <c r="P343" s="104" t="str">
        <f t="shared" si="4"/>
        <v/>
      </c>
      <c r="Q343" s="105" t="str">
        <f t="shared" si="5"/>
        <v/>
      </c>
      <c r="R343" s="104" t="str">
        <f t="shared" si="6"/>
        <v/>
      </c>
      <c r="S343" s="55" t="str">
        <f>SUMIFS('LANÇAMENTOS ENT'!$N:$N, 'LANÇAMENTOS ENT'!$E:$E, D343)</f>
        <v>0</v>
      </c>
      <c r="T343" s="104" t="str">
        <f>SUMIFS('LANÇAMENTOS ENT'!$T:$T,'LANÇAMENTOS ENT'!$E:$E,D343)</f>
        <v> R$ -   </v>
      </c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</row>
    <row r="344" ht="30.0" customHeight="1">
      <c r="A344" s="1"/>
      <c r="B344" s="97" t="str">
        <f t="shared" si="2"/>
        <v/>
      </c>
      <c r="C344" s="98" t="str">
        <f t="shared" si="7"/>
        <v>-</v>
      </c>
      <c r="D344" s="99"/>
      <c r="E344" s="100"/>
      <c r="F344" s="92"/>
      <c r="G344" s="93"/>
      <c r="H344" s="101"/>
      <c r="I344" s="101"/>
      <c r="J344" s="101"/>
      <c r="K344" s="102"/>
      <c r="L344" s="103"/>
      <c r="M344" s="103"/>
      <c r="N344" s="35"/>
      <c r="O344" s="4"/>
      <c r="P344" s="104" t="str">
        <f t="shared" si="4"/>
        <v/>
      </c>
      <c r="Q344" s="105" t="str">
        <f t="shared" si="5"/>
        <v/>
      </c>
      <c r="R344" s="104" t="str">
        <f t="shared" si="6"/>
        <v/>
      </c>
      <c r="S344" s="55" t="str">
        <f>SUMIFS('LANÇAMENTOS ENT'!$N:$N, 'LANÇAMENTOS ENT'!$E:$E, D344)</f>
        <v>0</v>
      </c>
      <c r="T344" s="104" t="str">
        <f>SUMIFS('LANÇAMENTOS ENT'!$T:$T,'LANÇAMENTOS ENT'!$E:$E,D344)</f>
        <v> R$ -   </v>
      </c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</row>
    <row r="345" ht="30.0" customHeight="1">
      <c r="A345" s="1"/>
      <c r="B345" s="97" t="str">
        <f t="shared" si="2"/>
        <v/>
      </c>
      <c r="C345" s="108" t="str">
        <f t="shared" si="7"/>
        <v>-</v>
      </c>
      <c r="D345" s="109"/>
      <c r="E345" s="110"/>
      <c r="F345" s="92"/>
      <c r="G345" s="93"/>
      <c r="H345" s="111"/>
      <c r="I345" s="111"/>
      <c r="J345" s="111"/>
      <c r="K345" s="112"/>
      <c r="L345" s="113"/>
      <c r="M345" s="113"/>
      <c r="N345" s="35"/>
      <c r="O345" s="4"/>
      <c r="P345" s="104" t="str">
        <f t="shared" si="4"/>
        <v/>
      </c>
      <c r="Q345" s="105" t="str">
        <f t="shared" si="5"/>
        <v/>
      </c>
      <c r="R345" s="104" t="str">
        <f t="shared" si="6"/>
        <v/>
      </c>
      <c r="S345" s="55" t="str">
        <f>SUMIFS('LANÇAMENTOS ENT'!$N:$N, 'LANÇAMENTOS ENT'!$E:$E, D345)</f>
        <v>0</v>
      </c>
      <c r="T345" s="104" t="str">
        <f>SUMIFS('LANÇAMENTOS ENT'!$T:$T,'LANÇAMENTOS ENT'!$E:$E,D345)</f>
        <v> R$ -   </v>
      </c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</row>
    <row r="346" ht="30.0" customHeight="1">
      <c r="A346" s="1"/>
      <c r="B346" s="97" t="str">
        <f t="shared" si="2"/>
        <v/>
      </c>
      <c r="C346" s="98" t="str">
        <f t="shared" si="7"/>
        <v>-</v>
      </c>
      <c r="D346" s="99"/>
      <c r="E346" s="100"/>
      <c r="F346" s="92"/>
      <c r="G346" s="93"/>
      <c r="H346" s="101"/>
      <c r="I346" s="101"/>
      <c r="J346" s="101"/>
      <c r="K346" s="102"/>
      <c r="L346" s="103"/>
      <c r="M346" s="103"/>
      <c r="N346" s="35"/>
      <c r="O346" s="4"/>
      <c r="P346" s="104" t="str">
        <f t="shared" si="4"/>
        <v/>
      </c>
      <c r="Q346" s="105" t="str">
        <f t="shared" si="5"/>
        <v/>
      </c>
      <c r="R346" s="104" t="str">
        <f t="shared" si="6"/>
        <v/>
      </c>
      <c r="S346" s="55" t="str">
        <f>SUMIFS('LANÇAMENTOS ENT'!$N:$N, 'LANÇAMENTOS ENT'!$E:$E, D346)</f>
        <v>0</v>
      </c>
      <c r="T346" s="104" t="str">
        <f>SUMIFS('LANÇAMENTOS ENT'!$T:$T,'LANÇAMENTOS ENT'!$E:$E,D346)</f>
        <v> R$ -   </v>
      </c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</row>
    <row r="347" ht="30.0" customHeight="1">
      <c r="A347" s="1"/>
      <c r="B347" s="97" t="str">
        <f t="shared" si="2"/>
        <v/>
      </c>
      <c r="C347" s="108" t="str">
        <f t="shared" si="7"/>
        <v>-</v>
      </c>
      <c r="D347" s="109"/>
      <c r="E347" s="110"/>
      <c r="F347" s="92"/>
      <c r="G347" s="93"/>
      <c r="H347" s="111"/>
      <c r="I347" s="111"/>
      <c r="J347" s="111"/>
      <c r="K347" s="112"/>
      <c r="L347" s="113"/>
      <c r="M347" s="113"/>
      <c r="N347" s="35"/>
      <c r="O347" s="4"/>
      <c r="P347" s="104" t="str">
        <f t="shared" si="4"/>
        <v/>
      </c>
      <c r="Q347" s="105" t="str">
        <f t="shared" si="5"/>
        <v/>
      </c>
      <c r="R347" s="104" t="str">
        <f t="shared" si="6"/>
        <v/>
      </c>
      <c r="S347" s="55" t="str">
        <f>SUMIFS('LANÇAMENTOS ENT'!$N:$N, 'LANÇAMENTOS ENT'!$E:$E, D347)</f>
        <v>0</v>
      </c>
      <c r="T347" s="104" t="str">
        <f>SUMIFS('LANÇAMENTOS ENT'!$T:$T,'LANÇAMENTOS ENT'!$E:$E,D347)</f>
        <v> R$ -   </v>
      </c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</row>
    <row r="348" ht="30.0" customHeight="1">
      <c r="A348" s="1"/>
      <c r="B348" s="97" t="str">
        <f t="shared" si="2"/>
        <v/>
      </c>
      <c r="C348" s="98" t="str">
        <f t="shared" si="7"/>
        <v>-</v>
      </c>
      <c r="D348" s="99"/>
      <c r="E348" s="100"/>
      <c r="F348" s="92"/>
      <c r="G348" s="93"/>
      <c r="H348" s="101"/>
      <c r="I348" s="101"/>
      <c r="J348" s="101"/>
      <c r="K348" s="102"/>
      <c r="L348" s="103"/>
      <c r="M348" s="103"/>
      <c r="N348" s="35"/>
      <c r="O348" s="4"/>
      <c r="P348" s="104" t="str">
        <f t="shared" si="4"/>
        <v/>
      </c>
      <c r="Q348" s="105" t="str">
        <f t="shared" si="5"/>
        <v/>
      </c>
      <c r="R348" s="104" t="str">
        <f t="shared" si="6"/>
        <v/>
      </c>
      <c r="S348" s="55" t="str">
        <f>SUMIFS('LANÇAMENTOS ENT'!$N:$N, 'LANÇAMENTOS ENT'!$E:$E, D348)</f>
        <v>0</v>
      </c>
      <c r="T348" s="104" t="str">
        <f>SUMIFS('LANÇAMENTOS ENT'!$T:$T,'LANÇAMENTOS ENT'!$E:$E,D348)</f>
        <v> R$ -   </v>
      </c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</row>
    <row r="349" ht="30.0" customHeight="1">
      <c r="A349" s="1"/>
      <c r="B349" s="97" t="str">
        <f t="shared" si="2"/>
        <v/>
      </c>
      <c r="C349" s="108" t="str">
        <f t="shared" si="7"/>
        <v>-</v>
      </c>
      <c r="D349" s="109"/>
      <c r="E349" s="110"/>
      <c r="F349" s="92"/>
      <c r="G349" s="93"/>
      <c r="H349" s="111"/>
      <c r="I349" s="111"/>
      <c r="J349" s="111"/>
      <c r="K349" s="112"/>
      <c r="L349" s="113"/>
      <c r="M349" s="113"/>
      <c r="N349" s="35"/>
      <c r="O349" s="4"/>
      <c r="P349" s="104" t="str">
        <f t="shared" si="4"/>
        <v/>
      </c>
      <c r="Q349" s="105" t="str">
        <f t="shared" si="5"/>
        <v/>
      </c>
      <c r="R349" s="104" t="str">
        <f t="shared" si="6"/>
        <v/>
      </c>
      <c r="S349" s="55" t="str">
        <f>SUMIFS('LANÇAMENTOS ENT'!$N:$N, 'LANÇAMENTOS ENT'!$E:$E, D349)</f>
        <v>0</v>
      </c>
      <c r="T349" s="104" t="str">
        <f>SUMIFS('LANÇAMENTOS ENT'!$T:$T,'LANÇAMENTOS ENT'!$E:$E,D349)</f>
        <v> R$ -   </v>
      </c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</row>
    <row r="350" ht="30.0" customHeight="1">
      <c r="A350" s="1"/>
      <c r="B350" s="97" t="str">
        <f t="shared" si="2"/>
        <v/>
      </c>
      <c r="C350" s="98" t="str">
        <f t="shared" si="7"/>
        <v>-</v>
      </c>
      <c r="D350" s="99"/>
      <c r="E350" s="100"/>
      <c r="F350" s="92"/>
      <c r="G350" s="93"/>
      <c r="H350" s="101"/>
      <c r="I350" s="101"/>
      <c r="J350" s="101"/>
      <c r="K350" s="102"/>
      <c r="L350" s="103"/>
      <c r="M350" s="103"/>
      <c r="N350" s="35"/>
      <c r="O350" s="4"/>
      <c r="P350" s="104" t="str">
        <f t="shared" si="4"/>
        <v/>
      </c>
      <c r="Q350" s="105" t="str">
        <f t="shared" si="5"/>
        <v/>
      </c>
      <c r="R350" s="104" t="str">
        <f t="shared" si="6"/>
        <v/>
      </c>
      <c r="S350" s="55" t="str">
        <f>SUMIFS('LANÇAMENTOS ENT'!$N:$N, 'LANÇAMENTOS ENT'!$E:$E, D350)</f>
        <v>0</v>
      </c>
      <c r="T350" s="104" t="str">
        <f>SUMIFS('LANÇAMENTOS ENT'!$T:$T,'LANÇAMENTOS ENT'!$E:$E,D350)</f>
        <v> R$ -   </v>
      </c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</row>
    <row r="351" ht="30.0" customHeight="1">
      <c r="A351" s="1"/>
      <c r="B351" s="97" t="str">
        <f t="shared" si="2"/>
        <v/>
      </c>
      <c r="C351" s="108" t="str">
        <f t="shared" si="7"/>
        <v>-</v>
      </c>
      <c r="D351" s="109"/>
      <c r="E351" s="110"/>
      <c r="F351" s="92"/>
      <c r="G351" s="93"/>
      <c r="H351" s="111"/>
      <c r="I351" s="111"/>
      <c r="J351" s="111"/>
      <c r="K351" s="112"/>
      <c r="L351" s="113"/>
      <c r="M351" s="113"/>
      <c r="N351" s="35"/>
      <c r="O351" s="4"/>
      <c r="P351" s="104" t="str">
        <f t="shared" si="4"/>
        <v/>
      </c>
      <c r="Q351" s="105" t="str">
        <f t="shared" si="5"/>
        <v/>
      </c>
      <c r="R351" s="104" t="str">
        <f t="shared" si="6"/>
        <v/>
      </c>
      <c r="S351" s="55" t="str">
        <f>SUMIFS('LANÇAMENTOS ENT'!$N:$N, 'LANÇAMENTOS ENT'!$E:$E, D351)</f>
        <v>0</v>
      </c>
      <c r="T351" s="104" t="str">
        <f>SUMIFS('LANÇAMENTOS ENT'!$T:$T,'LANÇAMENTOS ENT'!$E:$E,D351)</f>
        <v> R$ -   </v>
      </c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</row>
    <row r="352" ht="30.0" customHeight="1">
      <c r="A352" s="1"/>
      <c r="B352" s="97" t="str">
        <f t="shared" si="2"/>
        <v/>
      </c>
      <c r="C352" s="98" t="str">
        <f t="shared" si="7"/>
        <v>-</v>
      </c>
      <c r="D352" s="99"/>
      <c r="E352" s="100"/>
      <c r="F352" s="92"/>
      <c r="G352" s="93"/>
      <c r="H352" s="101"/>
      <c r="I352" s="101"/>
      <c r="J352" s="101"/>
      <c r="K352" s="102"/>
      <c r="L352" s="103"/>
      <c r="M352" s="103"/>
      <c r="N352" s="35"/>
      <c r="O352" s="4"/>
      <c r="P352" s="104" t="str">
        <f t="shared" si="4"/>
        <v/>
      </c>
      <c r="Q352" s="105" t="str">
        <f t="shared" si="5"/>
        <v/>
      </c>
      <c r="R352" s="104" t="str">
        <f t="shared" si="6"/>
        <v/>
      </c>
      <c r="S352" s="55" t="str">
        <f>SUMIFS('LANÇAMENTOS ENT'!$N:$N, 'LANÇAMENTOS ENT'!$E:$E, D352)</f>
        <v>0</v>
      </c>
      <c r="T352" s="104" t="str">
        <f>SUMIFS('LANÇAMENTOS ENT'!$T:$T,'LANÇAMENTOS ENT'!$E:$E,D352)</f>
        <v> R$ -   </v>
      </c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</row>
    <row r="353" ht="30.0" customHeight="1">
      <c r="A353" s="1"/>
      <c r="B353" s="97" t="str">
        <f t="shared" si="2"/>
        <v/>
      </c>
      <c r="C353" s="108" t="str">
        <f t="shared" si="7"/>
        <v>-</v>
      </c>
      <c r="D353" s="109"/>
      <c r="E353" s="110"/>
      <c r="F353" s="92"/>
      <c r="G353" s="93"/>
      <c r="H353" s="111"/>
      <c r="I353" s="111"/>
      <c r="J353" s="111"/>
      <c r="K353" s="112"/>
      <c r="L353" s="113"/>
      <c r="M353" s="113"/>
      <c r="N353" s="35"/>
      <c r="O353" s="4"/>
      <c r="P353" s="104" t="str">
        <f t="shared" si="4"/>
        <v/>
      </c>
      <c r="Q353" s="105" t="str">
        <f t="shared" si="5"/>
        <v/>
      </c>
      <c r="R353" s="104" t="str">
        <f t="shared" si="6"/>
        <v/>
      </c>
      <c r="S353" s="55" t="str">
        <f>SUMIFS('LANÇAMENTOS ENT'!$N:$N, 'LANÇAMENTOS ENT'!$E:$E, D353)</f>
        <v>0</v>
      </c>
      <c r="T353" s="104" t="str">
        <f>SUMIFS('LANÇAMENTOS ENT'!$T:$T,'LANÇAMENTOS ENT'!$E:$E,D353)</f>
        <v> R$ -   </v>
      </c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</row>
    <row r="354" ht="30.0" customHeight="1">
      <c r="A354" s="1"/>
      <c r="B354" s="97" t="str">
        <f t="shared" si="2"/>
        <v/>
      </c>
      <c r="C354" s="98" t="str">
        <f t="shared" si="7"/>
        <v>-</v>
      </c>
      <c r="D354" s="99"/>
      <c r="E354" s="100"/>
      <c r="F354" s="92"/>
      <c r="G354" s="93"/>
      <c r="H354" s="101"/>
      <c r="I354" s="101"/>
      <c r="J354" s="101"/>
      <c r="K354" s="102"/>
      <c r="L354" s="103"/>
      <c r="M354" s="103"/>
      <c r="N354" s="35"/>
      <c r="O354" s="4"/>
      <c r="P354" s="104" t="str">
        <f t="shared" si="4"/>
        <v/>
      </c>
      <c r="Q354" s="105" t="str">
        <f t="shared" si="5"/>
        <v/>
      </c>
      <c r="R354" s="104" t="str">
        <f t="shared" si="6"/>
        <v/>
      </c>
      <c r="S354" s="55" t="str">
        <f>SUMIFS('LANÇAMENTOS ENT'!$N:$N, 'LANÇAMENTOS ENT'!$E:$E, D354)</f>
        <v>0</v>
      </c>
      <c r="T354" s="104" t="str">
        <f>SUMIFS('LANÇAMENTOS ENT'!$T:$T,'LANÇAMENTOS ENT'!$E:$E,D354)</f>
        <v> R$ -   </v>
      </c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</row>
    <row r="355" ht="30.0" customHeight="1">
      <c r="A355" s="1"/>
      <c r="B355" s="97" t="str">
        <f t="shared" si="2"/>
        <v/>
      </c>
      <c r="C355" s="108" t="str">
        <f t="shared" si="7"/>
        <v>-</v>
      </c>
      <c r="D355" s="109"/>
      <c r="E355" s="110"/>
      <c r="F355" s="92"/>
      <c r="G355" s="93"/>
      <c r="H355" s="111"/>
      <c r="I355" s="111"/>
      <c r="J355" s="111"/>
      <c r="K355" s="112"/>
      <c r="L355" s="113"/>
      <c r="M355" s="113"/>
      <c r="N355" s="35"/>
      <c r="O355" s="4"/>
      <c r="P355" s="104" t="str">
        <f t="shared" si="4"/>
        <v/>
      </c>
      <c r="Q355" s="105" t="str">
        <f t="shared" si="5"/>
        <v/>
      </c>
      <c r="R355" s="104" t="str">
        <f t="shared" si="6"/>
        <v/>
      </c>
      <c r="S355" s="55" t="str">
        <f>SUMIFS('LANÇAMENTOS ENT'!$N:$N, 'LANÇAMENTOS ENT'!$E:$E, D355)</f>
        <v>0</v>
      </c>
      <c r="T355" s="104" t="str">
        <f>SUMIFS('LANÇAMENTOS ENT'!$T:$T,'LANÇAMENTOS ENT'!$E:$E,D355)</f>
        <v> R$ -   </v>
      </c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</row>
    <row r="356" ht="30.0" customHeight="1">
      <c r="A356" s="1"/>
      <c r="B356" s="97" t="str">
        <f t="shared" si="2"/>
        <v/>
      </c>
      <c r="C356" s="98" t="str">
        <f t="shared" si="7"/>
        <v>-</v>
      </c>
      <c r="D356" s="99"/>
      <c r="E356" s="100"/>
      <c r="F356" s="92"/>
      <c r="G356" s="93"/>
      <c r="H356" s="101"/>
      <c r="I356" s="101"/>
      <c r="J356" s="101"/>
      <c r="K356" s="102"/>
      <c r="L356" s="103"/>
      <c r="M356" s="103"/>
      <c r="N356" s="35"/>
      <c r="O356" s="4"/>
      <c r="P356" s="104" t="str">
        <f t="shared" si="4"/>
        <v/>
      </c>
      <c r="Q356" s="105" t="str">
        <f t="shared" si="5"/>
        <v/>
      </c>
      <c r="R356" s="104" t="str">
        <f t="shared" si="6"/>
        <v/>
      </c>
      <c r="S356" s="55" t="str">
        <f>SUMIFS('LANÇAMENTOS ENT'!$N:$N, 'LANÇAMENTOS ENT'!$E:$E, D356)</f>
        <v>0</v>
      </c>
      <c r="T356" s="104" t="str">
        <f>SUMIFS('LANÇAMENTOS ENT'!$T:$T,'LANÇAMENTOS ENT'!$E:$E,D356)</f>
        <v> R$ -   </v>
      </c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</row>
    <row r="357" ht="30.0" customHeight="1">
      <c r="A357" s="1"/>
      <c r="B357" s="97" t="str">
        <f t="shared" si="2"/>
        <v/>
      </c>
      <c r="C357" s="108" t="str">
        <f t="shared" si="7"/>
        <v>-</v>
      </c>
      <c r="D357" s="109"/>
      <c r="E357" s="110"/>
      <c r="F357" s="92"/>
      <c r="G357" s="93"/>
      <c r="H357" s="111"/>
      <c r="I357" s="111"/>
      <c r="J357" s="111"/>
      <c r="K357" s="112"/>
      <c r="L357" s="113"/>
      <c r="M357" s="113"/>
      <c r="N357" s="35"/>
      <c r="O357" s="4"/>
      <c r="P357" s="104" t="str">
        <f t="shared" si="4"/>
        <v/>
      </c>
      <c r="Q357" s="105" t="str">
        <f t="shared" si="5"/>
        <v/>
      </c>
      <c r="R357" s="104" t="str">
        <f t="shared" si="6"/>
        <v/>
      </c>
      <c r="S357" s="55" t="str">
        <f>SUMIFS('LANÇAMENTOS ENT'!$N:$N, 'LANÇAMENTOS ENT'!$E:$E, D357)</f>
        <v>0</v>
      </c>
      <c r="T357" s="104" t="str">
        <f>SUMIFS('LANÇAMENTOS ENT'!$T:$T,'LANÇAMENTOS ENT'!$E:$E,D357)</f>
        <v> R$ -   </v>
      </c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</row>
    <row r="358" ht="30.0" customHeight="1">
      <c r="A358" s="1"/>
      <c r="B358" s="97" t="str">
        <f t="shared" si="2"/>
        <v/>
      </c>
      <c r="C358" s="98" t="str">
        <f t="shared" si="7"/>
        <v>-</v>
      </c>
      <c r="D358" s="99"/>
      <c r="E358" s="100"/>
      <c r="F358" s="92"/>
      <c r="G358" s="93"/>
      <c r="H358" s="101"/>
      <c r="I358" s="101"/>
      <c r="J358" s="101"/>
      <c r="K358" s="102"/>
      <c r="L358" s="103"/>
      <c r="M358" s="103"/>
      <c r="N358" s="35"/>
      <c r="O358" s="4"/>
      <c r="P358" s="104" t="str">
        <f t="shared" si="4"/>
        <v/>
      </c>
      <c r="Q358" s="105" t="str">
        <f t="shared" si="5"/>
        <v/>
      </c>
      <c r="R358" s="104" t="str">
        <f t="shared" si="6"/>
        <v/>
      </c>
      <c r="S358" s="55" t="str">
        <f>SUMIFS('LANÇAMENTOS ENT'!$N:$N, 'LANÇAMENTOS ENT'!$E:$E, D358)</f>
        <v>0</v>
      </c>
      <c r="T358" s="104" t="str">
        <f>SUMIFS('LANÇAMENTOS ENT'!$T:$T,'LANÇAMENTOS ENT'!$E:$E,D358)</f>
        <v> R$ -   </v>
      </c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</row>
    <row r="359" ht="30.0" customHeight="1">
      <c r="A359" s="1"/>
      <c r="B359" s="97" t="str">
        <f t="shared" si="2"/>
        <v/>
      </c>
      <c r="C359" s="108" t="str">
        <f t="shared" si="7"/>
        <v>-</v>
      </c>
      <c r="D359" s="109"/>
      <c r="E359" s="110"/>
      <c r="F359" s="92"/>
      <c r="G359" s="93"/>
      <c r="H359" s="111"/>
      <c r="I359" s="111"/>
      <c r="J359" s="111"/>
      <c r="K359" s="112"/>
      <c r="L359" s="113"/>
      <c r="M359" s="113"/>
      <c r="N359" s="35"/>
      <c r="O359" s="4"/>
      <c r="P359" s="104" t="str">
        <f t="shared" si="4"/>
        <v/>
      </c>
      <c r="Q359" s="105" t="str">
        <f t="shared" si="5"/>
        <v/>
      </c>
      <c r="R359" s="104" t="str">
        <f t="shared" si="6"/>
        <v/>
      </c>
      <c r="S359" s="55" t="str">
        <f>SUMIFS('LANÇAMENTOS ENT'!$N:$N, 'LANÇAMENTOS ENT'!$E:$E, D359)</f>
        <v>0</v>
      </c>
      <c r="T359" s="104" t="str">
        <f>SUMIFS('LANÇAMENTOS ENT'!$T:$T,'LANÇAMENTOS ENT'!$E:$E,D359)</f>
        <v> R$ -   </v>
      </c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</row>
    <row r="360" ht="30.0" customHeight="1">
      <c r="A360" s="1"/>
      <c r="B360" s="97" t="str">
        <f t="shared" si="2"/>
        <v/>
      </c>
      <c r="C360" s="98" t="str">
        <f t="shared" si="7"/>
        <v>-</v>
      </c>
      <c r="D360" s="99"/>
      <c r="E360" s="100"/>
      <c r="F360" s="92"/>
      <c r="G360" s="93"/>
      <c r="H360" s="101"/>
      <c r="I360" s="101"/>
      <c r="J360" s="101"/>
      <c r="K360" s="102"/>
      <c r="L360" s="103"/>
      <c r="M360" s="103"/>
      <c r="N360" s="35"/>
      <c r="O360" s="4"/>
      <c r="P360" s="104" t="str">
        <f t="shared" si="4"/>
        <v/>
      </c>
      <c r="Q360" s="105" t="str">
        <f t="shared" si="5"/>
        <v/>
      </c>
      <c r="R360" s="104" t="str">
        <f t="shared" si="6"/>
        <v/>
      </c>
      <c r="S360" s="55" t="str">
        <f>SUMIFS('LANÇAMENTOS ENT'!$N:$N, 'LANÇAMENTOS ENT'!$E:$E, D360)</f>
        <v>0</v>
      </c>
      <c r="T360" s="104" t="str">
        <f>SUMIFS('LANÇAMENTOS ENT'!$T:$T,'LANÇAMENTOS ENT'!$E:$E,D360)</f>
        <v> R$ -   </v>
      </c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</row>
    <row r="361" ht="30.0" customHeight="1">
      <c r="A361" s="1"/>
      <c r="B361" s="97" t="str">
        <f t="shared" si="2"/>
        <v/>
      </c>
      <c r="C361" s="108" t="str">
        <f t="shared" si="7"/>
        <v>-</v>
      </c>
      <c r="D361" s="109"/>
      <c r="E361" s="110"/>
      <c r="F361" s="92"/>
      <c r="G361" s="93"/>
      <c r="H361" s="111"/>
      <c r="I361" s="111"/>
      <c r="J361" s="111"/>
      <c r="K361" s="112"/>
      <c r="L361" s="113"/>
      <c r="M361" s="113"/>
      <c r="N361" s="35"/>
      <c r="O361" s="4"/>
      <c r="P361" s="104" t="str">
        <f t="shared" si="4"/>
        <v/>
      </c>
      <c r="Q361" s="105" t="str">
        <f t="shared" si="5"/>
        <v/>
      </c>
      <c r="R361" s="104" t="str">
        <f t="shared" si="6"/>
        <v/>
      </c>
      <c r="S361" s="55" t="str">
        <f>SUMIFS('LANÇAMENTOS ENT'!$N:$N, 'LANÇAMENTOS ENT'!$E:$E, D361)</f>
        <v>0</v>
      </c>
      <c r="T361" s="104" t="str">
        <f>SUMIFS('LANÇAMENTOS ENT'!$T:$T,'LANÇAMENTOS ENT'!$E:$E,D361)</f>
        <v> R$ -   </v>
      </c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</row>
    <row r="362" ht="30.0" customHeight="1">
      <c r="A362" s="1"/>
      <c r="B362" s="97" t="str">
        <f t="shared" si="2"/>
        <v/>
      </c>
      <c r="C362" s="98" t="str">
        <f t="shared" si="7"/>
        <v>-</v>
      </c>
      <c r="D362" s="99"/>
      <c r="E362" s="100"/>
      <c r="F362" s="92"/>
      <c r="G362" s="93"/>
      <c r="H362" s="101"/>
      <c r="I362" s="101"/>
      <c r="J362" s="101"/>
      <c r="K362" s="102"/>
      <c r="L362" s="103"/>
      <c r="M362" s="103"/>
      <c r="N362" s="35"/>
      <c r="O362" s="4"/>
      <c r="P362" s="104" t="str">
        <f t="shared" si="4"/>
        <v/>
      </c>
      <c r="Q362" s="105" t="str">
        <f t="shared" si="5"/>
        <v/>
      </c>
      <c r="R362" s="104" t="str">
        <f t="shared" si="6"/>
        <v/>
      </c>
      <c r="S362" s="55" t="str">
        <f>SUMIFS('LANÇAMENTOS ENT'!$N:$N, 'LANÇAMENTOS ENT'!$E:$E, D362)</f>
        <v>0</v>
      </c>
      <c r="T362" s="104" t="str">
        <f>SUMIFS('LANÇAMENTOS ENT'!$T:$T,'LANÇAMENTOS ENT'!$E:$E,D362)</f>
        <v> R$ -   </v>
      </c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</row>
    <row r="363" ht="30.0" customHeight="1">
      <c r="A363" s="1"/>
      <c r="B363" s="97" t="str">
        <f t="shared" si="2"/>
        <v/>
      </c>
      <c r="C363" s="108" t="str">
        <f t="shared" si="7"/>
        <v>-</v>
      </c>
      <c r="D363" s="109"/>
      <c r="E363" s="110"/>
      <c r="F363" s="92"/>
      <c r="G363" s="93"/>
      <c r="H363" s="111"/>
      <c r="I363" s="111"/>
      <c r="J363" s="111"/>
      <c r="K363" s="112"/>
      <c r="L363" s="113"/>
      <c r="M363" s="113"/>
      <c r="N363" s="35"/>
      <c r="O363" s="4"/>
      <c r="P363" s="104" t="str">
        <f t="shared" si="4"/>
        <v/>
      </c>
      <c r="Q363" s="105" t="str">
        <f t="shared" si="5"/>
        <v/>
      </c>
      <c r="R363" s="104" t="str">
        <f t="shared" si="6"/>
        <v/>
      </c>
      <c r="S363" s="55" t="str">
        <f>SUMIFS('LANÇAMENTOS ENT'!$N:$N, 'LANÇAMENTOS ENT'!$E:$E, D363)</f>
        <v>0</v>
      </c>
      <c r="T363" s="104" t="str">
        <f>SUMIFS('LANÇAMENTOS ENT'!$T:$T,'LANÇAMENTOS ENT'!$E:$E,D363)</f>
        <v> R$ -   </v>
      </c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</row>
    <row r="364" ht="30.0" customHeight="1">
      <c r="A364" s="1"/>
      <c r="B364" s="97" t="str">
        <f t="shared" si="2"/>
        <v/>
      </c>
      <c r="C364" s="98" t="str">
        <f t="shared" si="7"/>
        <v>-</v>
      </c>
      <c r="D364" s="99"/>
      <c r="E364" s="100"/>
      <c r="F364" s="92"/>
      <c r="G364" s="93"/>
      <c r="H364" s="101"/>
      <c r="I364" s="101"/>
      <c r="J364" s="101"/>
      <c r="K364" s="102"/>
      <c r="L364" s="103"/>
      <c r="M364" s="103"/>
      <c r="N364" s="35"/>
      <c r="O364" s="4"/>
      <c r="P364" s="104" t="str">
        <f t="shared" si="4"/>
        <v/>
      </c>
      <c r="Q364" s="105" t="str">
        <f t="shared" si="5"/>
        <v/>
      </c>
      <c r="R364" s="104" t="str">
        <f t="shared" si="6"/>
        <v/>
      </c>
      <c r="S364" s="55" t="str">
        <f>SUMIFS('LANÇAMENTOS ENT'!$N:$N, 'LANÇAMENTOS ENT'!$E:$E, D364)</f>
        <v>0</v>
      </c>
      <c r="T364" s="104" t="str">
        <f>SUMIFS('LANÇAMENTOS ENT'!$T:$T,'LANÇAMENTOS ENT'!$E:$E,D364)</f>
        <v> R$ -   </v>
      </c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</row>
    <row r="365" ht="30.0" customHeight="1">
      <c r="A365" s="1"/>
      <c r="B365" s="97" t="str">
        <f t="shared" si="2"/>
        <v/>
      </c>
      <c r="C365" s="108" t="str">
        <f t="shared" si="7"/>
        <v>-</v>
      </c>
      <c r="D365" s="109"/>
      <c r="E365" s="110"/>
      <c r="F365" s="92"/>
      <c r="G365" s="93"/>
      <c r="H365" s="111"/>
      <c r="I365" s="111"/>
      <c r="J365" s="111"/>
      <c r="K365" s="112"/>
      <c r="L365" s="113"/>
      <c r="M365" s="113"/>
      <c r="N365" s="35"/>
      <c r="O365" s="4"/>
      <c r="P365" s="104" t="str">
        <f t="shared" si="4"/>
        <v/>
      </c>
      <c r="Q365" s="105" t="str">
        <f t="shared" si="5"/>
        <v/>
      </c>
      <c r="R365" s="104" t="str">
        <f t="shared" si="6"/>
        <v/>
      </c>
      <c r="S365" s="55" t="str">
        <f>SUMIFS('LANÇAMENTOS ENT'!$N:$N, 'LANÇAMENTOS ENT'!$E:$E, D365)</f>
        <v>0</v>
      </c>
      <c r="T365" s="104" t="str">
        <f>SUMIFS('LANÇAMENTOS ENT'!$T:$T,'LANÇAMENTOS ENT'!$E:$E,D365)</f>
        <v> R$ -   </v>
      </c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</row>
    <row r="366" ht="30.0" customHeight="1">
      <c r="A366" s="1"/>
      <c r="B366" s="97" t="str">
        <f t="shared" si="2"/>
        <v/>
      </c>
      <c r="C366" s="98" t="str">
        <f t="shared" si="7"/>
        <v>-</v>
      </c>
      <c r="D366" s="99"/>
      <c r="E366" s="100"/>
      <c r="F366" s="92"/>
      <c r="G366" s="93"/>
      <c r="H366" s="101"/>
      <c r="I366" s="101"/>
      <c r="J366" s="101"/>
      <c r="K366" s="102"/>
      <c r="L366" s="103"/>
      <c r="M366" s="103"/>
      <c r="N366" s="35"/>
      <c r="O366" s="4"/>
      <c r="P366" s="104" t="str">
        <f t="shared" si="4"/>
        <v/>
      </c>
      <c r="Q366" s="105" t="str">
        <f t="shared" si="5"/>
        <v/>
      </c>
      <c r="R366" s="104" t="str">
        <f t="shared" si="6"/>
        <v/>
      </c>
      <c r="S366" s="55" t="str">
        <f>SUMIFS('LANÇAMENTOS ENT'!$N:$N, 'LANÇAMENTOS ENT'!$E:$E, D366)</f>
        <v>0</v>
      </c>
      <c r="T366" s="104" t="str">
        <f>SUMIFS('LANÇAMENTOS ENT'!$T:$T,'LANÇAMENTOS ENT'!$E:$E,D366)</f>
        <v> R$ -   </v>
      </c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</row>
    <row r="367" ht="30.0" customHeight="1">
      <c r="A367" s="1"/>
      <c r="B367" s="97" t="str">
        <f t="shared" si="2"/>
        <v/>
      </c>
      <c r="C367" s="108" t="str">
        <f t="shared" si="7"/>
        <v>-</v>
      </c>
      <c r="D367" s="109"/>
      <c r="E367" s="110"/>
      <c r="F367" s="92"/>
      <c r="G367" s="93"/>
      <c r="H367" s="111"/>
      <c r="I367" s="111"/>
      <c r="J367" s="111"/>
      <c r="K367" s="112"/>
      <c r="L367" s="113"/>
      <c r="M367" s="113"/>
      <c r="N367" s="35"/>
      <c r="O367" s="4"/>
      <c r="P367" s="104" t="str">
        <f t="shared" si="4"/>
        <v/>
      </c>
      <c r="Q367" s="105" t="str">
        <f t="shared" si="5"/>
        <v/>
      </c>
      <c r="R367" s="104" t="str">
        <f t="shared" si="6"/>
        <v/>
      </c>
      <c r="S367" s="55" t="str">
        <f>SUMIFS('LANÇAMENTOS ENT'!$N:$N, 'LANÇAMENTOS ENT'!$E:$E, D367)</f>
        <v>0</v>
      </c>
      <c r="T367" s="104" t="str">
        <f>SUMIFS('LANÇAMENTOS ENT'!$T:$T,'LANÇAMENTOS ENT'!$E:$E,D367)</f>
        <v> R$ -   </v>
      </c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</row>
    <row r="368" ht="30.0" customHeight="1">
      <c r="A368" s="1"/>
      <c r="B368" s="97" t="str">
        <f t="shared" si="2"/>
        <v/>
      </c>
      <c r="C368" s="98" t="str">
        <f t="shared" si="7"/>
        <v>-</v>
      </c>
      <c r="D368" s="99"/>
      <c r="E368" s="100"/>
      <c r="F368" s="92"/>
      <c r="G368" s="93"/>
      <c r="H368" s="101"/>
      <c r="I368" s="101"/>
      <c r="J368" s="101"/>
      <c r="K368" s="102"/>
      <c r="L368" s="103"/>
      <c r="M368" s="103"/>
      <c r="N368" s="35"/>
      <c r="O368" s="4"/>
      <c r="P368" s="104" t="str">
        <f t="shared" si="4"/>
        <v/>
      </c>
      <c r="Q368" s="105" t="str">
        <f t="shared" si="5"/>
        <v/>
      </c>
      <c r="R368" s="104" t="str">
        <f t="shared" si="6"/>
        <v/>
      </c>
      <c r="S368" s="55" t="str">
        <f>SUMIFS('LANÇAMENTOS ENT'!$N:$N, 'LANÇAMENTOS ENT'!$E:$E, D368)</f>
        <v>0</v>
      </c>
      <c r="T368" s="104" t="str">
        <f>SUMIFS('LANÇAMENTOS ENT'!$T:$T,'LANÇAMENTOS ENT'!$E:$E,D368)</f>
        <v> R$ -   </v>
      </c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</row>
    <row r="369" ht="30.0" customHeight="1">
      <c r="A369" s="1"/>
      <c r="B369" s="97" t="str">
        <f t="shared" si="2"/>
        <v/>
      </c>
      <c r="C369" s="108" t="str">
        <f t="shared" si="7"/>
        <v>-</v>
      </c>
      <c r="D369" s="109"/>
      <c r="E369" s="110"/>
      <c r="F369" s="92"/>
      <c r="G369" s="93"/>
      <c r="H369" s="111"/>
      <c r="I369" s="111"/>
      <c r="J369" s="111"/>
      <c r="K369" s="112"/>
      <c r="L369" s="113"/>
      <c r="M369" s="113"/>
      <c r="N369" s="35"/>
      <c r="O369" s="4"/>
      <c r="P369" s="104" t="str">
        <f t="shared" si="4"/>
        <v/>
      </c>
      <c r="Q369" s="105" t="str">
        <f t="shared" si="5"/>
        <v/>
      </c>
      <c r="R369" s="104" t="str">
        <f t="shared" si="6"/>
        <v/>
      </c>
      <c r="S369" s="55" t="str">
        <f>SUMIFS('LANÇAMENTOS ENT'!$N:$N, 'LANÇAMENTOS ENT'!$E:$E, D369)</f>
        <v>0</v>
      </c>
      <c r="T369" s="104" t="str">
        <f>SUMIFS('LANÇAMENTOS ENT'!$T:$T,'LANÇAMENTOS ENT'!$E:$E,D369)</f>
        <v> R$ -   </v>
      </c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</row>
    <row r="370" ht="30.0" customHeight="1">
      <c r="A370" s="1"/>
      <c r="B370" s="97" t="str">
        <f t="shared" si="2"/>
        <v/>
      </c>
      <c r="C370" s="98" t="str">
        <f t="shared" si="7"/>
        <v>-</v>
      </c>
      <c r="D370" s="99"/>
      <c r="E370" s="100"/>
      <c r="F370" s="92"/>
      <c r="G370" s="93"/>
      <c r="H370" s="101"/>
      <c r="I370" s="101"/>
      <c r="J370" s="101"/>
      <c r="K370" s="102"/>
      <c r="L370" s="103"/>
      <c r="M370" s="103"/>
      <c r="N370" s="35"/>
      <c r="O370" s="4"/>
      <c r="P370" s="104" t="str">
        <f t="shared" si="4"/>
        <v/>
      </c>
      <c r="Q370" s="105" t="str">
        <f t="shared" si="5"/>
        <v/>
      </c>
      <c r="R370" s="104" t="str">
        <f t="shared" si="6"/>
        <v/>
      </c>
      <c r="S370" s="55" t="str">
        <f>SUMIFS('LANÇAMENTOS ENT'!$N:$N, 'LANÇAMENTOS ENT'!$E:$E, D370)</f>
        <v>0</v>
      </c>
      <c r="T370" s="104" t="str">
        <f>SUMIFS('LANÇAMENTOS ENT'!$T:$T,'LANÇAMENTOS ENT'!$E:$E,D370)</f>
        <v> R$ -   </v>
      </c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</row>
    <row r="371" ht="30.0" customHeight="1">
      <c r="A371" s="1"/>
      <c r="B371" s="97" t="str">
        <f t="shared" si="2"/>
        <v/>
      </c>
      <c r="C371" s="108" t="str">
        <f t="shared" si="7"/>
        <v>-</v>
      </c>
      <c r="D371" s="109"/>
      <c r="E371" s="110"/>
      <c r="F371" s="92"/>
      <c r="G371" s="93"/>
      <c r="H371" s="111"/>
      <c r="I371" s="111"/>
      <c r="J371" s="111"/>
      <c r="K371" s="112"/>
      <c r="L371" s="113"/>
      <c r="M371" s="113"/>
      <c r="N371" s="35"/>
      <c r="O371" s="4"/>
      <c r="P371" s="104" t="str">
        <f t="shared" si="4"/>
        <v/>
      </c>
      <c r="Q371" s="105" t="str">
        <f t="shared" si="5"/>
        <v/>
      </c>
      <c r="R371" s="104" t="str">
        <f t="shared" si="6"/>
        <v/>
      </c>
      <c r="S371" s="55" t="str">
        <f>SUMIFS('LANÇAMENTOS ENT'!$N:$N, 'LANÇAMENTOS ENT'!$E:$E, D371)</f>
        <v>0</v>
      </c>
      <c r="T371" s="104" t="str">
        <f>SUMIFS('LANÇAMENTOS ENT'!$T:$T,'LANÇAMENTOS ENT'!$E:$E,D371)</f>
        <v> R$ -   </v>
      </c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</row>
    <row r="372" ht="30.0" customHeight="1">
      <c r="A372" s="1"/>
      <c r="B372" s="97" t="str">
        <f t="shared" si="2"/>
        <v/>
      </c>
      <c r="C372" s="98" t="str">
        <f t="shared" si="7"/>
        <v>-</v>
      </c>
      <c r="D372" s="99"/>
      <c r="E372" s="100"/>
      <c r="F372" s="92"/>
      <c r="G372" s="93"/>
      <c r="H372" s="101"/>
      <c r="I372" s="101"/>
      <c r="J372" s="101"/>
      <c r="K372" s="102"/>
      <c r="L372" s="103"/>
      <c r="M372" s="103"/>
      <c r="N372" s="35"/>
      <c r="O372" s="4"/>
      <c r="P372" s="104" t="str">
        <f t="shared" si="4"/>
        <v/>
      </c>
      <c r="Q372" s="105" t="str">
        <f t="shared" si="5"/>
        <v/>
      </c>
      <c r="R372" s="104" t="str">
        <f t="shared" si="6"/>
        <v/>
      </c>
      <c r="S372" s="55" t="str">
        <f>SUMIFS('LANÇAMENTOS ENT'!$N:$N, 'LANÇAMENTOS ENT'!$E:$E, D372)</f>
        <v>0</v>
      </c>
      <c r="T372" s="104" t="str">
        <f>SUMIFS('LANÇAMENTOS ENT'!$T:$T,'LANÇAMENTOS ENT'!$E:$E,D372)</f>
        <v> R$ -   </v>
      </c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</row>
    <row r="373" ht="30.0" customHeight="1">
      <c r="A373" s="1"/>
      <c r="B373" s="97" t="str">
        <f t="shared" si="2"/>
        <v/>
      </c>
      <c r="C373" s="108" t="str">
        <f t="shared" si="7"/>
        <v>-</v>
      </c>
      <c r="D373" s="109"/>
      <c r="E373" s="110"/>
      <c r="F373" s="92"/>
      <c r="G373" s="93"/>
      <c r="H373" s="111"/>
      <c r="I373" s="111"/>
      <c r="J373" s="111"/>
      <c r="K373" s="112"/>
      <c r="L373" s="113"/>
      <c r="M373" s="113"/>
      <c r="N373" s="35"/>
      <c r="O373" s="4"/>
      <c r="P373" s="104" t="str">
        <f t="shared" si="4"/>
        <v/>
      </c>
      <c r="Q373" s="105" t="str">
        <f t="shared" si="5"/>
        <v/>
      </c>
      <c r="R373" s="104" t="str">
        <f t="shared" si="6"/>
        <v/>
      </c>
      <c r="S373" s="55" t="str">
        <f>SUMIFS('LANÇAMENTOS ENT'!$N:$N, 'LANÇAMENTOS ENT'!$E:$E, D373)</f>
        <v>0</v>
      </c>
      <c r="T373" s="104" t="str">
        <f>SUMIFS('LANÇAMENTOS ENT'!$T:$T,'LANÇAMENTOS ENT'!$E:$E,D373)</f>
        <v> R$ -   </v>
      </c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</row>
    <row r="374" ht="30.0" customHeight="1">
      <c r="A374" s="1"/>
      <c r="B374" s="97" t="str">
        <f t="shared" si="2"/>
        <v/>
      </c>
      <c r="C374" s="98" t="str">
        <f t="shared" si="7"/>
        <v>-</v>
      </c>
      <c r="D374" s="99"/>
      <c r="E374" s="100"/>
      <c r="F374" s="92"/>
      <c r="G374" s="93"/>
      <c r="H374" s="101"/>
      <c r="I374" s="101"/>
      <c r="J374" s="101"/>
      <c r="K374" s="102"/>
      <c r="L374" s="103"/>
      <c r="M374" s="103"/>
      <c r="N374" s="35"/>
      <c r="O374" s="4"/>
      <c r="P374" s="104" t="str">
        <f t="shared" si="4"/>
        <v/>
      </c>
      <c r="Q374" s="105" t="str">
        <f t="shared" si="5"/>
        <v/>
      </c>
      <c r="R374" s="104" t="str">
        <f t="shared" si="6"/>
        <v/>
      </c>
      <c r="S374" s="55" t="str">
        <f>SUMIFS('LANÇAMENTOS ENT'!$N:$N, 'LANÇAMENTOS ENT'!$E:$E, D374)</f>
        <v>0</v>
      </c>
      <c r="T374" s="104" t="str">
        <f>SUMIFS('LANÇAMENTOS ENT'!$T:$T,'LANÇAMENTOS ENT'!$E:$E,D374)</f>
        <v> R$ -   </v>
      </c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</row>
    <row r="375" ht="30.0" customHeight="1">
      <c r="A375" s="1"/>
      <c r="B375" s="97" t="str">
        <f t="shared" si="2"/>
        <v/>
      </c>
      <c r="C375" s="108" t="str">
        <f t="shared" si="7"/>
        <v>-</v>
      </c>
      <c r="D375" s="109"/>
      <c r="E375" s="110"/>
      <c r="F375" s="92"/>
      <c r="G375" s="93"/>
      <c r="H375" s="111"/>
      <c r="I375" s="111"/>
      <c r="J375" s="111"/>
      <c r="K375" s="112"/>
      <c r="L375" s="113"/>
      <c r="M375" s="113"/>
      <c r="N375" s="35"/>
      <c r="O375" s="4"/>
      <c r="P375" s="104" t="str">
        <f t="shared" si="4"/>
        <v/>
      </c>
      <c r="Q375" s="105" t="str">
        <f t="shared" si="5"/>
        <v/>
      </c>
      <c r="R375" s="104" t="str">
        <f t="shared" si="6"/>
        <v/>
      </c>
      <c r="S375" s="55" t="str">
        <f>SUMIFS('LANÇAMENTOS ENT'!$N:$N, 'LANÇAMENTOS ENT'!$E:$E, D375)</f>
        <v>0</v>
      </c>
      <c r="T375" s="104" t="str">
        <f>SUMIFS('LANÇAMENTOS ENT'!$T:$T,'LANÇAMENTOS ENT'!$E:$E,D375)</f>
        <v> R$ -   </v>
      </c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</row>
    <row r="376" ht="30.0" customHeight="1">
      <c r="A376" s="1"/>
      <c r="B376" s="97" t="str">
        <f t="shared" si="2"/>
        <v/>
      </c>
      <c r="C376" s="98" t="str">
        <f t="shared" si="7"/>
        <v>-</v>
      </c>
      <c r="D376" s="99"/>
      <c r="E376" s="100"/>
      <c r="F376" s="92"/>
      <c r="G376" s="93"/>
      <c r="H376" s="101"/>
      <c r="I376" s="101"/>
      <c r="J376" s="101"/>
      <c r="K376" s="102"/>
      <c r="L376" s="103"/>
      <c r="M376" s="103"/>
      <c r="N376" s="35"/>
      <c r="O376" s="4"/>
      <c r="P376" s="104" t="str">
        <f t="shared" si="4"/>
        <v/>
      </c>
      <c r="Q376" s="105" t="str">
        <f t="shared" si="5"/>
        <v/>
      </c>
      <c r="R376" s="104" t="str">
        <f t="shared" si="6"/>
        <v/>
      </c>
      <c r="S376" s="55" t="str">
        <f>SUMIFS('LANÇAMENTOS ENT'!$N:$N, 'LANÇAMENTOS ENT'!$E:$E, D376)</f>
        <v>0</v>
      </c>
      <c r="T376" s="104" t="str">
        <f>SUMIFS('LANÇAMENTOS ENT'!$T:$T,'LANÇAMENTOS ENT'!$E:$E,D376)</f>
        <v> R$ -   </v>
      </c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</row>
    <row r="377" ht="30.0" customHeight="1">
      <c r="A377" s="1"/>
      <c r="B377" s="97" t="str">
        <f t="shared" si="2"/>
        <v/>
      </c>
      <c r="C377" s="108" t="str">
        <f t="shared" si="7"/>
        <v>-</v>
      </c>
      <c r="D377" s="109"/>
      <c r="E377" s="110"/>
      <c r="F377" s="92"/>
      <c r="G377" s="93"/>
      <c r="H377" s="111"/>
      <c r="I377" s="111"/>
      <c r="J377" s="111"/>
      <c r="K377" s="112"/>
      <c r="L377" s="113"/>
      <c r="M377" s="113"/>
      <c r="N377" s="35"/>
      <c r="O377" s="4"/>
      <c r="P377" s="104" t="str">
        <f t="shared" si="4"/>
        <v/>
      </c>
      <c r="Q377" s="105" t="str">
        <f t="shared" si="5"/>
        <v/>
      </c>
      <c r="R377" s="104" t="str">
        <f t="shared" si="6"/>
        <v/>
      </c>
      <c r="S377" s="55" t="str">
        <f>SUMIFS('LANÇAMENTOS ENT'!$N:$N, 'LANÇAMENTOS ENT'!$E:$E, D377)</f>
        <v>0</v>
      </c>
      <c r="T377" s="104" t="str">
        <f>SUMIFS('LANÇAMENTOS ENT'!$T:$T,'LANÇAMENTOS ENT'!$E:$E,D377)</f>
        <v> R$ -   </v>
      </c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</row>
    <row r="378" ht="30.0" customHeight="1">
      <c r="A378" s="1"/>
      <c r="B378" s="97" t="str">
        <f t="shared" si="2"/>
        <v/>
      </c>
      <c r="C378" s="98" t="str">
        <f t="shared" si="7"/>
        <v>-</v>
      </c>
      <c r="D378" s="99"/>
      <c r="E378" s="100"/>
      <c r="F378" s="92"/>
      <c r="G378" s="93"/>
      <c r="H378" s="101"/>
      <c r="I378" s="101"/>
      <c r="J378" s="101"/>
      <c r="K378" s="102"/>
      <c r="L378" s="103"/>
      <c r="M378" s="103"/>
      <c r="N378" s="35"/>
      <c r="O378" s="4"/>
      <c r="P378" s="104" t="str">
        <f t="shared" si="4"/>
        <v/>
      </c>
      <c r="Q378" s="105" t="str">
        <f t="shared" si="5"/>
        <v/>
      </c>
      <c r="R378" s="104" t="str">
        <f t="shared" si="6"/>
        <v/>
      </c>
      <c r="S378" s="55" t="str">
        <f>SUMIFS('LANÇAMENTOS ENT'!$N:$N, 'LANÇAMENTOS ENT'!$E:$E, D378)</f>
        <v>0</v>
      </c>
      <c r="T378" s="104" t="str">
        <f>SUMIFS('LANÇAMENTOS ENT'!$T:$T,'LANÇAMENTOS ENT'!$E:$E,D378)</f>
        <v> R$ -   </v>
      </c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</row>
    <row r="379" ht="30.0" customHeight="1">
      <c r="A379" s="1"/>
      <c r="B379" s="97" t="str">
        <f t="shared" si="2"/>
        <v/>
      </c>
      <c r="C379" s="108" t="str">
        <f t="shared" si="7"/>
        <v>-</v>
      </c>
      <c r="D379" s="109"/>
      <c r="E379" s="110"/>
      <c r="F379" s="92"/>
      <c r="G379" s="93"/>
      <c r="H379" s="111"/>
      <c r="I379" s="111"/>
      <c r="J379" s="111"/>
      <c r="K379" s="112"/>
      <c r="L379" s="113"/>
      <c r="M379" s="113"/>
      <c r="N379" s="35"/>
      <c r="O379" s="4"/>
      <c r="P379" s="104" t="str">
        <f t="shared" si="4"/>
        <v/>
      </c>
      <c r="Q379" s="105" t="str">
        <f t="shared" si="5"/>
        <v/>
      </c>
      <c r="R379" s="104" t="str">
        <f t="shared" si="6"/>
        <v/>
      </c>
      <c r="S379" s="55" t="str">
        <f>SUMIFS('LANÇAMENTOS ENT'!$N:$N, 'LANÇAMENTOS ENT'!$E:$E, D379)</f>
        <v>0</v>
      </c>
      <c r="T379" s="104" t="str">
        <f>SUMIFS('LANÇAMENTOS ENT'!$T:$T,'LANÇAMENTOS ENT'!$E:$E,D379)</f>
        <v> R$ -   </v>
      </c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</row>
    <row r="380" ht="30.0" customHeight="1">
      <c r="A380" s="1"/>
      <c r="B380" s="97" t="str">
        <f t="shared" si="2"/>
        <v/>
      </c>
      <c r="C380" s="98" t="str">
        <f t="shared" si="7"/>
        <v>-</v>
      </c>
      <c r="D380" s="99"/>
      <c r="E380" s="100"/>
      <c r="F380" s="92"/>
      <c r="G380" s="93"/>
      <c r="H380" s="101"/>
      <c r="I380" s="101"/>
      <c r="J380" s="101"/>
      <c r="K380" s="102"/>
      <c r="L380" s="103"/>
      <c r="M380" s="103"/>
      <c r="N380" s="35"/>
      <c r="O380" s="4"/>
      <c r="P380" s="104" t="str">
        <f t="shared" si="4"/>
        <v/>
      </c>
      <c r="Q380" s="105" t="str">
        <f t="shared" si="5"/>
        <v/>
      </c>
      <c r="R380" s="104" t="str">
        <f t="shared" si="6"/>
        <v/>
      </c>
      <c r="S380" s="55" t="str">
        <f>SUMIFS('LANÇAMENTOS ENT'!$N:$N, 'LANÇAMENTOS ENT'!$E:$E, D380)</f>
        <v>0</v>
      </c>
      <c r="T380" s="104" t="str">
        <f>SUMIFS('LANÇAMENTOS ENT'!$T:$T,'LANÇAMENTOS ENT'!$E:$E,D380)</f>
        <v> R$ -   </v>
      </c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</row>
    <row r="381" ht="30.0" customHeight="1">
      <c r="A381" s="1"/>
      <c r="B381" s="97" t="str">
        <f t="shared" si="2"/>
        <v/>
      </c>
      <c r="C381" s="108" t="str">
        <f t="shared" si="7"/>
        <v>-</v>
      </c>
      <c r="D381" s="109"/>
      <c r="E381" s="110"/>
      <c r="F381" s="92"/>
      <c r="G381" s="93"/>
      <c r="H381" s="111"/>
      <c r="I381" s="111"/>
      <c r="J381" s="111"/>
      <c r="K381" s="112"/>
      <c r="L381" s="113"/>
      <c r="M381" s="113"/>
      <c r="N381" s="35"/>
      <c r="O381" s="4"/>
      <c r="P381" s="104" t="str">
        <f t="shared" si="4"/>
        <v/>
      </c>
      <c r="Q381" s="105" t="str">
        <f t="shared" si="5"/>
        <v/>
      </c>
      <c r="R381" s="104" t="str">
        <f t="shared" si="6"/>
        <v/>
      </c>
      <c r="S381" s="55" t="str">
        <f>SUMIFS('LANÇAMENTOS ENT'!$N:$N, 'LANÇAMENTOS ENT'!$E:$E, D381)</f>
        <v>0</v>
      </c>
      <c r="T381" s="104" t="str">
        <f>SUMIFS('LANÇAMENTOS ENT'!$T:$T,'LANÇAMENTOS ENT'!$E:$E,D381)</f>
        <v> R$ -   </v>
      </c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</row>
    <row r="382" ht="30.0" customHeight="1">
      <c r="A382" s="1"/>
      <c r="B382" s="97" t="str">
        <f t="shared" si="2"/>
        <v/>
      </c>
      <c r="C382" s="98" t="str">
        <f t="shared" si="7"/>
        <v>-</v>
      </c>
      <c r="D382" s="99"/>
      <c r="E382" s="100"/>
      <c r="F382" s="92"/>
      <c r="G382" s="93"/>
      <c r="H382" s="101"/>
      <c r="I382" s="101"/>
      <c r="J382" s="101"/>
      <c r="K382" s="102"/>
      <c r="L382" s="103"/>
      <c r="M382" s="103"/>
      <c r="N382" s="35"/>
      <c r="O382" s="4"/>
      <c r="P382" s="104" t="str">
        <f t="shared" si="4"/>
        <v/>
      </c>
      <c r="Q382" s="105" t="str">
        <f t="shared" si="5"/>
        <v/>
      </c>
      <c r="R382" s="104" t="str">
        <f t="shared" si="6"/>
        <v/>
      </c>
      <c r="S382" s="55" t="str">
        <f>SUMIFS('LANÇAMENTOS ENT'!$N:$N, 'LANÇAMENTOS ENT'!$E:$E, D382)</f>
        <v>0</v>
      </c>
      <c r="T382" s="104" t="str">
        <f>SUMIFS('LANÇAMENTOS ENT'!$T:$T,'LANÇAMENTOS ENT'!$E:$E,D382)</f>
        <v> R$ -   </v>
      </c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</row>
    <row r="383" ht="30.0" customHeight="1">
      <c r="A383" s="1"/>
      <c r="B383" s="97" t="str">
        <f t="shared" si="2"/>
        <v/>
      </c>
      <c r="C383" s="108" t="str">
        <f t="shared" si="7"/>
        <v>-</v>
      </c>
      <c r="D383" s="109"/>
      <c r="E383" s="110"/>
      <c r="F383" s="92"/>
      <c r="G383" s="93"/>
      <c r="H383" s="111"/>
      <c r="I383" s="111"/>
      <c r="J383" s="111"/>
      <c r="K383" s="112"/>
      <c r="L383" s="113"/>
      <c r="M383" s="113"/>
      <c r="N383" s="35"/>
      <c r="O383" s="4"/>
      <c r="P383" s="104" t="str">
        <f t="shared" si="4"/>
        <v/>
      </c>
      <c r="Q383" s="105" t="str">
        <f t="shared" si="5"/>
        <v/>
      </c>
      <c r="R383" s="104" t="str">
        <f t="shared" si="6"/>
        <v/>
      </c>
      <c r="S383" s="55" t="str">
        <f>SUMIFS('LANÇAMENTOS ENT'!$N:$N, 'LANÇAMENTOS ENT'!$E:$E, D383)</f>
        <v>0</v>
      </c>
      <c r="T383" s="104" t="str">
        <f>SUMIFS('LANÇAMENTOS ENT'!$T:$T,'LANÇAMENTOS ENT'!$E:$E,D383)</f>
        <v> R$ -   </v>
      </c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</row>
    <row r="384" ht="30.0" customHeight="1">
      <c r="A384" s="1"/>
      <c r="B384" s="97" t="str">
        <f t="shared" si="2"/>
        <v/>
      </c>
      <c r="C384" s="98" t="str">
        <f t="shared" si="7"/>
        <v>-</v>
      </c>
      <c r="D384" s="99"/>
      <c r="E384" s="100"/>
      <c r="F384" s="92"/>
      <c r="G384" s="93"/>
      <c r="H384" s="101"/>
      <c r="I384" s="101"/>
      <c r="J384" s="101"/>
      <c r="K384" s="102"/>
      <c r="L384" s="103"/>
      <c r="M384" s="103"/>
      <c r="N384" s="35"/>
      <c r="O384" s="4"/>
      <c r="P384" s="104" t="str">
        <f t="shared" si="4"/>
        <v/>
      </c>
      <c r="Q384" s="105" t="str">
        <f t="shared" si="5"/>
        <v/>
      </c>
      <c r="R384" s="104" t="str">
        <f t="shared" si="6"/>
        <v/>
      </c>
      <c r="S384" s="55" t="str">
        <f>SUMIFS('LANÇAMENTOS ENT'!$N:$N, 'LANÇAMENTOS ENT'!$E:$E, D384)</f>
        <v>0</v>
      </c>
      <c r="T384" s="104" t="str">
        <f>SUMIFS('LANÇAMENTOS ENT'!$T:$T,'LANÇAMENTOS ENT'!$E:$E,D384)</f>
        <v> R$ -   </v>
      </c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</row>
    <row r="385" ht="30.0" customHeight="1">
      <c r="A385" s="1"/>
      <c r="B385" s="97" t="str">
        <f t="shared" si="2"/>
        <v/>
      </c>
      <c r="C385" s="108" t="str">
        <f t="shared" si="7"/>
        <v>-</v>
      </c>
      <c r="D385" s="109"/>
      <c r="E385" s="110"/>
      <c r="F385" s="92"/>
      <c r="G385" s="93"/>
      <c r="H385" s="111"/>
      <c r="I385" s="111"/>
      <c r="J385" s="111"/>
      <c r="K385" s="112"/>
      <c r="L385" s="113"/>
      <c r="M385" s="113"/>
      <c r="N385" s="35"/>
      <c r="O385" s="4"/>
      <c r="P385" s="104" t="str">
        <f t="shared" si="4"/>
        <v/>
      </c>
      <c r="Q385" s="105" t="str">
        <f t="shared" si="5"/>
        <v/>
      </c>
      <c r="R385" s="104" t="str">
        <f t="shared" si="6"/>
        <v/>
      </c>
      <c r="S385" s="55" t="str">
        <f>SUMIFS('LANÇAMENTOS ENT'!$N:$N, 'LANÇAMENTOS ENT'!$E:$E, D385)</f>
        <v>0</v>
      </c>
      <c r="T385" s="104" t="str">
        <f>SUMIFS('LANÇAMENTOS ENT'!$T:$T,'LANÇAMENTOS ENT'!$E:$E,D385)</f>
        <v> R$ -   </v>
      </c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</row>
    <row r="386" ht="30.0" customHeight="1">
      <c r="A386" s="1"/>
      <c r="B386" s="97" t="str">
        <f t="shared" si="2"/>
        <v/>
      </c>
      <c r="C386" s="98" t="str">
        <f t="shared" si="7"/>
        <v>-</v>
      </c>
      <c r="D386" s="99"/>
      <c r="E386" s="100"/>
      <c r="F386" s="92"/>
      <c r="G386" s="93"/>
      <c r="H386" s="101"/>
      <c r="I386" s="101"/>
      <c r="J386" s="101"/>
      <c r="K386" s="102"/>
      <c r="L386" s="103"/>
      <c r="M386" s="103"/>
      <c r="N386" s="35"/>
      <c r="O386" s="4"/>
      <c r="P386" s="104" t="str">
        <f t="shared" si="4"/>
        <v/>
      </c>
      <c r="Q386" s="105" t="str">
        <f t="shared" si="5"/>
        <v/>
      </c>
      <c r="R386" s="104" t="str">
        <f t="shared" si="6"/>
        <v/>
      </c>
      <c r="S386" s="55" t="str">
        <f>SUMIFS('LANÇAMENTOS ENT'!$N:$N, 'LANÇAMENTOS ENT'!$E:$E, D386)</f>
        <v>0</v>
      </c>
      <c r="T386" s="104" t="str">
        <f>SUMIFS('LANÇAMENTOS ENT'!$T:$T,'LANÇAMENTOS ENT'!$E:$E,D386)</f>
        <v> R$ -   </v>
      </c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</row>
    <row r="387" ht="30.0" customHeight="1">
      <c r="A387" s="1"/>
      <c r="B387" s="97" t="str">
        <f t="shared" si="2"/>
        <v/>
      </c>
      <c r="C387" s="108" t="str">
        <f t="shared" si="7"/>
        <v>-</v>
      </c>
      <c r="D387" s="109"/>
      <c r="E387" s="110"/>
      <c r="F387" s="92"/>
      <c r="G387" s="93"/>
      <c r="H387" s="111"/>
      <c r="I387" s="111"/>
      <c r="J387" s="111"/>
      <c r="K387" s="112"/>
      <c r="L387" s="113"/>
      <c r="M387" s="113"/>
      <c r="N387" s="35"/>
      <c r="O387" s="4"/>
      <c r="P387" s="104" t="str">
        <f t="shared" si="4"/>
        <v/>
      </c>
      <c r="Q387" s="105" t="str">
        <f t="shared" si="5"/>
        <v/>
      </c>
      <c r="R387" s="104" t="str">
        <f t="shared" si="6"/>
        <v/>
      </c>
      <c r="S387" s="55" t="str">
        <f>SUMIFS('LANÇAMENTOS ENT'!$N:$N, 'LANÇAMENTOS ENT'!$E:$E, D387)</f>
        <v>0</v>
      </c>
      <c r="T387" s="104" t="str">
        <f>SUMIFS('LANÇAMENTOS ENT'!$T:$T,'LANÇAMENTOS ENT'!$E:$E,D387)</f>
        <v> R$ -   </v>
      </c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</row>
    <row r="388" ht="30.0" customHeight="1">
      <c r="A388" s="1"/>
      <c r="B388" s="97" t="str">
        <f t="shared" si="2"/>
        <v/>
      </c>
      <c r="C388" s="98" t="str">
        <f t="shared" si="7"/>
        <v>-</v>
      </c>
      <c r="D388" s="99"/>
      <c r="E388" s="100"/>
      <c r="F388" s="92"/>
      <c r="G388" s="93"/>
      <c r="H388" s="101"/>
      <c r="I388" s="101"/>
      <c r="J388" s="101"/>
      <c r="K388" s="102"/>
      <c r="L388" s="103"/>
      <c r="M388" s="103"/>
      <c r="N388" s="35"/>
      <c r="O388" s="4"/>
      <c r="P388" s="104" t="str">
        <f t="shared" si="4"/>
        <v/>
      </c>
      <c r="Q388" s="105" t="str">
        <f t="shared" si="5"/>
        <v/>
      </c>
      <c r="R388" s="104" t="str">
        <f t="shared" si="6"/>
        <v/>
      </c>
      <c r="S388" s="55" t="str">
        <f>SUMIFS('LANÇAMENTOS ENT'!$N:$N, 'LANÇAMENTOS ENT'!$E:$E, D388)</f>
        <v>0</v>
      </c>
      <c r="T388" s="104" t="str">
        <f>SUMIFS('LANÇAMENTOS ENT'!$T:$T,'LANÇAMENTOS ENT'!$E:$E,D388)</f>
        <v> R$ -   </v>
      </c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</row>
    <row r="389" ht="30.0" customHeight="1">
      <c r="A389" s="1"/>
      <c r="B389" s="97" t="str">
        <f t="shared" si="2"/>
        <v/>
      </c>
      <c r="C389" s="108" t="str">
        <f t="shared" si="7"/>
        <v>-</v>
      </c>
      <c r="D389" s="109"/>
      <c r="E389" s="110"/>
      <c r="F389" s="92"/>
      <c r="G389" s="93"/>
      <c r="H389" s="111"/>
      <c r="I389" s="111"/>
      <c r="J389" s="111"/>
      <c r="K389" s="112"/>
      <c r="L389" s="113"/>
      <c r="M389" s="113"/>
      <c r="N389" s="35"/>
      <c r="O389" s="4"/>
      <c r="P389" s="104" t="str">
        <f t="shared" si="4"/>
        <v/>
      </c>
      <c r="Q389" s="105" t="str">
        <f t="shared" si="5"/>
        <v/>
      </c>
      <c r="R389" s="104" t="str">
        <f t="shared" si="6"/>
        <v/>
      </c>
      <c r="S389" s="55" t="str">
        <f>SUMIFS('LANÇAMENTOS ENT'!$N:$N, 'LANÇAMENTOS ENT'!$E:$E, D389)</f>
        <v>0</v>
      </c>
      <c r="T389" s="104" t="str">
        <f>SUMIFS('LANÇAMENTOS ENT'!$T:$T,'LANÇAMENTOS ENT'!$E:$E,D389)</f>
        <v> R$ -   </v>
      </c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</row>
    <row r="390" ht="30.0" customHeight="1">
      <c r="A390" s="1"/>
      <c r="B390" s="97" t="str">
        <f t="shared" si="2"/>
        <v/>
      </c>
      <c r="C390" s="98" t="str">
        <f t="shared" si="7"/>
        <v>-</v>
      </c>
      <c r="D390" s="99"/>
      <c r="E390" s="100"/>
      <c r="F390" s="92"/>
      <c r="G390" s="93"/>
      <c r="H390" s="101"/>
      <c r="I390" s="101"/>
      <c r="J390" s="101"/>
      <c r="K390" s="102"/>
      <c r="L390" s="103"/>
      <c r="M390" s="103"/>
      <c r="N390" s="35"/>
      <c r="O390" s="4"/>
      <c r="P390" s="104" t="str">
        <f t="shared" si="4"/>
        <v/>
      </c>
      <c r="Q390" s="105" t="str">
        <f t="shared" si="5"/>
        <v/>
      </c>
      <c r="R390" s="104" t="str">
        <f t="shared" si="6"/>
        <v/>
      </c>
      <c r="S390" s="55" t="str">
        <f>SUMIFS('LANÇAMENTOS ENT'!$N:$N, 'LANÇAMENTOS ENT'!$E:$E, D390)</f>
        <v>0</v>
      </c>
      <c r="T390" s="104" t="str">
        <f>SUMIFS('LANÇAMENTOS ENT'!$T:$T,'LANÇAMENTOS ENT'!$E:$E,D390)</f>
        <v> R$ -   </v>
      </c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</row>
    <row r="391" ht="30.0" customHeight="1">
      <c r="A391" s="1"/>
      <c r="B391" s="97" t="str">
        <f t="shared" si="2"/>
        <v/>
      </c>
      <c r="C391" s="108" t="str">
        <f t="shared" si="7"/>
        <v>-</v>
      </c>
      <c r="D391" s="109"/>
      <c r="E391" s="110"/>
      <c r="F391" s="92"/>
      <c r="G391" s="93"/>
      <c r="H391" s="111"/>
      <c r="I391" s="111"/>
      <c r="J391" s="111"/>
      <c r="K391" s="112"/>
      <c r="L391" s="113"/>
      <c r="M391" s="113"/>
      <c r="N391" s="35"/>
      <c r="O391" s="4"/>
      <c r="P391" s="104" t="str">
        <f t="shared" si="4"/>
        <v/>
      </c>
      <c r="Q391" s="105" t="str">
        <f t="shared" si="5"/>
        <v/>
      </c>
      <c r="R391" s="104" t="str">
        <f t="shared" si="6"/>
        <v/>
      </c>
      <c r="S391" s="55" t="str">
        <f>SUMIFS('LANÇAMENTOS ENT'!$N:$N, 'LANÇAMENTOS ENT'!$E:$E, D391)</f>
        <v>0</v>
      </c>
      <c r="T391" s="104" t="str">
        <f>SUMIFS('LANÇAMENTOS ENT'!$T:$T,'LANÇAMENTOS ENT'!$E:$E,D391)</f>
        <v> R$ -   </v>
      </c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</row>
    <row r="392" ht="30.0" customHeight="1">
      <c r="A392" s="1"/>
      <c r="B392" s="97" t="str">
        <f t="shared" si="2"/>
        <v/>
      </c>
      <c r="C392" s="98" t="str">
        <f t="shared" si="7"/>
        <v>-</v>
      </c>
      <c r="D392" s="99"/>
      <c r="E392" s="100"/>
      <c r="F392" s="92"/>
      <c r="G392" s="93"/>
      <c r="H392" s="101"/>
      <c r="I392" s="101"/>
      <c r="J392" s="101"/>
      <c r="K392" s="102"/>
      <c r="L392" s="103"/>
      <c r="M392" s="103"/>
      <c r="N392" s="35"/>
      <c r="O392" s="4"/>
      <c r="P392" s="104" t="str">
        <f t="shared" si="4"/>
        <v/>
      </c>
      <c r="Q392" s="105" t="str">
        <f t="shared" si="5"/>
        <v/>
      </c>
      <c r="R392" s="104" t="str">
        <f t="shared" si="6"/>
        <v/>
      </c>
      <c r="S392" s="55" t="str">
        <f>SUMIFS('LANÇAMENTOS ENT'!$N:$N, 'LANÇAMENTOS ENT'!$E:$E, D392)</f>
        <v>0</v>
      </c>
      <c r="T392" s="104" t="str">
        <f>SUMIFS('LANÇAMENTOS ENT'!$T:$T,'LANÇAMENTOS ENT'!$E:$E,D392)</f>
        <v> R$ -   </v>
      </c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</row>
    <row r="393" ht="30.0" customHeight="1">
      <c r="A393" s="1"/>
      <c r="B393" s="97" t="str">
        <f t="shared" si="2"/>
        <v/>
      </c>
      <c r="C393" s="108" t="str">
        <f t="shared" si="7"/>
        <v>-</v>
      </c>
      <c r="D393" s="109"/>
      <c r="E393" s="110"/>
      <c r="F393" s="92"/>
      <c r="G393" s="93"/>
      <c r="H393" s="111"/>
      <c r="I393" s="111"/>
      <c r="J393" s="111"/>
      <c r="K393" s="112"/>
      <c r="L393" s="113"/>
      <c r="M393" s="113"/>
      <c r="N393" s="35"/>
      <c r="O393" s="4"/>
      <c r="P393" s="104" t="str">
        <f t="shared" si="4"/>
        <v/>
      </c>
      <c r="Q393" s="105" t="str">
        <f t="shared" si="5"/>
        <v/>
      </c>
      <c r="R393" s="104" t="str">
        <f t="shared" si="6"/>
        <v/>
      </c>
      <c r="S393" s="55" t="str">
        <f>SUMIFS('LANÇAMENTOS ENT'!$N:$N, 'LANÇAMENTOS ENT'!$E:$E, D393)</f>
        <v>0</v>
      </c>
      <c r="T393" s="104" t="str">
        <f>SUMIFS('LANÇAMENTOS ENT'!$T:$T,'LANÇAMENTOS ENT'!$E:$E,D393)</f>
        <v> R$ -   </v>
      </c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</row>
    <row r="394" ht="30.0" customHeight="1">
      <c r="A394" s="1"/>
      <c r="B394" s="97" t="str">
        <f t="shared" si="2"/>
        <v/>
      </c>
      <c r="C394" s="98" t="str">
        <f t="shared" si="7"/>
        <v>-</v>
      </c>
      <c r="D394" s="99"/>
      <c r="E394" s="100"/>
      <c r="F394" s="92"/>
      <c r="G394" s="93"/>
      <c r="H394" s="101"/>
      <c r="I394" s="101"/>
      <c r="J394" s="101"/>
      <c r="K394" s="102"/>
      <c r="L394" s="103"/>
      <c r="M394" s="103"/>
      <c r="N394" s="35"/>
      <c r="O394" s="4"/>
      <c r="P394" s="104" t="str">
        <f t="shared" si="4"/>
        <v/>
      </c>
      <c r="Q394" s="105" t="str">
        <f t="shared" si="5"/>
        <v/>
      </c>
      <c r="R394" s="104" t="str">
        <f t="shared" si="6"/>
        <v/>
      </c>
      <c r="S394" s="55" t="str">
        <f>SUMIFS('LANÇAMENTOS ENT'!$N:$N, 'LANÇAMENTOS ENT'!$E:$E, D394)</f>
        <v>0</v>
      </c>
      <c r="T394" s="104" t="str">
        <f>SUMIFS('LANÇAMENTOS ENT'!$T:$T,'LANÇAMENTOS ENT'!$E:$E,D394)</f>
        <v> R$ -   </v>
      </c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</row>
    <row r="395" ht="30.0" customHeight="1">
      <c r="A395" s="1"/>
      <c r="B395" s="97" t="str">
        <f t="shared" si="2"/>
        <v/>
      </c>
      <c r="C395" s="108" t="str">
        <f t="shared" si="7"/>
        <v>-</v>
      </c>
      <c r="D395" s="109"/>
      <c r="E395" s="110"/>
      <c r="F395" s="92"/>
      <c r="G395" s="93"/>
      <c r="H395" s="111"/>
      <c r="I395" s="111"/>
      <c r="J395" s="111"/>
      <c r="K395" s="112"/>
      <c r="L395" s="113"/>
      <c r="M395" s="113"/>
      <c r="N395" s="35"/>
      <c r="O395" s="4"/>
      <c r="P395" s="104" t="str">
        <f t="shared" si="4"/>
        <v/>
      </c>
      <c r="Q395" s="105" t="str">
        <f t="shared" si="5"/>
        <v/>
      </c>
      <c r="R395" s="104" t="str">
        <f t="shared" si="6"/>
        <v/>
      </c>
      <c r="S395" s="55" t="str">
        <f>SUMIFS('LANÇAMENTOS ENT'!$N:$N, 'LANÇAMENTOS ENT'!$E:$E, D395)</f>
        <v>0</v>
      </c>
      <c r="T395" s="104" t="str">
        <f>SUMIFS('LANÇAMENTOS ENT'!$T:$T,'LANÇAMENTOS ENT'!$E:$E,D395)</f>
        <v> R$ -   </v>
      </c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</row>
    <row r="396" ht="30.0" customHeight="1">
      <c r="A396" s="1"/>
      <c r="B396" s="97" t="str">
        <f t="shared" si="2"/>
        <v/>
      </c>
      <c r="C396" s="98" t="str">
        <f t="shared" si="7"/>
        <v>-</v>
      </c>
      <c r="D396" s="99"/>
      <c r="E396" s="100"/>
      <c r="F396" s="92"/>
      <c r="G396" s="93"/>
      <c r="H396" s="101"/>
      <c r="I396" s="101"/>
      <c r="J396" s="101"/>
      <c r="K396" s="102"/>
      <c r="L396" s="103"/>
      <c r="M396" s="103"/>
      <c r="N396" s="35"/>
      <c r="O396" s="4"/>
      <c r="P396" s="104" t="str">
        <f t="shared" si="4"/>
        <v/>
      </c>
      <c r="Q396" s="105" t="str">
        <f t="shared" si="5"/>
        <v/>
      </c>
      <c r="R396" s="104" t="str">
        <f t="shared" si="6"/>
        <v/>
      </c>
      <c r="S396" s="55" t="str">
        <f>SUMIFS('LANÇAMENTOS ENT'!$N:$N, 'LANÇAMENTOS ENT'!$E:$E, D396)</f>
        <v>0</v>
      </c>
      <c r="T396" s="104" t="str">
        <f>SUMIFS('LANÇAMENTOS ENT'!$T:$T,'LANÇAMENTOS ENT'!$E:$E,D396)</f>
        <v> R$ -   </v>
      </c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</row>
    <row r="397" ht="30.0" customHeight="1">
      <c r="A397" s="1"/>
      <c r="B397" s="97" t="str">
        <f t="shared" si="2"/>
        <v/>
      </c>
      <c r="C397" s="108" t="str">
        <f t="shared" si="7"/>
        <v>-</v>
      </c>
      <c r="D397" s="109"/>
      <c r="E397" s="110"/>
      <c r="F397" s="92"/>
      <c r="G397" s="93"/>
      <c r="H397" s="111"/>
      <c r="I397" s="111"/>
      <c r="J397" s="111"/>
      <c r="K397" s="112"/>
      <c r="L397" s="113"/>
      <c r="M397" s="113"/>
      <c r="N397" s="35"/>
      <c r="O397" s="4"/>
      <c r="P397" s="104" t="str">
        <f t="shared" si="4"/>
        <v/>
      </c>
      <c r="Q397" s="105" t="str">
        <f t="shared" si="5"/>
        <v/>
      </c>
      <c r="R397" s="104" t="str">
        <f t="shared" si="6"/>
        <v/>
      </c>
      <c r="S397" s="55" t="str">
        <f>SUMIFS('LANÇAMENTOS ENT'!$N:$N, 'LANÇAMENTOS ENT'!$E:$E, D397)</f>
        <v>0</v>
      </c>
      <c r="T397" s="104" t="str">
        <f>SUMIFS('LANÇAMENTOS ENT'!$T:$T,'LANÇAMENTOS ENT'!$E:$E,D397)</f>
        <v> R$ -   </v>
      </c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</row>
    <row r="398" ht="30.0" customHeight="1">
      <c r="A398" s="1"/>
      <c r="B398" s="97" t="str">
        <f t="shared" si="2"/>
        <v/>
      </c>
      <c r="C398" s="98" t="str">
        <f t="shared" si="7"/>
        <v>-</v>
      </c>
      <c r="D398" s="99"/>
      <c r="E398" s="100"/>
      <c r="F398" s="92"/>
      <c r="G398" s="93"/>
      <c r="H398" s="101"/>
      <c r="I398" s="101"/>
      <c r="J398" s="101"/>
      <c r="K398" s="102"/>
      <c r="L398" s="103"/>
      <c r="M398" s="103"/>
      <c r="N398" s="35"/>
      <c r="O398" s="4"/>
      <c r="P398" s="104" t="str">
        <f t="shared" si="4"/>
        <v/>
      </c>
      <c r="Q398" s="105" t="str">
        <f t="shared" si="5"/>
        <v/>
      </c>
      <c r="R398" s="104" t="str">
        <f t="shared" si="6"/>
        <v/>
      </c>
      <c r="S398" s="55" t="str">
        <f>SUMIFS('LANÇAMENTOS ENT'!$N:$N, 'LANÇAMENTOS ENT'!$E:$E, D398)</f>
        <v>0</v>
      </c>
      <c r="T398" s="104" t="str">
        <f>SUMIFS('LANÇAMENTOS ENT'!$T:$T,'LANÇAMENTOS ENT'!$E:$E,D398)</f>
        <v> R$ -   </v>
      </c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</row>
    <row r="399" ht="30.0" customHeight="1">
      <c r="A399" s="1"/>
      <c r="B399" s="97" t="str">
        <f t="shared" si="2"/>
        <v/>
      </c>
      <c r="C399" s="108" t="str">
        <f t="shared" si="7"/>
        <v>-</v>
      </c>
      <c r="D399" s="109"/>
      <c r="E399" s="110"/>
      <c r="F399" s="92"/>
      <c r="G399" s="93"/>
      <c r="H399" s="111"/>
      <c r="I399" s="111"/>
      <c r="J399" s="111"/>
      <c r="K399" s="112"/>
      <c r="L399" s="113"/>
      <c r="M399" s="113"/>
      <c r="N399" s="35"/>
      <c r="O399" s="4"/>
      <c r="P399" s="104" t="str">
        <f t="shared" si="4"/>
        <v/>
      </c>
      <c r="Q399" s="105" t="str">
        <f t="shared" si="5"/>
        <v/>
      </c>
      <c r="R399" s="104" t="str">
        <f t="shared" si="6"/>
        <v/>
      </c>
      <c r="S399" s="55" t="str">
        <f>SUMIFS('LANÇAMENTOS ENT'!$N:$N, 'LANÇAMENTOS ENT'!$E:$E, D399)</f>
        <v>0</v>
      </c>
      <c r="T399" s="104" t="str">
        <f>SUMIFS('LANÇAMENTOS ENT'!$T:$T,'LANÇAMENTOS ENT'!$E:$E,D399)</f>
        <v> R$ -   </v>
      </c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</row>
    <row r="400" ht="30.0" customHeight="1">
      <c r="A400" s="1"/>
      <c r="B400" s="97" t="str">
        <f t="shared" si="2"/>
        <v/>
      </c>
      <c r="C400" s="98" t="str">
        <f t="shared" si="7"/>
        <v>-</v>
      </c>
      <c r="D400" s="99"/>
      <c r="E400" s="100"/>
      <c r="F400" s="92"/>
      <c r="G400" s="93"/>
      <c r="H400" s="101"/>
      <c r="I400" s="101"/>
      <c r="J400" s="101"/>
      <c r="K400" s="102"/>
      <c r="L400" s="103"/>
      <c r="M400" s="103"/>
      <c r="N400" s="35"/>
      <c r="O400" s="4"/>
      <c r="P400" s="104" t="str">
        <f t="shared" si="4"/>
        <v/>
      </c>
      <c r="Q400" s="105" t="str">
        <f t="shared" si="5"/>
        <v/>
      </c>
      <c r="R400" s="104" t="str">
        <f t="shared" si="6"/>
        <v/>
      </c>
      <c r="S400" s="55" t="str">
        <f>SUMIFS('LANÇAMENTOS ENT'!$N:$N, 'LANÇAMENTOS ENT'!$E:$E, D400)</f>
        <v>0</v>
      </c>
      <c r="T400" s="104" t="str">
        <f>SUMIFS('LANÇAMENTOS ENT'!$T:$T,'LANÇAMENTOS ENT'!$E:$E,D400)</f>
        <v> R$ -   </v>
      </c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</row>
    <row r="401" ht="30.0" customHeight="1">
      <c r="A401" s="1"/>
      <c r="B401" s="97" t="str">
        <f t="shared" si="2"/>
        <v/>
      </c>
      <c r="C401" s="108" t="str">
        <f t="shared" si="7"/>
        <v>-</v>
      </c>
      <c r="D401" s="109"/>
      <c r="E401" s="110"/>
      <c r="F401" s="92"/>
      <c r="G401" s="93"/>
      <c r="H401" s="111"/>
      <c r="I401" s="111"/>
      <c r="J401" s="111"/>
      <c r="K401" s="112"/>
      <c r="L401" s="113"/>
      <c r="M401" s="113"/>
      <c r="N401" s="35"/>
      <c r="O401" s="4"/>
      <c r="P401" s="104" t="str">
        <f t="shared" si="4"/>
        <v/>
      </c>
      <c r="Q401" s="105" t="str">
        <f t="shared" si="5"/>
        <v/>
      </c>
      <c r="R401" s="104" t="str">
        <f t="shared" si="6"/>
        <v/>
      </c>
      <c r="S401" s="55" t="str">
        <f>SUMIFS('LANÇAMENTOS ENT'!$N:$N, 'LANÇAMENTOS ENT'!$E:$E, D401)</f>
        <v>0</v>
      </c>
      <c r="T401" s="104" t="str">
        <f>SUMIFS('LANÇAMENTOS ENT'!$T:$T,'LANÇAMENTOS ENT'!$E:$E,D401)</f>
        <v> R$ -   </v>
      </c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</row>
    <row r="402" ht="30.0" customHeight="1">
      <c r="A402" s="1"/>
      <c r="B402" s="97" t="str">
        <f t="shared" si="2"/>
        <v/>
      </c>
      <c r="C402" s="98" t="str">
        <f t="shared" si="7"/>
        <v>-</v>
      </c>
      <c r="D402" s="99"/>
      <c r="E402" s="100"/>
      <c r="F402" s="92"/>
      <c r="G402" s="93"/>
      <c r="H402" s="101"/>
      <c r="I402" s="101"/>
      <c r="J402" s="101"/>
      <c r="K402" s="102"/>
      <c r="L402" s="103"/>
      <c r="M402" s="103"/>
      <c r="N402" s="35"/>
      <c r="O402" s="4"/>
      <c r="P402" s="104" t="str">
        <f t="shared" si="4"/>
        <v/>
      </c>
      <c r="Q402" s="105" t="str">
        <f t="shared" si="5"/>
        <v/>
      </c>
      <c r="R402" s="104" t="str">
        <f t="shared" si="6"/>
        <v/>
      </c>
      <c r="S402" s="55" t="str">
        <f>SUMIFS('LANÇAMENTOS ENT'!$N:$N, 'LANÇAMENTOS ENT'!$E:$E, D402)</f>
        <v>0</v>
      </c>
      <c r="T402" s="104" t="str">
        <f>SUMIFS('LANÇAMENTOS ENT'!$T:$T,'LANÇAMENTOS ENT'!$E:$E,D402)</f>
        <v> R$ -   </v>
      </c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</row>
    <row r="403" ht="30.0" customHeight="1">
      <c r="A403" s="1"/>
      <c r="B403" s="97" t="str">
        <f t="shared" si="2"/>
        <v/>
      </c>
      <c r="C403" s="108" t="str">
        <f t="shared" si="7"/>
        <v>-</v>
      </c>
      <c r="D403" s="109"/>
      <c r="E403" s="110"/>
      <c r="F403" s="92"/>
      <c r="G403" s="93"/>
      <c r="H403" s="111"/>
      <c r="I403" s="111"/>
      <c r="J403" s="111"/>
      <c r="K403" s="112"/>
      <c r="L403" s="113"/>
      <c r="M403" s="113"/>
      <c r="N403" s="35"/>
      <c r="O403" s="4"/>
      <c r="P403" s="104" t="str">
        <f t="shared" si="4"/>
        <v/>
      </c>
      <c r="Q403" s="105" t="str">
        <f t="shared" si="5"/>
        <v/>
      </c>
      <c r="R403" s="104" t="str">
        <f t="shared" si="6"/>
        <v/>
      </c>
      <c r="S403" s="55" t="str">
        <f>SUMIFS('LANÇAMENTOS ENT'!$N:$N, 'LANÇAMENTOS ENT'!$E:$E, D403)</f>
        <v>0</v>
      </c>
      <c r="T403" s="104" t="str">
        <f>SUMIFS('LANÇAMENTOS ENT'!$T:$T,'LANÇAMENTOS ENT'!$E:$E,D403)</f>
        <v> R$ -   </v>
      </c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</row>
    <row r="404" ht="30.0" customHeight="1">
      <c r="A404" s="1"/>
      <c r="B404" s="97" t="str">
        <f t="shared" si="2"/>
        <v/>
      </c>
      <c r="C404" s="98" t="str">
        <f t="shared" si="7"/>
        <v>-</v>
      </c>
      <c r="D404" s="99"/>
      <c r="E404" s="100"/>
      <c r="F404" s="92"/>
      <c r="G404" s="93"/>
      <c r="H404" s="101"/>
      <c r="I404" s="101"/>
      <c r="J404" s="101"/>
      <c r="K404" s="102"/>
      <c r="L404" s="103"/>
      <c r="M404" s="103"/>
      <c r="N404" s="35"/>
      <c r="O404" s="4"/>
      <c r="P404" s="104" t="str">
        <f t="shared" si="4"/>
        <v/>
      </c>
      <c r="Q404" s="105" t="str">
        <f t="shared" si="5"/>
        <v/>
      </c>
      <c r="R404" s="104" t="str">
        <f t="shared" si="6"/>
        <v/>
      </c>
      <c r="S404" s="55" t="str">
        <f>SUMIFS('LANÇAMENTOS ENT'!$N:$N, 'LANÇAMENTOS ENT'!$E:$E, D404)</f>
        <v>0</v>
      </c>
      <c r="T404" s="104" t="str">
        <f>SUMIFS('LANÇAMENTOS ENT'!$T:$T,'LANÇAMENTOS ENT'!$E:$E,D404)</f>
        <v> R$ -   </v>
      </c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</row>
    <row r="405" ht="30.0" customHeight="1">
      <c r="A405" s="1"/>
      <c r="B405" s="97" t="str">
        <f t="shared" si="2"/>
        <v/>
      </c>
      <c r="C405" s="108" t="str">
        <f t="shared" si="7"/>
        <v>-</v>
      </c>
      <c r="D405" s="109"/>
      <c r="E405" s="110"/>
      <c r="F405" s="92"/>
      <c r="G405" s="93"/>
      <c r="H405" s="111"/>
      <c r="I405" s="111"/>
      <c r="J405" s="111"/>
      <c r="K405" s="112"/>
      <c r="L405" s="113"/>
      <c r="M405" s="113"/>
      <c r="N405" s="35"/>
      <c r="O405" s="4"/>
      <c r="P405" s="104" t="str">
        <f t="shared" si="4"/>
        <v/>
      </c>
      <c r="Q405" s="105" t="str">
        <f t="shared" si="5"/>
        <v/>
      </c>
      <c r="R405" s="104" t="str">
        <f t="shared" si="6"/>
        <v/>
      </c>
      <c r="S405" s="55" t="str">
        <f>SUMIFS('LANÇAMENTOS ENT'!$N:$N, 'LANÇAMENTOS ENT'!$E:$E, D405)</f>
        <v>0</v>
      </c>
      <c r="T405" s="104" t="str">
        <f>SUMIFS('LANÇAMENTOS ENT'!$T:$T,'LANÇAMENTOS ENT'!$E:$E,D405)</f>
        <v> R$ -   </v>
      </c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</row>
    <row r="406" ht="30.0" customHeight="1">
      <c r="A406" s="1"/>
      <c r="B406" s="97" t="str">
        <f t="shared" si="2"/>
        <v/>
      </c>
      <c r="C406" s="98" t="str">
        <f t="shared" si="7"/>
        <v>-</v>
      </c>
      <c r="D406" s="99"/>
      <c r="E406" s="100"/>
      <c r="F406" s="92"/>
      <c r="G406" s="93"/>
      <c r="H406" s="101"/>
      <c r="I406" s="101"/>
      <c r="J406" s="101"/>
      <c r="K406" s="102"/>
      <c r="L406" s="103"/>
      <c r="M406" s="103"/>
      <c r="N406" s="35"/>
      <c r="O406" s="4"/>
      <c r="P406" s="104" t="str">
        <f t="shared" si="4"/>
        <v/>
      </c>
      <c r="Q406" s="105" t="str">
        <f t="shared" si="5"/>
        <v/>
      </c>
      <c r="R406" s="104" t="str">
        <f t="shared" si="6"/>
        <v/>
      </c>
      <c r="S406" s="55" t="str">
        <f>SUMIFS('LANÇAMENTOS ENT'!$N:$N, 'LANÇAMENTOS ENT'!$E:$E, D406)</f>
        <v>0</v>
      </c>
      <c r="T406" s="104" t="str">
        <f>SUMIFS('LANÇAMENTOS ENT'!$T:$T,'LANÇAMENTOS ENT'!$E:$E,D406)</f>
        <v> R$ -   </v>
      </c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</row>
    <row r="407" ht="30.0" customHeight="1">
      <c r="A407" s="1"/>
      <c r="B407" s="97" t="str">
        <f t="shared" si="2"/>
        <v/>
      </c>
      <c r="C407" s="108" t="str">
        <f t="shared" si="7"/>
        <v>-</v>
      </c>
      <c r="D407" s="109"/>
      <c r="E407" s="110"/>
      <c r="F407" s="92"/>
      <c r="G407" s="93"/>
      <c r="H407" s="111"/>
      <c r="I407" s="111"/>
      <c r="J407" s="111"/>
      <c r="K407" s="112"/>
      <c r="L407" s="113"/>
      <c r="M407" s="113"/>
      <c r="N407" s="35"/>
      <c r="O407" s="4"/>
      <c r="P407" s="104" t="str">
        <f t="shared" si="4"/>
        <v/>
      </c>
      <c r="Q407" s="105" t="str">
        <f t="shared" si="5"/>
        <v/>
      </c>
      <c r="R407" s="104" t="str">
        <f t="shared" si="6"/>
        <v/>
      </c>
      <c r="S407" s="55" t="str">
        <f>SUMIFS('LANÇAMENTOS ENT'!$N:$N, 'LANÇAMENTOS ENT'!$E:$E, D407)</f>
        <v>0</v>
      </c>
      <c r="T407" s="104" t="str">
        <f>SUMIFS('LANÇAMENTOS ENT'!$T:$T,'LANÇAMENTOS ENT'!$E:$E,D407)</f>
        <v> R$ -   </v>
      </c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</row>
    <row r="408" ht="30.0" customHeight="1">
      <c r="A408" s="1"/>
      <c r="B408" s="97" t="str">
        <f t="shared" si="2"/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4"/>
      <c r="O408" s="4"/>
      <c r="P408" s="104" t="str">
        <f t="shared" si="4"/>
        <v/>
      </c>
      <c r="Q408" s="105" t="str">
        <f t="shared" si="5"/>
        <v/>
      </c>
      <c r="R408" s="104" t="str">
        <f t="shared" si="6"/>
        <v/>
      </c>
      <c r="S408" s="55" t="str">
        <f>SUMIFS('LANÇAMENTOS ENT'!$N:$N, 'LANÇAMENTOS ENT'!$E:$E, D408)</f>
        <v>0</v>
      </c>
      <c r="T408" s="104" t="str">
        <f>SUMIFS('LANÇAMENTOS ENT'!$T:$T,'LANÇAMENTOS ENT'!$E:$E,D408)</f>
        <v> R$ -   </v>
      </c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</row>
    <row r="409" ht="30.0" customHeight="1">
      <c r="A409" s="1"/>
      <c r="B409" s="11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</row>
    <row r="410" ht="30.0" customHeight="1">
      <c r="A410" s="1"/>
      <c r="B410" s="11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</row>
    <row r="411" ht="30.0" customHeight="1">
      <c r="A411" s="1"/>
      <c r="B411" s="11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</row>
    <row r="412" ht="30.0" customHeight="1">
      <c r="A412" s="1"/>
      <c r="B412" s="11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</row>
    <row r="413" ht="30.0" customHeight="1">
      <c r="A413" s="1"/>
      <c r="B413" s="11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</row>
    <row r="414" ht="30.0" customHeight="1">
      <c r="A414" s="1"/>
      <c r="B414" s="11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</row>
    <row r="415" ht="30.0" customHeight="1">
      <c r="A415" s="1"/>
      <c r="B415" s="11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</row>
    <row r="416" ht="30.0" customHeight="1">
      <c r="A416" s="1"/>
      <c r="B416" s="11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</row>
    <row r="417" ht="30.0" customHeight="1">
      <c r="A417" s="1"/>
      <c r="B417" s="11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</row>
    <row r="418" ht="30.0" customHeight="1">
      <c r="A418" s="1"/>
      <c r="B418" s="11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</row>
    <row r="419" ht="30.0" customHeight="1">
      <c r="A419" s="1"/>
      <c r="B419" s="11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</row>
    <row r="420" ht="30.0" customHeight="1">
      <c r="A420" s="1"/>
      <c r="B420" s="11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</row>
    <row r="421" ht="30.0" customHeight="1">
      <c r="A421" s="1"/>
      <c r="B421" s="11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</row>
    <row r="422" ht="30.0" customHeight="1">
      <c r="A422" s="1"/>
      <c r="B422" s="11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</row>
    <row r="423" ht="30.0" customHeight="1">
      <c r="A423" s="1"/>
      <c r="B423" s="11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</row>
    <row r="424" ht="30.0" customHeight="1">
      <c r="A424" s="1"/>
      <c r="B424" s="11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</row>
    <row r="425" ht="30.0" customHeight="1">
      <c r="A425" s="1"/>
      <c r="B425" s="11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</row>
    <row r="426" ht="30.0" customHeight="1">
      <c r="A426" s="1"/>
      <c r="B426" s="11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</row>
    <row r="427" ht="30.0" customHeight="1">
      <c r="A427" s="1"/>
      <c r="B427" s="11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</row>
    <row r="428" ht="30.0" customHeight="1">
      <c r="A428" s="1"/>
      <c r="B428" s="11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</row>
    <row r="429" ht="30.0" customHeight="1">
      <c r="A429" s="1"/>
      <c r="B429" s="11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</row>
    <row r="430" ht="30.0" customHeight="1">
      <c r="A430" s="1"/>
      <c r="B430" s="11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</row>
    <row r="431" ht="30.0" customHeight="1">
      <c r="A431" s="1"/>
      <c r="B431" s="11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</row>
    <row r="432" ht="30.0" customHeight="1">
      <c r="A432" s="1"/>
      <c r="B432" s="11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</row>
    <row r="433" ht="30.0" customHeight="1">
      <c r="A433" s="1"/>
      <c r="B433" s="11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</row>
    <row r="434" ht="30.0" customHeight="1">
      <c r="A434" s="1"/>
      <c r="B434" s="11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</row>
    <row r="435" ht="30.0" customHeight="1">
      <c r="A435" s="1"/>
      <c r="B435" s="11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</row>
    <row r="436" ht="30.0" customHeight="1">
      <c r="A436" s="1"/>
      <c r="B436" s="11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</row>
    <row r="437" ht="30.0" customHeight="1">
      <c r="A437" s="1"/>
      <c r="B437" s="11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</row>
    <row r="438" ht="30.0" customHeight="1">
      <c r="A438" s="1"/>
      <c r="B438" s="11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</row>
    <row r="439" ht="30.0" customHeight="1">
      <c r="A439" s="1"/>
      <c r="B439" s="11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</row>
    <row r="440" ht="30.0" customHeight="1">
      <c r="A440" s="1"/>
      <c r="B440" s="11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</row>
    <row r="441" ht="30.0" customHeight="1">
      <c r="A441" s="1"/>
      <c r="B441" s="11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</row>
    <row r="442" ht="30.0" customHeight="1">
      <c r="A442" s="1"/>
      <c r="B442" s="11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</row>
    <row r="443" ht="30.0" customHeight="1">
      <c r="A443" s="1"/>
      <c r="B443" s="11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</row>
    <row r="444" ht="30.0" customHeight="1">
      <c r="A444" s="1"/>
      <c r="B444" s="11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</row>
    <row r="445" ht="30.0" customHeight="1">
      <c r="A445" s="1"/>
      <c r="B445" s="11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</row>
    <row r="446" ht="30.0" customHeight="1">
      <c r="A446" s="1"/>
      <c r="B446" s="11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</row>
    <row r="447" ht="30.0" customHeight="1">
      <c r="A447" s="1"/>
      <c r="B447" s="11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</row>
    <row r="448" ht="30.0" customHeight="1">
      <c r="A448" s="1"/>
      <c r="B448" s="11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</row>
    <row r="449" ht="30.0" customHeight="1">
      <c r="A449" s="1"/>
      <c r="B449" s="11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</row>
    <row r="450" ht="30.0" customHeight="1">
      <c r="A450" s="1"/>
      <c r="B450" s="11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</row>
    <row r="451" ht="30.0" customHeight="1">
      <c r="A451" s="1"/>
      <c r="B451" s="11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</row>
    <row r="452" ht="30.0" customHeight="1">
      <c r="A452" s="1"/>
      <c r="B452" s="11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</row>
    <row r="453" ht="30.0" customHeight="1">
      <c r="A453" s="1"/>
      <c r="B453" s="11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</row>
    <row r="454" ht="30.0" customHeight="1">
      <c r="A454" s="1"/>
      <c r="B454" s="11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</row>
    <row r="455" ht="30.0" customHeight="1">
      <c r="A455" s="1"/>
      <c r="B455" s="11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</row>
    <row r="456" ht="30.0" customHeight="1">
      <c r="A456" s="1"/>
      <c r="B456" s="11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</row>
    <row r="457" ht="30.0" customHeight="1">
      <c r="A457" s="1"/>
      <c r="B457" s="11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</row>
    <row r="458" ht="30.0" customHeight="1">
      <c r="A458" s="1"/>
      <c r="B458" s="11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</row>
    <row r="459" ht="30.0" customHeight="1">
      <c r="A459" s="1"/>
      <c r="B459" s="11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</row>
    <row r="460" ht="30.0" customHeight="1">
      <c r="A460" s="1"/>
      <c r="B460" s="11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</row>
    <row r="461" ht="30.0" customHeight="1">
      <c r="A461" s="1"/>
      <c r="B461" s="11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</row>
    <row r="462" ht="30.0" customHeight="1">
      <c r="A462" s="1"/>
      <c r="B462" s="11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</row>
    <row r="463" ht="30.0" customHeight="1">
      <c r="A463" s="1"/>
      <c r="B463" s="11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</row>
    <row r="464" ht="30.0" customHeight="1">
      <c r="A464" s="1"/>
      <c r="B464" s="11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</row>
    <row r="465" ht="30.0" customHeight="1">
      <c r="A465" s="1"/>
      <c r="B465" s="11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</row>
    <row r="466" ht="30.0" customHeight="1">
      <c r="A466" s="1"/>
      <c r="B466" s="11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</row>
    <row r="467" ht="30.0" customHeight="1">
      <c r="A467" s="1"/>
      <c r="B467" s="11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</row>
    <row r="468" ht="30.0" customHeight="1">
      <c r="A468" s="1"/>
      <c r="B468" s="11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</row>
    <row r="469" ht="30.0" customHeight="1">
      <c r="A469" s="1"/>
      <c r="B469" s="11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</row>
    <row r="470" ht="30.0" customHeight="1">
      <c r="A470" s="1"/>
      <c r="B470" s="11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</row>
    <row r="471" ht="30.0" customHeight="1">
      <c r="A471" s="1"/>
      <c r="B471" s="11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</row>
    <row r="472" ht="30.0" customHeight="1">
      <c r="A472" s="1"/>
      <c r="B472" s="11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</row>
    <row r="473" ht="30.0" customHeight="1">
      <c r="A473" s="1"/>
      <c r="B473" s="11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</row>
    <row r="474" ht="30.0" customHeight="1">
      <c r="A474" s="1"/>
      <c r="B474" s="11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</row>
    <row r="475" ht="30.0" customHeight="1">
      <c r="A475" s="1"/>
      <c r="B475" s="11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</row>
    <row r="476" ht="30.0" customHeight="1">
      <c r="A476" s="1"/>
      <c r="B476" s="11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</row>
    <row r="477" ht="30.0" customHeight="1">
      <c r="A477" s="1"/>
      <c r="B477" s="11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</row>
    <row r="478" ht="30.0" customHeight="1">
      <c r="A478" s="1"/>
      <c r="B478" s="11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</row>
    <row r="479" ht="30.0" customHeight="1">
      <c r="A479" s="1"/>
      <c r="B479" s="11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</row>
    <row r="480" ht="30.0" customHeight="1">
      <c r="A480" s="1"/>
      <c r="B480" s="11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</row>
    <row r="481" ht="30.0" customHeight="1">
      <c r="A481" s="1"/>
      <c r="B481" s="11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</row>
    <row r="482" ht="30.0" customHeight="1">
      <c r="A482" s="1"/>
      <c r="B482" s="11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</row>
    <row r="483" ht="30.0" customHeight="1">
      <c r="A483" s="1"/>
      <c r="B483" s="11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</row>
    <row r="484" ht="30.0" customHeight="1">
      <c r="A484" s="1"/>
      <c r="B484" s="11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</row>
    <row r="485" ht="30.0" customHeight="1">
      <c r="A485" s="1"/>
      <c r="B485" s="11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</row>
    <row r="486" ht="30.0" customHeight="1">
      <c r="A486" s="1"/>
      <c r="B486" s="11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</row>
    <row r="487" ht="30.0" customHeight="1">
      <c r="A487" s="1"/>
      <c r="B487" s="11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</row>
    <row r="488" ht="30.0" customHeight="1">
      <c r="A488" s="1"/>
      <c r="B488" s="11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</row>
    <row r="489" ht="30.0" customHeight="1">
      <c r="A489" s="1"/>
      <c r="B489" s="11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</row>
    <row r="490" ht="30.0" customHeight="1">
      <c r="A490" s="1"/>
      <c r="B490" s="11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</row>
    <row r="491" ht="30.0" customHeight="1">
      <c r="A491" s="1"/>
      <c r="B491" s="11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</row>
    <row r="492" ht="30.0" customHeight="1">
      <c r="A492" s="1"/>
      <c r="B492" s="11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</row>
    <row r="493" ht="30.0" customHeight="1">
      <c r="A493" s="1"/>
      <c r="B493" s="11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</row>
    <row r="494" ht="30.0" customHeight="1">
      <c r="A494" s="1"/>
      <c r="B494" s="11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</row>
    <row r="495" ht="30.0" customHeight="1">
      <c r="A495" s="1"/>
      <c r="B495" s="11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</row>
    <row r="496" ht="30.0" customHeight="1">
      <c r="A496" s="1"/>
      <c r="B496" s="11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</row>
    <row r="497" ht="30.0" customHeight="1">
      <c r="A497" s="1"/>
      <c r="B497" s="11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</row>
    <row r="498" ht="30.0" customHeight="1">
      <c r="A498" s="1"/>
      <c r="B498" s="11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</row>
    <row r="499" ht="30.0" customHeight="1">
      <c r="A499" s="1"/>
      <c r="B499" s="11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</row>
    <row r="500" ht="30.0" customHeight="1">
      <c r="A500" s="1"/>
      <c r="B500" s="11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</row>
    <row r="501" ht="30.0" customHeight="1">
      <c r="A501" s="1"/>
      <c r="B501" s="11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</row>
    <row r="502" ht="30.0" customHeight="1">
      <c r="A502" s="1"/>
      <c r="B502" s="11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</row>
    <row r="503" ht="30.0" customHeight="1">
      <c r="A503" s="1"/>
      <c r="B503" s="11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</row>
    <row r="504" ht="30.0" customHeight="1">
      <c r="A504" s="1"/>
      <c r="B504" s="11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</row>
    <row r="505" ht="30.0" customHeight="1">
      <c r="A505" s="1"/>
      <c r="B505" s="11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</row>
    <row r="506" ht="30.0" customHeight="1">
      <c r="A506" s="1"/>
      <c r="B506" s="11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</row>
    <row r="507" ht="30.0" customHeight="1">
      <c r="A507" s="1"/>
      <c r="B507" s="11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</row>
    <row r="508" ht="30.0" customHeight="1">
      <c r="A508" s="1"/>
      <c r="B508" s="11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</row>
    <row r="509" ht="30.0" customHeight="1">
      <c r="A509" s="1"/>
      <c r="B509" s="1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</row>
    <row r="510" ht="30.0" customHeight="1">
      <c r="A510" s="1"/>
      <c r="B510" s="1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</row>
    <row r="511" ht="30.0" customHeight="1">
      <c r="A511" s="1"/>
      <c r="B511" s="1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</row>
    <row r="512" ht="30.0" customHeight="1">
      <c r="A512" s="1"/>
      <c r="B512" s="1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</row>
    <row r="513" ht="30.0" customHeight="1">
      <c r="A513" s="1"/>
      <c r="B513" s="1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</row>
    <row r="514" ht="30.0" customHeight="1">
      <c r="A514" s="1"/>
      <c r="B514" s="1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</row>
    <row r="515" ht="30.0" customHeight="1">
      <c r="A515" s="1"/>
      <c r="B515" s="1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</row>
    <row r="516" ht="30.0" customHeight="1">
      <c r="A516" s="1"/>
      <c r="B516" s="1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</row>
    <row r="517" ht="30.0" customHeight="1">
      <c r="A517" s="1"/>
      <c r="B517" s="1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</row>
    <row r="518" ht="30.0" customHeight="1">
      <c r="A518" s="1"/>
      <c r="B518" s="1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</row>
    <row r="519" ht="30.0" customHeight="1">
      <c r="A519" s="1"/>
      <c r="B519" s="1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</row>
    <row r="520" ht="30.0" customHeight="1">
      <c r="A520" s="1"/>
      <c r="B520" s="1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</row>
    <row r="521" ht="30.0" customHeight="1">
      <c r="A521" s="1"/>
      <c r="B521" s="1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</row>
    <row r="522" ht="30.0" customHeight="1">
      <c r="A522" s="1"/>
      <c r="B522" s="1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</row>
    <row r="523" ht="30.0" customHeight="1">
      <c r="A523" s="1"/>
      <c r="B523" s="1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</row>
    <row r="524" ht="30.0" customHeight="1">
      <c r="A524" s="1"/>
      <c r="B524" s="1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</row>
    <row r="525" ht="30.0" customHeight="1">
      <c r="A525" s="1"/>
      <c r="B525" s="1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</row>
    <row r="526" ht="30.0" customHeight="1">
      <c r="A526" s="1"/>
      <c r="B526" s="1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</row>
    <row r="527" ht="30.0" customHeight="1">
      <c r="A527" s="1"/>
      <c r="B527" s="1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</row>
    <row r="528" ht="30.0" customHeight="1">
      <c r="A528" s="1"/>
      <c r="B528" s="1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</row>
    <row r="529" ht="30.0" customHeight="1">
      <c r="A529" s="1"/>
      <c r="B529" s="1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</row>
    <row r="530" ht="30.0" customHeight="1">
      <c r="A530" s="1"/>
      <c r="B530" s="1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</row>
    <row r="531" ht="30.0" customHeight="1">
      <c r="A531" s="1"/>
      <c r="B531" s="1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</row>
    <row r="532" ht="30.0" customHeight="1">
      <c r="A532" s="1"/>
      <c r="B532" s="1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</row>
    <row r="533" ht="30.0" customHeight="1">
      <c r="A533" s="1"/>
      <c r="B533" s="1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</row>
    <row r="534" ht="30.0" customHeight="1">
      <c r="A534" s="1"/>
      <c r="B534" s="1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</row>
    <row r="535" ht="30.0" customHeight="1">
      <c r="A535" s="1"/>
      <c r="B535" s="1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</row>
    <row r="536" ht="30.0" customHeight="1">
      <c r="A536" s="1"/>
      <c r="B536" s="1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</row>
    <row r="537" ht="30.0" customHeight="1">
      <c r="A537" s="1"/>
      <c r="B537" s="1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</row>
    <row r="538" ht="30.0" customHeight="1">
      <c r="A538" s="1"/>
      <c r="B538" s="1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</row>
    <row r="539" ht="30.0" customHeight="1">
      <c r="A539" s="1"/>
      <c r="B539" s="1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</row>
    <row r="540" ht="30.0" customHeight="1">
      <c r="A540" s="1"/>
      <c r="B540" s="1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</row>
    <row r="541" ht="30.0" customHeight="1">
      <c r="A541" s="1"/>
      <c r="B541" s="1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</row>
    <row r="542" ht="30.0" customHeight="1">
      <c r="A542" s="1"/>
      <c r="B542" s="1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</row>
    <row r="543" ht="30.0" customHeight="1">
      <c r="A543" s="1"/>
      <c r="B543" s="1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</row>
    <row r="544" ht="30.0" customHeight="1">
      <c r="A544" s="1"/>
      <c r="B544" s="1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</row>
    <row r="545" ht="30.0" customHeight="1">
      <c r="A545" s="1"/>
      <c r="B545" s="1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</row>
    <row r="546" ht="30.0" customHeight="1">
      <c r="A546" s="1"/>
      <c r="B546" s="1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</row>
    <row r="547" ht="30.0" customHeight="1">
      <c r="A547" s="1"/>
      <c r="B547" s="1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</row>
    <row r="548" ht="30.0" customHeight="1">
      <c r="A548" s="1"/>
      <c r="B548" s="1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</row>
    <row r="549" ht="30.0" customHeight="1">
      <c r="A549" s="1"/>
      <c r="B549" s="1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</row>
    <row r="550" ht="30.0" customHeight="1">
      <c r="A550" s="1"/>
      <c r="B550" s="1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</row>
    <row r="551" ht="30.0" customHeight="1">
      <c r="A551" s="1"/>
      <c r="B551" s="1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</row>
    <row r="552" ht="30.0" customHeight="1">
      <c r="A552" s="1"/>
      <c r="B552" s="1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</row>
    <row r="553" ht="30.0" customHeight="1">
      <c r="A553" s="1"/>
      <c r="B553" s="1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</row>
    <row r="554" ht="30.0" customHeight="1">
      <c r="A554" s="1"/>
      <c r="B554" s="1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</row>
    <row r="555" ht="30.0" customHeight="1">
      <c r="A555" s="1"/>
      <c r="B555" s="1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</row>
    <row r="556" ht="30.0" customHeight="1">
      <c r="A556" s="1"/>
      <c r="B556" s="1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</row>
    <row r="557" ht="30.0" customHeight="1">
      <c r="A557" s="1"/>
      <c r="B557" s="1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</row>
    <row r="558" ht="30.0" customHeight="1">
      <c r="A558" s="1"/>
      <c r="B558" s="1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</row>
    <row r="559" ht="30.0" customHeight="1">
      <c r="A559" s="1"/>
      <c r="B559" s="1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</row>
    <row r="560" ht="30.0" customHeight="1">
      <c r="A560" s="1"/>
      <c r="B560" s="1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</row>
    <row r="561" ht="30.0" customHeight="1">
      <c r="A561" s="1"/>
      <c r="B561" s="1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</row>
    <row r="562" ht="30.0" customHeight="1">
      <c r="A562" s="1"/>
      <c r="B562" s="1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</row>
    <row r="563" ht="30.0" customHeight="1">
      <c r="A563" s="1"/>
      <c r="B563" s="1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</row>
    <row r="564" ht="30.0" customHeight="1">
      <c r="A564" s="1"/>
      <c r="B564" s="1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</row>
    <row r="565" ht="30.0" customHeight="1">
      <c r="A565" s="1"/>
      <c r="B565" s="1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</row>
    <row r="566" ht="30.0" customHeight="1">
      <c r="A566" s="1"/>
      <c r="B566" s="1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</row>
    <row r="567" ht="30.0" customHeight="1">
      <c r="A567" s="1"/>
      <c r="B567" s="1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</row>
    <row r="568" ht="30.0" customHeight="1">
      <c r="A568" s="1"/>
      <c r="B568" s="1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</row>
    <row r="569" ht="30.0" customHeight="1">
      <c r="A569" s="1"/>
      <c r="B569" s="1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</row>
    <row r="570" ht="30.0" customHeight="1">
      <c r="A570" s="1"/>
      <c r="B570" s="1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</row>
    <row r="571" ht="30.0" customHeight="1">
      <c r="A571" s="1"/>
      <c r="B571" s="1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</row>
    <row r="572" ht="30.0" customHeight="1">
      <c r="A572" s="1"/>
      <c r="B572" s="1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</row>
    <row r="573" ht="30.0" customHeight="1">
      <c r="A573" s="1"/>
      <c r="B573" s="1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</row>
    <row r="574" ht="30.0" customHeight="1">
      <c r="A574" s="1"/>
      <c r="B574" s="1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</row>
    <row r="575" ht="30.0" customHeight="1">
      <c r="A575" s="1"/>
      <c r="B575" s="1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</row>
    <row r="576" ht="30.0" customHeight="1">
      <c r="A576" s="1"/>
      <c r="B576" s="1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</row>
    <row r="577" ht="30.0" customHeight="1">
      <c r="A577" s="1"/>
      <c r="B577" s="1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</row>
    <row r="578" ht="30.0" customHeight="1">
      <c r="A578" s="1"/>
      <c r="B578" s="1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</row>
    <row r="579" ht="30.0" customHeight="1">
      <c r="A579" s="1"/>
      <c r="B579" s="1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</row>
    <row r="580" ht="30.0" customHeight="1">
      <c r="A580" s="1"/>
      <c r="B580" s="1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</row>
    <row r="581" ht="30.0" customHeight="1">
      <c r="A581" s="1"/>
      <c r="B581" s="1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</row>
    <row r="582" ht="30.0" customHeight="1">
      <c r="A582" s="1"/>
      <c r="B582" s="1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</row>
    <row r="583" ht="30.0" customHeight="1">
      <c r="A583" s="1"/>
      <c r="B583" s="1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</row>
    <row r="584" ht="30.0" customHeight="1">
      <c r="A584" s="1"/>
      <c r="B584" s="1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</row>
    <row r="585" ht="30.0" customHeight="1">
      <c r="A585" s="1"/>
      <c r="B585" s="1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</row>
    <row r="586" ht="30.0" customHeight="1">
      <c r="A586" s="1"/>
      <c r="B586" s="1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</row>
    <row r="587" ht="30.0" customHeight="1">
      <c r="A587" s="1"/>
      <c r="B587" s="1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</row>
    <row r="588" ht="30.0" customHeight="1">
      <c r="A588" s="1"/>
      <c r="B588" s="1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</row>
    <row r="589" ht="30.0" customHeight="1">
      <c r="A589" s="1"/>
      <c r="B589" s="1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</row>
    <row r="590" ht="30.0" customHeight="1">
      <c r="A590" s="1"/>
      <c r="B590" s="1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</row>
    <row r="591" ht="30.0" customHeight="1">
      <c r="A591" s="1"/>
      <c r="B591" s="1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</row>
    <row r="592" ht="30.0" customHeight="1">
      <c r="A592" s="1"/>
      <c r="B592" s="1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</row>
    <row r="593" ht="30.0" customHeight="1">
      <c r="A593" s="1"/>
      <c r="B593" s="1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</row>
    <row r="594" ht="30.0" customHeight="1">
      <c r="A594" s="1"/>
      <c r="B594" s="1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</row>
    <row r="595" ht="30.0" customHeight="1">
      <c r="A595" s="1"/>
      <c r="B595" s="1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</row>
    <row r="596" ht="30.0" customHeight="1">
      <c r="A596" s="1"/>
      <c r="B596" s="1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</row>
    <row r="597" ht="30.0" customHeight="1">
      <c r="A597" s="1"/>
      <c r="B597" s="1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</row>
    <row r="598" ht="30.0" customHeight="1">
      <c r="A598" s="1"/>
      <c r="B598" s="1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</row>
    <row r="599" ht="30.0" customHeight="1">
      <c r="A599" s="1"/>
      <c r="B599" s="1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</row>
    <row r="600" ht="30.0" customHeight="1">
      <c r="A600" s="1"/>
      <c r="B600" s="1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</row>
    <row r="601" ht="30.0" customHeight="1">
      <c r="A601" s="1"/>
      <c r="B601" s="1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</row>
    <row r="602" ht="30.0" customHeight="1">
      <c r="A602" s="1"/>
      <c r="B602" s="1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</row>
    <row r="603" ht="30.0" customHeight="1">
      <c r="A603" s="1"/>
      <c r="B603" s="1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</row>
    <row r="604" ht="30.0" customHeight="1">
      <c r="A604" s="1"/>
      <c r="B604" s="1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</row>
    <row r="605" ht="30.0" customHeight="1">
      <c r="A605" s="1"/>
      <c r="B605" s="1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</row>
    <row r="606" ht="30.0" customHeight="1">
      <c r="A606" s="1"/>
      <c r="B606" s="1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</row>
    <row r="607" ht="30.0" customHeight="1">
      <c r="A607" s="1"/>
      <c r="B607" s="1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</row>
    <row r="608" ht="30.0" customHeight="1">
      <c r="A608" s="1"/>
      <c r="B608" s="1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</row>
    <row r="609" ht="30.0" customHeight="1">
      <c r="A609" s="1"/>
      <c r="B609" s="1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</row>
    <row r="610" ht="30.0" customHeight="1">
      <c r="A610" s="1"/>
      <c r="B610" s="1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</row>
    <row r="611" ht="30.0" customHeight="1">
      <c r="A611" s="1"/>
      <c r="B611" s="1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</row>
    <row r="612" ht="30.0" customHeight="1">
      <c r="A612" s="1"/>
      <c r="B612" s="1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</row>
    <row r="613" ht="30.0" customHeight="1">
      <c r="A613" s="1"/>
      <c r="B613" s="1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</row>
    <row r="614" ht="30.0" customHeight="1">
      <c r="A614" s="1"/>
      <c r="B614" s="1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</row>
    <row r="615" ht="30.0" customHeight="1">
      <c r="A615" s="1"/>
      <c r="B615" s="1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</row>
    <row r="616" ht="30.0" customHeight="1">
      <c r="A616" s="1"/>
      <c r="B616" s="1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</row>
    <row r="617" ht="30.0" customHeight="1">
      <c r="A617" s="1"/>
      <c r="B617" s="1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</row>
    <row r="618" ht="30.0" customHeight="1">
      <c r="A618" s="1"/>
      <c r="B618" s="1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</row>
    <row r="619" ht="30.0" customHeight="1">
      <c r="A619" s="1"/>
      <c r="B619" s="1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</row>
    <row r="620" ht="30.0" customHeight="1">
      <c r="A620" s="1"/>
      <c r="B620" s="1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</row>
    <row r="621" ht="30.0" customHeight="1">
      <c r="A621" s="1"/>
      <c r="B621" s="1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</row>
    <row r="622" ht="30.0" customHeight="1">
      <c r="A622" s="1"/>
      <c r="B622" s="1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</row>
    <row r="623" ht="30.0" customHeight="1">
      <c r="A623" s="1"/>
      <c r="B623" s="1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</row>
    <row r="624" ht="30.0" customHeight="1">
      <c r="A624" s="1"/>
      <c r="B624" s="1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</row>
    <row r="625" ht="30.0" customHeight="1">
      <c r="A625" s="1"/>
      <c r="B625" s="1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</row>
    <row r="626" ht="30.0" customHeight="1">
      <c r="A626" s="1"/>
      <c r="B626" s="1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</row>
    <row r="627" ht="30.0" customHeight="1">
      <c r="A627" s="1"/>
      <c r="B627" s="1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</row>
    <row r="628" ht="30.0" customHeight="1">
      <c r="A628" s="1"/>
      <c r="B628" s="1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</row>
    <row r="629" ht="30.0" customHeight="1">
      <c r="A629" s="1"/>
      <c r="B629" s="1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</row>
    <row r="630" ht="30.0" customHeight="1">
      <c r="A630" s="1"/>
      <c r="B630" s="1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</row>
    <row r="631" ht="30.0" customHeight="1">
      <c r="A631" s="1"/>
      <c r="B631" s="1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</row>
    <row r="632" ht="30.0" customHeight="1">
      <c r="A632" s="1"/>
      <c r="B632" s="1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</row>
    <row r="633" ht="30.0" customHeight="1">
      <c r="A633" s="1"/>
      <c r="B633" s="1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</row>
    <row r="634" ht="30.0" customHeight="1">
      <c r="A634" s="1"/>
      <c r="B634" s="1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</row>
    <row r="635" ht="30.0" customHeight="1">
      <c r="A635" s="1"/>
      <c r="B635" s="1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</row>
    <row r="636" ht="30.0" customHeight="1">
      <c r="A636" s="1"/>
      <c r="B636" s="1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</row>
    <row r="637" ht="30.0" customHeight="1">
      <c r="A637" s="1"/>
      <c r="B637" s="1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</row>
    <row r="638" ht="30.0" customHeight="1">
      <c r="A638" s="1"/>
      <c r="B638" s="1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</row>
    <row r="639" ht="30.0" customHeight="1">
      <c r="A639" s="1"/>
      <c r="B639" s="1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</row>
    <row r="640" ht="30.0" customHeight="1">
      <c r="A640" s="1"/>
      <c r="B640" s="1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</row>
    <row r="641" ht="30.0" customHeight="1">
      <c r="A641" s="1"/>
      <c r="B641" s="1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</row>
    <row r="642" ht="30.0" customHeight="1">
      <c r="A642" s="1"/>
      <c r="B642" s="1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</row>
    <row r="643" ht="30.0" customHeight="1">
      <c r="A643" s="1"/>
      <c r="B643" s="1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</row>
    <row r="644" ht="30.0" customHeight="1">
      <c r="A644" s="1"/>
      <c r="B644" s="1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</row>
    <row r="645" ht="30.0" customHeight="1">
      <c r="A645" s="1"/>
      <c r="B645" s="1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</row>
    <row r="646" ht="30.0" customHeight="1">
      <c r="A646" s="1"/>
      <c r="B646" s="1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</row>
    <row r="647" ht="30.0" customHeight="1">
      <c r="A647" s="1"/>
      <c r="B647" s="1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</row>
    <row r="648" ht="30.0" customHeight="1">
      <c r="A648" s="1"/>
      <c r="B648" s="1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</row>
    <row r="649" ht="30.0" customHeight="1">
      <c r="A649" s="1"/>
      <c r="B649" s="1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</row>
    <row r="650" ht="30.0" customHeight="1">
      <c r="A650" s="1"/>
      <c r="B650" s="1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</row>
    <row r="651" ht="30.0" customHeight="1">
      <c r="A651" s="1"/>
      <c r="B651" s="1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</row>
    <row r="652" ht="30.0" customHeight="1">
      <c r="A652" s="1"/>
      <c r="B652" s="1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</row>
    <row r="653" ht="30.0" customHeight="1">
      <c r="A653" s="1"/>
      <c r="B653" s="1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</row>
    <row r="654" ht="30.0" customHeight="1">
      <c r="A654" s="1"/>
      <c r="B654" s="1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</row>
    <row r="655" ht="30.0" customHeight="1">
      <c r="A655" s="1"/>
      <c r="B655" s="1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</row>
    <row r="656" ht="30.0" customHeight="1">
      <c r="A656" s="1"/>
      <c r="B656" s="1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</row>
    <row r="657" ht="30.0" customHeight="1">
      <c r="A657" s="1"/>
      <c r="B657" s="1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</row>
    <row r="658" ht="30.0" customHeight="1">
      <c r="A658" s="1"/>
      <c r="B658" s="1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</row>
    <row r="659" ht="30.0" customHeight="1">
      <c r="A659" s="1"/>
      <c r="B659" s="1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</row>
    <row r="660" ht="30.0" customHeight="1">
      <c r="A660" s="1"/>
      <c r="B660" s="1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</row>
    <row r="661" ht="30.0" customHeight="1">
      <c r="A661" s="1"/>
      <c r="B661" s="1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</row>
    <row r="662" ht="30.0" customHeight="1">
      <c r="A662" s="1"/>
      <c r="B662" s="1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</row>
    <row r="663" ht="30.0" customHeight="1">
      <c r="A663" s="1"/>
      <c r="B663" s="1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</row>
    <row r="664" ht="30.0" customHeight="1">
      <c r="A664" s="1"/>
      <c r="B664" s="1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</row>
    <row r="665" ht="30.0" customHeight="1">
      <c r="A665" s="1"/>
      <c r="B665" s="1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</row>
    <row r="666" ht="30.0" customHeight="1">
      <c r="A666" s="1"/>
      <c r="B666" s="1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</row>
    <row r="667" ht="30.0" customHeight="1">
      <c r="A667" s="1"/>
      <c r="B667" s="1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</row>
    <row r="668" ht="30.0" customHeight="1">
      <c r="A668" s="1"/>
      <c r="B668" s="1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</row>
    <row r="669" ht="30.0" customHeight="1">
      <c r="A669" s="1"/>
      <c r="B669" s="1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</row>
    <row r="670" ht="30.0" customHeight="1">
      <c r="A670" s="1"/>
      <c r="B670" s="1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</row>
    <row r="671" ht="30.0" customHeight="1">
      <c r="A671" s="1"/>
      <c r="B671" s="1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</row>
    <row r="672" ht="30.0" customHeight="1">
      <c r="A672" s="1"/>
      <c r="B672" s="1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</row>
    <row r="673" ht="30.0" customHeight="1">
      <c r="A673" s="1"/>
      <c r="B673" s="1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</row>
    <row r="674" ht="30.0" customHeight="1">
      <c r="A674" s="1"/>
      <c r="B674" s="1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</row>
    <row r="675" ht="30.0" customHeight="1">
      <c r="A675" s="1"/>
      <c r="B675" s="1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</row>
    <row r="676" ht="30.0" customHeight="1">
      <c r="A676" s="1"/>
      <c r="B676" s="1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</row>
    <row r="677" ht="30.0" customHeight="1">
      <c r="A677" s="1"/>
      <c r="B677" s="1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</row>
    <row r="678" ht="30.0" customHeight="1">
      <c r="A678" s="1"/>
      <c r="B678" s="1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</row>
    <row r="679" ht="30.0" customHeight="1">
      <c r="A679" s="1"/>
      <c r="B679" s="1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</row>
    <row r="680" ht="30.0" customHeight="1">
      <c r="A680" s="1"/>
      <c r="B680" s="1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</row>
    <row r="681" ht="30.0" customHeight="1">
      <c r="A681" s="1"/>
      <c r="B681" s="1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</row>
    <row r="682" ht="30.0" customHeight="1">
      <c r="A682" s="1"/>
      <c r="B682" s="1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</row>
    <row r="683" ht="30.0" customHeight="1">
      <c r="A683" s="1"/>
      <c r="B683" s="1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</row>
    <row r="684" ht="30.0" customHeight="1">
      <c r="A684" s="1"/>
      <c r="B684" s="1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</row>
    <row r="685" ht="30.0" customHeight="1">
      <c r="A685" s="1"/>
      <c r="B685" s="1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</row>
    <row r="686" ht="30.0" customHeight="1">
      <c r="A686" s="1"/>
      <c r="B686" s="1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</row>
    <row r="687" ht="30.0" customHeight="1">
      <c r="A687" s="1"/>
      <c r="B687" s="1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</row>
    <row r="688" ht="30.0" customHeight="1">
      <c r="A688" s="1"/>
      <c r="B688" s="1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</row>
    <row r="689" ht="30.0" customHeight="1">
      <c r="A689" s="1"/>
      <c r="B689" s="1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</row>
    <row r="690" ht="30.0" customHeight="1">
      <c r="A690" s="1"/>
      <c r="B690" s="1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</row>
    <row r="691" ht="30.0" customHeight="1">
      <c r="A691" s="1"/>
      <c r="B691" s="1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</row>
    <row r="692" ht="30.0" customHeight="1">
      <c r="A692" s="1"/>
      <c r="B692" s="1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</row>
    <row r="693" ht="30.0" customHeight="1">
      <c r="A693" s="1"/>
      <c r="B693" s="1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</row>
    <row r="694" ht="30.0" customHeight="1">
      <c r="A694" s="1"/>
      <c r="B694" s="1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</row>
    <row r="695" ht="30.0" customHeight="1">
      <c r="A695" s="1"/>
      <c r="B695" s="1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</row>
    <row r="696" ht="30.0" customHeight="1">
      <c r="A696" s="1"/>
      <c r="B696" s="1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</row>
    <row r="697" ht="30.0" customHeight="1">
      <c r="A697" s="1"/>
      <c r="B697" s="1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</row>
    <row r="698" ht="30.0" customHeight="1">
      <c r="A698" s="1"/>
      <c r="B698" s="1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</row>
    <row r="699" ht="30.0" customHeight="1">
      <c r="A699" s="1"/>
      <c r="B699" s="1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</row>
    <row r="700" ht="30.0" customHeight="1">
      <c r="A700" s="1"/>
      <c r="B700" s="1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</row>
    <row r="701" ht="30.0" customHeight="1">
      <c r="A701" s="1"/>
      <c r="B701" s="1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</row>
    <row r="702" ht="30.0" customHeight="1">
      <c r="A702" s="1"/>
      <c r="B702" s="1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</row>
    <row r="703" ht="30.0" customHeight="1">
      <c r="A703" s="1"/>
      <c r="B703" s="1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</row>
    <row r="704" ht="30.0" customHeight="1">
      <c r="A704" s="1"/>
      <c r="B704" s="1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</row>
    <row r="705" ht="30.0" customHeight="1">
      <c r="A705" s="1"/>
      <c r="B705" s="1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</row>
    <row r="706" ht="30.0" customHeight="1">
      <c r="A706" s="1"/>
      <c r="B706" s="1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</row>
    <row r="707" ht="30.0" customHeight="1">
      <c r="A707" s="1"/>
      <c r="B707" s="1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</row>
    <row r="708" ht="30.0" customHeight="1">
      <c r="A708" s="1"/>
      <c r="B708" s="1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</row>
    <row r="709" ht="30.0" customHeight="1">
      <c r="A709" s="1"/>
      <c r="B709" s="1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</row>
    <row r="710" ht="30.0" customHeight="1">
      <c r="A710" s="1"/>
      <c r="B710" s="1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</row>
    <row r="711" ht="30.0" customHeight="1">
      <c r="A711" s="1"/>
      <c r="B711" s="1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</row>
    <row r="712" ht="30.0" customHeight="1">
      <c r="A712" s="1"/>
      <c r="B712" s="1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</row>
    <row r="713" ht="30.0" customHeight="1">
      <c r="A713" s="1"/>
      <c r="B713" s="1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</row>
    <row r="714" ht="30.0" customHeight="1">
      <c r="A714" s="1"/>
      <c r="B714" s="1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</row>
    <row r="715" ht="30.0" customHeight="1">
      <c r="A715" s="1"/>
      <c r="B715" s="1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</row>
    <row r="716" ht="30.0" customHeight="1">
      <c r="A716" s="1"/>
      <c r="B716" s="1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</row>
    <row r="717" ht="30.0" customHeight="1">
      <c r="A717" s="1"/>
      <c r="B717" s="1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</row>
    <row r="718" ht="30.0" customHeight="1">
      <c r="A718" s="1"/>
      <c r="B718" s="1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</row>
    <row r="719" ht="30.0" customHeight="1">
      <c r="A719" s="1"/>
      <c r="B719" s="1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</row>
    <row r="720" ht="30.0" customHeight="1">
      <c r="A720" s="1"/>
      <c r="B720" s="1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</row>
    <row r="721" ht="30.0" customHeight="1">
      <c r="A721" s="1"/>
      <c r="B721" s="1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</row>
    <row r="722" ht="30.0" customHeight="1">
      <c r="A722" s="1"/>
      <c r="B722" s="1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</row>
    <row r="723" ht="30.0" customHeight="1">
      <c r="A723" s="1"/>
      <c r="B723" s="1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</row>
    <row r="724" ht="30.0" customHeight="1">
      <c r="A724" s="1"/>
      <c r="B724" s="1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</row>
    <row r="725" ht="30.0" customHeight="1">
      <c r="A725" s="1"/>
      <c r="B725" s="1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</row>
    <row r="726" ht="30.0" customHeight="1">
      <c r="A726" s="1"/>
      <c r="B726" s="1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</row>
    <row r="727" ht="30.0" customHeight="1">
      <c r="A727" s="1"/>
      <c r="B727" s="1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</row>
    <row r="728" ht="30.0" customHeight="1">
      <c r="A728" s="1"/>
      <c r="B728" s="1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</row>
    <row r="729" ht="30.0" customHeight="1">
      <c r="A729" s="1"/>
      <c r="B729" s="1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</row>
    <row r="730" ht="30.0" customHeight="1">
      <c r="A730" s="1"/>
      <c r="B730" s="1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</row>
    <row r="731" ht="30.0" customHeight="1">
      <c r="A731" s="1"/>
      <c r="B731" s="1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</row>
    <row r="732" ht="30.0" customHeight="1">
      <c r="A732" s="1"/>
      <c r="B732" s="1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</row>
    <row r="733" ht="30.0" customHeight="1">
      <c r="A733" s="1"/>
      <c r="B733" s="1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</row>
    <row r="734" ht="30.0" customHeight="1">
      <c r="A734" s="1"/>
      <c r="B734" s="1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</row>
    <row r="735" ht="30.0" customHeight="1">
      <c r="A735" s="1"/>
      <c r="B735" s="1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</row>
    <row r="736" ht="30.0" customHeight="1">
      <c r="A736" s="1"/>
      <c r="B736" s="1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</row>
    <row r="737" ht="30.0" customHeight="1">
      <c r="A737" s="1"/>
      <c r="B737" s="1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</row>
    <row r="738" ht="30.0" customHeight="1">
      <c r="A738" s="1"/>
      <c r="B738" s="1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</row>
    <row r="739" ht="30.0" customHeight="1">
      <c r="A739" s="1"/>
      <c r="B739" s="1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</row>
    <row r="740" ht="30.0" customHeight="1">
      <c r="A740" s="1"/>
      <c r="B740" s="1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</row>
    <row r="741" ht="30.0" customHeight="1">
      <c r="A741" s="1"/>
      <c r="B741" s="1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</row>
    <row r="742" ht="30.0" customHeight="1">
      <c r="A742" s="1"/>
      <c r="B742" s="1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</row>
    <row r="743" ht="30.0" customHeight="1">
      <c r="A743" s="1"/>
      <c r="B743" s="1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</row>
    <row r="744" ht="30.0" customHeight="1">
      <c r="A744" s="1"/>
      <c r="B744" s="1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</row>
    <row r="745" ht="30.0" customHeight="1">
      <c r="A745" s="1"/>
      <c r="B745" s="1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</row>
    <row r="746" ht="30.0" customHeight="1">
      <c r="A746" s="1"/>
      <c r="B746" s="1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</row>
    <row r="747" ht="30.0" customHeight="1">
      <c r="A747" s="1"/>
      <c r="B747" s="1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</row>
    <row r="748" ht="30.0" customHeight="1">
      <c r="A748" s="1"/>
      <c r="B748" s="1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</row>
    <row r="749" ht="30.0" customHeight="1">
      <c r="A749" s="1"/>
      <c r="B749" s="1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</row>
    <row r="750" ht="30.0" customHeight="1">
      <c r="A750" s="1"/>
      <c r="B750" s="1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</row>
    <row r="751" ht="30.0" customHeight="1">
      <c r="A751" s="1"/>
      <c r="B751" s="1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</row>
    <row r="752" ht="30.0" customHeight="1">
      <c r="A752" s="1"/>
      <c r="B752" s="1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</row>
    <row r="753" ht="30.0" customHeight="1">
      <c r="A753" s="1"/>
      <c r="B753" s="1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</row>
    <row r="754" ht="30.0" customHeight="1">
      <c r="A754" s="1"/>
      <c r="B754" s="1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</row>
    <row r="755" ht="30.0" customHeight="1">
      <c r="A755" s="1"/>
      <c r="B755" s="1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</row>
    <row r="756" ht="30.0" customHeight="1">
      <c r="A756" s="1"/>
      <c r="B756" s="1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</row>
    <row r="757" ht="30.0" customHeight="1">
      <c r="A757" s="1"/>
      <c r="B757" s="1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</row>
    <row r="758" ht="30.0" customHeight="1">
      <c r="A758" s="1"/>
      <c r="B758" s="1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</row>
    <row r="759" ht="30.0" customHeight="1">
      <c r="A759" s="1"/>
      <c r="B759" s="1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</row>
    <row r="760" ht="30.0" customHeight="1">
      <c r="A760" s="1"/>
      <c r="B760" s="1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</row>
    <row r="761" ht="30.0" customHeight="1">
      <c r="A761" s="1"/>
      <c r="B761" s="1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</row>
    <row r="762" ht="30.0" customHeight="1">
      <c r="A762" s="1"/>
      <c r="B762" s="1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</row>
    <row r="763" ht="30.0" customHeight="1">
      <c r="A763" s="1"/>
      <c r="B763" s="1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</row>
    <row r="764" ht="30.0" customHeight="1">
      <c r="A764" s="1"/>
      <c r="B764" s="1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</row>
    <row r="765" ht="30.0" customHeight="1">
      <c r="A765" s="1"/>
      <c r="B765" s="1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</row>
    <row r="766" ht="30.0" customHeight="1">
      <c r="A766" s="1"/>
      <c r="B766" s="1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</row>
    <row r="767" ht="30.0" customHeight="1">
      <c r="A767" s="1"/>
      <c r="B767" s="1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</row>
    <row r="768" ht="30.0" customHeight="1">
      <c r="A768" s="1"/>
      <c r="B768" s="1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</row>
    <row r="769" ht="30.0" customHeight="1">
      <c r="A769" s="1"/>
      <c r="B769" s="1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</row>
    <row r="770" ht="30.0" customHeight="1">
      <c r="A770" s="1"/>
      <c r="B770" s="1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</row>
    <row r="771" ht="30.0" customHeight="1">
      <c r="A771" s="1"/>
      <c r="B771" s="1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</row>
    <row r="772" ht="30.0" customHeight="1">
      <c r="A772" s="1"/>
      <c r="B772" s="1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</row>
    <row r="773" ht="30.0" customHeight="1">
      <c r="A773" s="1"/>
      <c r="B773" s="1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</row>
    <row r="774" ht="30.0" customHeight="1">
      <c r="A774" s="1"/>
      <c r="B774" s="1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</row>
    <row r="775" ht="30.0" customHeight="1">
      <c r="A775" s="1"/>
      <c r="B775" s="1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</row>
    <row r="776" ht="30.0" customHeight="1">
      <c r="A776" s="1"/>
      <c r="B776" s="1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</row>
    <row r="777" ht="30.0" customHeight="1">
      <c r="A777" s="1"/>
      <c r="B777" s="1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</row>
    <row r="778" ht="30.0" customHeight="1">
      <c r="A778" s="1"/>
      <c r="B778" s="1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</row>
    <row r="779" ht="30.0" customHeight="1">
      <c r="A779" s="1"/>
      <c r="B779" s="1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</row>
    <row r="780" ht="30.0" customHeight="1">
      <c r="A780" s="1"/>
      <c r="B780" s="1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</row>
    <row r="781" ht="30.0" customHeight="1">
      <c r="A781" s="1"/>
      <c r="B781" s="1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</row>
    <row r="782" ht="30.0" customHeight="1">
      <c r="A782" s="1"/>
      <c r="B782" s="1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</row>
    <row r="783" ht="30.0" customHeight="1">
      <c r="A783" s="1"/>
      <c r="B783" s="1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</row>
    <row r="784" ht="30.0" customHeight="1">
      <c r="A784" s="1"/>
      <c r="B784" s="1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</row>
    <row r="785" ht="30.0" customHeight="1">
      <c r="A785" s="1"/>
      <c r="B785" s="1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</row>
    <row r="786" ht="30.0" customHeight="1">
      <c r="A786" s="1"/>
      <c r="B786" s="1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</row>
    <row r="787" ht="30.0" customHeight="1">
      <c r="A787" s="1"/>
      <c r="B787" s="1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</row>
    <row r="788" ht="30.0" customHeight="1">
      <c r="A788" s="1"/>
      <c r="B788" s="1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</row>
    <row r="789" ht="30.0" customHeight="1">
      <c r="A789" s="1"/>
      <c r="B789" s="1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</row>
    <row r="790" ht="30.0" customHeight="1">
      <c r="A790" s="1"/>
      <c r="B790" s="1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</row>
    <row r="791" ht="30.0" customHeight="1">
      <c r="A791" s="1"/>
      <c r="B791" s="1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</row>
    <row r="792" ht="30.0" customHeight="1">
      <c r="A792" s="1"/>
      <c r="B792" s="1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</row>
    <row r="793" ht="30.0" customHeight="1">
      <c r="A793" s="1"/>
      <c r="B793" s="1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</row>
    <row r="794" ht="30.0" customHeight="1">
      <c r="A794" s="1"/>
      <c r="B794" s="1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</row>
    <row r="795" ht="30.0" customHeight="1">
      <c r="A795" s="1"/>
      <c r="B795" s="1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</row>
    <row r="796" ht="30.0" customHeight="1">
      <c r="A796" s="1"/>
      <c r="B796" s="1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</row>
    <row r="797" ht="30.0" customHeight="1">
      <c r="A797" s="1"/>
      <c r="B797" s="1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</row>
    <row r="798" ht="30.0" customHeight="1">
      <c r="A798" s="1"/>
      <c r="B798" s="1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</row>
    <row r="799" ht="30.0" customHeight="1">
      <c r="A799" s="1"/>
      <c r="B799" s="1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</row>
    <row r="800" ht="30.0" customHeight="1">
      <c r="A800" s="1"/>
      <c r="B800" s="1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</row>
    <row r="801" ht="30.0" customHeight="1">
      <c r="A801" s="1"/>
      <c r="B801" s="1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</row>
    <row r="802" ht="30.0" customHeight="1">
      <c r="A802" s="1"/>
      <c r="B802" s="1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</row>
    <row r="803" ht="30.0" customHeight="1">
      <c r="A803" s="1"/>
      <c r="B803" s="1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</row>
    <row r="804" ht="30.0" customHeight="1">
      <c r="A804" s="1"/>
      <c r="B804" s="1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</row>
    <row r="805" ht="30.0" customHeight="1">
      <c r="A805" s="1"/>
      <c r="B805" s="1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</row>
    <row r="806" ht="30.0" customHeight="1">
      <c r="A806" s="1"/>
      <c r="B806" s="1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</row>
    <row r="807" ht="30.0" customHeight="1">
      <c r="A807" s="1"/>
      <c r="B807" s="1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</row>
    <row r="808" ht="30.0" customHeight="1">
      <c r="A808" s="1"/>
      <c r="B808" s="1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</row>
    <row r="809" ht="30.0" customHeight="1">
      <c r="A809" s="1"/>
      <c r="B809" s="1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</row>
    <row r="810" ht="30.0" customHeight="1">
      <c r="A810" s="1"/>
      <c r="B810" s="1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</row>
    <row r="811" ht="30.0" customHeight="1">
      <c r="A811" s="1"/>
      <c r="B811" s="1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</row>
    <row r="812" ht="30.0" customHeight="1">
      <c r="A812" s="1"/>
      <c r="B812" s="1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</row>
    <row r="813" ht="30.0" customHeight="1">
      <c r="A813" s="1"/>
      <c r="B813" s="1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</row>
    <row r="814" ht="30.0" customHeight="1">
      <c r="A814" s="1"/>
      <c r="B814" s="1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</row>
    <row r="815" ht="30.0" customHeight="1">
      <c r="A815" s="1"/>
      <c r="B815" s="1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</row>
    <row r="816" ht="30.0" customHeight="1">
      <c r="A816" s="1"/>
      <c r="B816" s="1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</row>
    <row r="817" ht="30.0" customHeight="1">
      <c r="A817" s="1"/>
      <c r="B817" s="1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</row>
    <row r="818" ht="30.0" customHeight="1">
      <c r="A818" s="1"/>
      <c r="B818" s="1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</row>
    <row r="819" ht="30.0" customHeight="1">
      <c r="A819" s="1"/>
      <c r="B819" s="1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</row>
    <row r="820" ht="30.0" customHeight="1">
      <c r="A820" s="1"/>
      <c r="B820" s="1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</row>
    <row r="821" ht="30.0" customHeight="1">
      <c r="A821" s="1"/>
      <c r="B821" s="1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</row>
    <row r="822" ht="30.0" customHeight="1">
      <c r="A822" s="1"/>
      <c r="B822" s="1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</row>
    <row r="823" ht="30.0" customHeight="1">
      <c r="A823" s="1"/>
      <c r="B823" s="1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</row>
    <row r="824" ht="30.0" customHeight="1">
      <c r="A824" s="1"/>
      <c r="B824" s="1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</row>
    <row r="825" ht="30.0" customHeight="1">
      <c r="A825" s="1"/>
      <c r="B825" s="1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</row>
    <row r="826" ht="30.0" customHeight="1">
      <c r="A826" s="1"/>
      <c r="B826" s="1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</row>
    <row r="827" ht="30.0" customHeight="1">
      <c r="A827" s="1"/>
      <c r="B827" s="1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</row>
    <row r="828" ht="30.0" customHeight="1">
      <c r="A828" s="1"/>
      <c r="B828" s="1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</row>
    <row r="829" ht="30.0" customHeight="1">
      <c r="A829" s="1"/>
      <c r="B829" s="1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</row>
    <row r="830" ht="30.0" customHeight="1">
      <c r="A830" s="1"/>
      <c r="B830" s="1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</row>
    <row r="831" ht="30.0" customHeight="1">
      <c r="A831" s="1"/>
      <c r="B831" s="1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</row>
    <row r="832" ht="30.0" customHeight="1">
      <c r="A832" s="1"/>
      <c r="B832" s="1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</row>
    <row r="833" ht="30.0" customHeight="1">
      <c r="A833" s="1"/>
      <c r="B833" s="1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</row>
    <row r="834" ht="30.0" customHeight="1">
      <c r="A834" s="1"/>
      <c r="B834" s="1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</row>
    <row r="835" ht="30.0" customHeight="1">
      <c r="A835" s="1"/>
      <c r="B835" s="1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</row>
    <row r="836" ht="30.0" customHeight="1">
      <c r="A836" s="1"/>
      <c r="B836" s="1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</row>
    <row r="837" ht="30.0" customHeight="1">
      <c r="A837" s="1"/>
      <c r="B837" s="1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</row>
    <row r="838" ht="30.0" customHeight="1">
      <c r="A838" s="1"/>
      <c r="B838" s="1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</row>
    <row r="839" ht="30.0" customHeight="1">
      <c r="A839" s="1"/>
      <c r="B839" s="1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</row>
    <row r="840" ht="30.0" customHeight="1">
      <c r="A840" s="1"/>
      <c r="B840" s="1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</row>
    <row r="841" ht="30.0" customHeight="1">
      <c r="A841" s="1"/>
      <c r="B841" s="1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</row>
    <row r="842" ht="30.0" customHeight="1">
      <c r="A842" s="1"/>
      <c r="B842" s="1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</row>
    <row r="843" ht="30.0" customHeight="1">
      <c r="A843" s="1"/>
      <c r="B843" s="1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</row>
    <row r="844" ht="30.0" customHeight="1">
      <c r="A844" s="1"/>
      <c r="B844" s="1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</row>
    <row r="845" ht="30.0" customHeight="1">
      <c r="A845" s="1"/>
      <c r="B845" s="1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</row>
    <row r="846" ht="30.0" customHeight="1">
      <c r="A846" s="1"/>
      <c r="B846" s="1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</row>
    <row r="847" ht="30.0" customHeight="1">
      <c r="A847" s="1"/>
      <c r="B847" s="1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</row>
    <row r="848" ht="30.0" customHeight="1">
      <c r="A848" s="1"/>
      <c r="B848" s="1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</row>
    <row r="849" ht="30.0" customHeight="1">
      <c r="A849" s="1"/>
      <c r="B849" s="1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</row>
    <row r="850" ht="30.0" customHeight="1">
      <c r="A850" s="1"/>
      <c r="B850" s="1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</row>
    <row r="851" ht="30.0" customHeight="1">
      <c r="A851" s="1"/>
      <c r="B851" s="1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</row>
    <row r="852" ht="30.0" customHeight="1">
      <c r="A852" s="1"/>
      <c r="B852" s="1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</row>
    <row r="853" ht="30.0" customHeight="1">
      <c r="A853" s="1"/>
      <c r="B853" s="1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</row>
    <row r="854" ht="30.0" customHeight="1">
      <c r="A854" s="1"/>
      <c r="B854" s="1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</row>
    <row r="855" ht="30.0" customHeight="1">
      <c r="A855" s="1"/>
      <c r="B855" s="1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</row>
    <row r="856" ht="30.0" customHeight="1">
      <c r="A856" s="1"/>
      <c r="B856" s="1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</row>
    <row r="857" ht="30.0" customHeight="1">
      <c r="A857" s="1"/>
      <c r="B857" s="1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</row>
    <row r="858" ht="30.0" customHeight="1">
      <c r="A858" s="1"/>
      <c r="B858" s="1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</row>
    <row r="859" ht="30.0" customHeight="1">
      <c r="A859" s="1"/>
      <c r="B859" s="1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</row>
    <row r="860" ht="30.0" customHeight="1">
      <c r="A860" s="1"/>
      <c r="B860" s="1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</row>
    <row r="861" ht="30.0" customHeight="1">
      <c r="A861" s="1"/>
      <c r="B861" s="1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</row>
    <row r="862" ht="30.0" customHeight="1">
      <c r="A862" s="1"/>
      <c r="B862" s="1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</row>
    <row r="863" ht="30.0" customHeight="1">
      <c r="A863" s="1"/>
      <c r="B863" s="1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</row>
    <row r="864" ht="30.0" customHeight="1">
      <c r="A864" s="1"/>
      <c r="B864" s="1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</row>
    <row r="865" ht="30.0" customHeight="1">
      <c r="A865" s="1"/>
      <c r="B865" s="1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</row>
    <row r="866" ht="30.0" customHeight="1">
      <c r="A866" s="1"/>
      <c r="B866" s="1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</row>
    <row r="867" ht="30.0" customHeight="1">
      <c r="A867" s="1"/>
      <c r="B867" s="1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</row>
    <row r="868" ht="30.0" customHeight="1">
      <c r="A868" s="1"/>
      <c r="B868" s="1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</row>
    <row r="869" ht="30.0" customHeight="1">
      <c r="A869" s="1"/>
      <c r="B869" s="1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</row>
    <row r="870" ht="30.0" customHeight="1">
      <c r="A870" s="1"/>
      <c r="B870" s="1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</row>
    <row r="871" ht="30.0" customHeight="1">
      <c r="A871" s="1"/>
      <c r="B871" s="1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</row>
    <row r="872" ht="30.0" customHeight="1">
      <c r="A872" s="1"/>
      <c r="B872" s="1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</row>
    <row r="873" ht="30.0" customHeight="1">
      <c r="A873" s="1"/>
      <c r="B873" s="1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</row>
    <row r="874" ht="30.0" customHeight="1">
      <c r="A874" s="1"/>
      <c r="B874" s="1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</row>
    <row r="875" ht="30.0" customHeight="1">
      <c r="A875" s="1"/>
      <c r="B875" s="1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</row>
    <row r="876" ht="30.0" customHeight="1">
      <c r="A876" s="1"/>
      <c r="B876" s="1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</row>
    <row r="877" ht="30.0" customHeight="1">
      <c r="A877" s="1"/>
      <c r="B877" s="1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</row>
    <row r="878" ht="30.0" customHeight="1">
      <c r="A878" s="1"/>
      <c r="B878" s="1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</row>
    <row r="879" ht="30.0" customHeight="1">
      <c r="A879" s="1"/>
      <c r="B879" s="1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</row>
    <row r="880" ht="30.0" customHeight="1">
      <c r="A880" s="1"/>
      <c r="B880" s="1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</row>
    <row r="881" ht="30.0" customHeight="1">
      <c r="A881" s="1"/>
      <c r="B881" s="1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</row>
    <row r="882" ht="30.0" customHeight="1">
      <c r="A882" s="1"/>
      <c r="B882" s="1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</row>
    <row r="883" ht="30.0" customHeight="1">
      <c r="A883" s="1"/>
      <c r="B883" s="1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</row>
    <row r="884" ht="30.0" customHeight="1">
      <c r="A884" s="1"/>
      <c r="B884" s="1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</row>
    <row r="885" ht="30.0" customHeight="1">
      <c r="A885" s="1"/>
      <c r="B885" s="1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</row>
    <row r="886" ht="30.0" customHeight="1">
      <c r="A886" s="1"/>
      <c r="B886" s="1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</row>
    <row r="887" ht="30.0" customHeight="1">
      <c r="A887" s="1"/>
      <c r="B887" s="1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</row>
    <row r="888" ht="30.0" customHeight="1">
      <c r="A888" s="1"/>
      <c r="B888" s="1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</row>
    <row r="889" ht="30.0" customHeight="1">
      <c r="A889" s="1"/>
      <c r="B889" s="1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</row>
    <row r="890" ht="30.0" customHeight="1">
      <c r="A890" s="1"/>
      <c r="B890" s="1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</row>
    <row r="891" ht="30.0" customHeight="1">
      <c r="A891" s="1"/>
      <c r="B891" s="1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</row>
    <row r="892" ht="30.0" customHeight="1">
      <c r="A892" s="1"/>
      <c r="B892" s="1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</row>
    <row r="893" ht="30.0" customHeight="1">
      <c r="A893" s="1"/>
      <c r="B893" s="1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</row>
    <row r="894" ht="30.0" customHeight="1">
      <c r="A894" s="1"/>
      <c r="B894" s="1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</row>
    <row r="895" ht="30.0" customHeight="1">
      <c r="A895" s="1"/>
      <c r="B895" s="1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</row>
    <row r="896" ht="30.0" customHeight="1">
      <c r="A896" s="1"/>
      <c r="B896" s="1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</row>
    <row r="897" ht="30.0" customHeight="1">
      <c r="A897" s="1"/>
      <c r="B897" s="1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</row>
    <row r="898" ht="30.0" customHeight="1">
      <c r="A898" s="1"/>
      <c r="B898" s="1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</row>
    <row r="899" ht="30.0" customHeight="1">
      <c r="A899" s="1"/>
      <c r="B899" s="1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</row>
    <row r="900" ht="30.0" customHeight="1">
      <c r="A900" s="1"/>
      <c r="B900" s="1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</row>
    <row r="901" ht="30.0" customHeight="1">
      <c r="A901" s="1"/>
      <c r="B901" s="1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</row>
    <row r="902" ht="30.0" customHeight="1">
      <c r="A902" s="1"/>
      <c r="B902" s="1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</row>
    <row r="903" ht="30.0" customHeight="1">
      <c r="A903" s="1"/>
      <c r="B903" s="1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</row>
    <row r="904" ht="30.0" customHeight="1">
      <c r="A904" s="1"/>
      <c r="B904" s="1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</row>
    <row r="905" ht="30.0" customHeight="1">
      <c r="A905" s="1"/>
      <c r="B905" s="1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</row>
    <row r="906" ht="30.0" customHeight="1">
      <c r="A906" s="1"/>
      <c r="B906" s="1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</row>
    <row r="907" ht="30.0" customHeight="1">
      <c r="A907" s="1"/>
      <c r="B907" s="1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</row>
    <row r="908" ht="30.0" customHeight="1">
      <c r="A908" s="1"/>
      <c r="B908" s="1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</row>
    <row r="909" ht="30.0" customHeight="1">
      <c r="A909" s="1"/>
      <c r="B909" s="1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</row>
    <row r="910" ht="30.0" customHeight="1">
      <c r="A910" s="1"/>
      <c r="B910" s="1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</row>
    <row r="911" ht="30.0" customHeight="1">
      <c r="A911" s="1"/>
      <c r="B911" s="1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</row>
    <row r="912" ht="30.0" customHeight="1">
      <c r="A912" s="1"/>
      <c r="B912" s="1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</row>
    <row r="913" ht="30.0" customHeight="1">
      <c r="A913" s="1"/>
      <c r="B913" s="1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</row>
    <row r="914" ht="30.0" customHeight="1">
      <c r="A914" s="1"/>
      <c r="B914" s="1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</row>
    <row r="915" ht="30.0" customHeight="1">
      <c r="A915" s="1"/>
      <c r="B915" s="1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</row>
    <row r="916" ht="30.0" customHeight="1">
      <c r="A916" s="1"/>
      <c r="B916" s="1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</row>
    <row r="917" ht="30.0" customHeight="1">
      <c r="A917" s="1"/>
      <c r="B917" s="1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</row>
    <row r="918" ht="30.0" customHeight="1">
      <c r="A918" s="1"/>
      <c r="B918" s="1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</row>
    <row r="919" ht="30.0" customHeight="1">
      <c r="A919" s="1"/>
      <c r="B919" s="1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</row>
    <row r="920" ht="30.0" customHeight="1">
      <c r="A920" s="1"/>
      <c r="B920" s="1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</row>
    <row r="921" ht="30.0" customHeight="1">
      <c r="A921" s="1"/>
      <c r="B921" s="1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</row>
    <row r="922" ht="30.0" customHeight="1">
      <c r="A922" s="1"/>
      <c r="B922" s="1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</row>
    <row r="923" ht="30.0" customHeight="1">
      <c r="A923" s="1"/>
      <c r="B923" s="1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</row>
    <row r="924" ht="30.0" customHeight="1">
      <c r="A924" s="1"/>
      <c r="B924" s="1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</row>
    <row r="925" ht="30.0" customHeight="1">
      <c r="A925" s="1"/>
      <c r="B925" s="1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</row>
    <row r="926" ht="30.0" customHeight="1">
      <c r="A926" s="1"/>
      <c r="B926" s="1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</row>
    <row r="927" ht="30.0" customHeight="1">
      <c r="A927" s="1"/>
      <c r="B927" s="1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</row>
    <row r="928" ht="30.0" customHeight="1">
      <c r="A928" s="1"/>
      <c r="B928" s="1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</row>
    <row r="929" ht="30.0" customHeight="1">
      <c r="A929" s="1"/>
      <c r="B929" s="1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</row>
    <row r="930" ht="30.0" customHeight="1">
      <c r="A930" s="1"/>
      <c r="B930" s="1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</row>
    <row r="931" ht="30.0" customHeight="1">
      <c r="A931" s="1"/>
      <c r="B931" s="1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</row>
    <row r="932" ht="30.0" customHeight="1">
      <c r="A932" s="1"/>
      <c r="B932" s="1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</row>
    <row r="933" ht="30.0" customHeight="1">
      <c r="A933" s="1"/>
      <c r="B933" s="1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</row>
    <row r="934" ht="30.0" customHeight="1">
      <c r="A934" s="1"/>
      <c r="B934" s="1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</row>
    <row r="935" ht="30.0" customHeight="1">
      <c r="A935" s="1"/>
      <c r="B935" s="1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</row>
    <row r="936" ht="30.0" customHeight="1">
      <c r="A936" s="1"/>
      <c r="B936" s="1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</row>
    <row r="937" ht="30.0" customHeight="1">
      <c r="A937" s="1"/>
      <c r="B937" s="1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</row>
    <row r="938" ht="30.0" customHeight="1">
      <c r="A938" s="1"/>
      <c r="B938" s="1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</row>
    <row r="939" ht="30.0" customHeight="1">
      <c r="A939" s="1"/>
      <c r="B939" s="1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</row>
    <row r="940" ht="30.0" customHeight="1">
      <c r="A940" s="1"/>
      <c r="B940" s="1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</row>
    <row r="941" ht="30.0" customHeight="1">
      <c r="A941" s="1"/>
      <c r="B941" s="1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</row>
    <row r="942" ht="30.0" customHeight="1">
      <c r="A942" s="1"/>
      <c r="B942" s="1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</row>
    <row r="943" ht="30.0" customHeight="1">
      <c r="A943" s="1"/>
      <c r="B943" s="1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</row>
    <row r="944" ht="30.0" customHeight="1">
      <c r="A944" s="1"/>
      <c r="B944" s="1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</row>
    <row r="945" ht="30.0" customHeight="1">
      <c r="A945" s="1"/>
      <c r="B945" s="1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</row>
    <row r="946" ht="30.0" customHeight="1">
      <c r="A946" s="1"/>
      <c r="B946" s="1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</row>
    <row r="947" ht="30.0" customHeight="1">
      <c r="A947" s="1"/>
      <c r="B947" s="1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</row>
    <row r="948" ht="30.0" customHeight="1">
      <c r="A948" s="1"/>
      <c r="B948" s="1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</row>
    <row r="949" ht="30.0" customHeight="1">
      <c r="A949" s="1"/>
      <c r="B949" s="1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</row>
    <row r="950" ht="30.0" customHeight="1">
      <c r="A950" s="1"/>
      <c r="B950" s="1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</row>
    <row r="951" ht="30.0" customHeight="1">
      <c r="A951" s="1"/>
      <c r="B951" s="1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</row>
    <row r="952" ht="30.0" customHeight="1">
      <c r="A952" s="1"/>
      <c r="B952" s="1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</row>
    <row r="953" ht="30.0" customHeight="1">
      <c r="A953" s="1"/>
      <c r="B953" s="1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</row>
    <row r="954" ht="30.0" customHeight="1">
      <c r="A954" s="1"/>
      <c r="B954" s="1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</row>
    <row r="955" ht="30.0" customHeight="1">
      <c r="A955" s="1"/>
      <c r="B955" s="1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</row>
    <row r="956" ht="30.0" customHeight="1">
      <c r="A956" s="1"/>
      <c r="B956" s="1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</row>
    <row r="957" ht="30.0" customHeight="1">
      <c r="A957" s="1"/>
      <c r="B957" s="1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</row>
    <row r="958" ht="30.0" customHeight="1">
      <c r="A958" s="1"/>
      <c r="B958" s="1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</row>
    <row r="959" ht="30.0" customHeight="1">
      <c r="A959" s="1"/>
      <c r="B959" s="1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</row>
    <row r="960" ht="30.0" customHeight="1">
      <c r="A960" s="1"/>
      <c r="B960" s="1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</row>
    <row r="961" ht="30.0" customHeight="1">
      <c r="A961" s="1"/>
      <c r="B961" s="1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</row>
    <row r="962" ht="30.0" customHeight="1">
      <c r="A962" s="1"/>
      <c r="B962" s="1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</row>
    <row r="963" ht="30.0" customHeight="1">
      <c r="A963" s="1"/>
      <c r="B963" s="1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</row>
    <row r="964" ht="30.0" customHeight="1">
      <c r="A964" s="1"/>
      <c r="B964" s="1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</row>
    <row r="965" ht="30.0" customHeight="1">
      <c r="A965" s="1"/>
      <c r="B965" s="1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</row>
    <row r="966" ht="30.0" customHeight="1">
      <c r="A966" s="1"/>
      <c r="B966" s="1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</row>
    <row r="967" ht="30.0" customHeight="1">
      <c r="A967" s="1"/>
      <c r="B967" s="1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</row>
    <row r="968" ht="30.0" customHeight="1">
      <c r="A968" s="1"/>
      <c r="B968" s="1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</row>
    <row r="969" ht="30.0" customHeight="1">
      <c r="A969" s="1"/>
      <c r="B969" s="1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</row>
    <row r="970" ht="30.0" customHeight="1">
      <c r="A970" s="1"/>
      <c r="B970" s="1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</row>
    <row r="971" ht="30.0" customHeight="1">
      <c r="A971" s="1"/>
      <c r="B971" s="1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</row>
    <row r="972" ht="30.0" customHeight="1">
      <c r="A972" s="1"/>
      <c r="B972" s="1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</row>
    <row r="973" ht="30.0" customHeight="1">
      <c r="A973" s="1"/>
      <c r="B973" s="1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</row>
    <row r="974" ht="30.0" customHeight="1">
      <c r="A974" s="1"/>
      <c r="B974" s="1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</row>
    <row r="975" ht="30.0" customHeight="1">
      <c r="A975" s="1"/>
      <c r="B975" s="1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</row>
    <row r="976" ht="30.0" customHeight="1">
      <c r="A976" s="1"/>
      <c r="B976" s="1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</row>
    <row r="977" ht="30.0" customHeight="1">
      <c r="A977" s="1"/>
      <c r="B977" s="1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</row>
    <row r="978" ht="30.0" customHeight="1">
      <c r="A978" s="1"/>
      <c r="B978" s="1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</row>
    <row r="979" ht="30.0" customHeight="1">
      <c r="A979" s="1"/>
      <c r="B979" s="1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</row>
    <row r="980" ht="30.0" customHeight="1">
      <c r="A980" s="1"/>
      <c r="B980" s="1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</row>
    <row r="981" ht="30.0" customHeight="1">
      <c r="A981" s="1"/>
      <c r="B981" s="1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</row>
    <row r="982" ht="30.0" customHeight="1">
      <c r="A982" s="1"/>
      <c r="B982" s="1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</row>
    <row r="983" ht="30.0" customHeight="1">
      <c r="A983" s="1"/>
      <c r="B983" s="1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</row>
    <row r="984" ht="30.0" customHeight="1">
      <c r="A984" s="1"/>
      <c r="B984" s="1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</row>
    <row r="985" ht="30.0" customHeight="1">
      <c r="A985" s="1"/>
      <c r="B985" s="1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</row>
    <row r="986" ht="30.0" customHeight="1">
      <c r="A986" s="1"/>
      <c r="B986" s="1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</row>
    <row r="987" ht="30.0" customHeight="1">
      <c r="A987" s="1"/>
      <c r="B987" s="1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</row>
    <row r="988" ht="30.0" customHeight="1">
      <c r="A988" s="1"/>
      <c r="B988" s="1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</row>
    <row r="989" ht="30.0" customHeight="1">
      <c r="A989" s="1"/>
      <c r="B989" s="1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</row>
    <row r="990" ht="30.0" customHeight="1">
      <c r="A990" s="1"/>
      <c r="B990" s="1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</row>
    <row r="991" ht="30.0" customHeight="1">
      <c r="A991" s="1"/>
      <c r="B991" s="1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</row>
    <row r="992" ht="30.0" customHeight="1">
      <c r="A992" s="1"/>
      <c r="B992" s="1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</row>
    <row r="993" ht="30.0" customHeight="1">
      <c r="A993" s="1"/>
      <c r="B993" s="1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</row>
    <row r="994" ht="30.0" customHeight="1">
      <c r="A994" s="1"/>
      <c r="B994" s="1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</row>
    <row r="995" ht="30.0" customHeight="1">
      <c r="A995" s="1"/>
      <c r="B995" s="1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</row>
    <row r="996" ht="30.0" customHeight="1">
      <c r="A996" s="1"/>
      <c r="B996" s="1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</row>
    <row r="997" ht="30.0" customHeight="1">
      <c r="A997" s="1"/>
      <c r="B997" s="1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</row>
    <row r="998" ht="30.0" customHeight="1">
      <c r="A998" s="1"/>
      <c r="B998" s="1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</row>
    <row r="999" ht="30.0" customHeight="1">
      <c r="A999" s="1"/>
      <c r="B999" s="1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</row>
    <row r="1000" ht="30.0" customHeight="1">
      <c r="A1000" s="1"/>
      <c r="B1000" s="1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</row>
  </sheetData>
  <mergeCells count="408">
    <mergeCell ref="E270:G270"/>
    <mergeCell ref="E277:G277"/>
    <mergeCell ref="E271:G271"/>
    <mergeCell ref="E272:G272"/>
    <mergeCell ref="E273:G273"/>
    <mergeCell ref="E274:G274"/>
    <mergeCell ref="E275:G275"/>
    <mergeCell ref="E276:G276"/>
    <mergeCell ref="E363:G363"/>
    <mergeCell ref="E364:G364"/>
    <mergeCell ref="E358:G358"/>
    <mergeCell ref="E359:G359"/>
    <mergeCell ref="E356:G356"/>
    <mergeCell ref="E354:G354"/>
    <mergeCell ref="E355:G355"/>
    <mergeCell ref="E349:G349"/>
    <mergeCell ref="E350:G350"/>
    <mergeCell ref="E351:G351"/>
    <mergeCell ref="E360:G360"/>
    <mergeCell ref="E361:G361"/>
    <mergeCell ref="E257:G257"/>
    <mergeCell ref="E258:G258"/>
    <mergeCell ref="E263:G263"/>
    <mergeCell ref="E264:G264"/>
    <mergeCell ref="E265:G265"/>
    <mergeCell ref="E343:G343"/>
    <mergeCell ref="E344:G344"/>
    <mergeCell ref="E330:G330"/>
    <mergeCell ref="E329:G329"/>
    <mergeCell ref="E327:G327"/>
    <mergeCell ref="E328:G328"/>
    <mergeCell ref="E333:G333"/>
    <mergeCell ref="E305:G305"/>
    <mergeCell ref="E306:G306"/>
    <mergeCell ref="E326:G326"/>
    <mergeCell ref="E311:G311"/>
    <mergeCell ref="E301:G301"/>
    <mergeCell ref="E310:G310"/>
    <mergeCell ref="E302:G302"/>
    <mergeCell ref="E303:G303"/>
    <mergeCell ref="E304:G304"/>
    <mergeCell ref="E307:G307"/>
    <mergeCell ref="E203:G203"/>
    <mergeCell ref="E206:G206"/>
    <mergeCell ref="E204:G204"/>
    <mergeCell ref="E205:G205"/>
    <mergeCell ref="E196:G196"/>
    <mergeCell ref="E193:G193"/>
    <mergeCell ref="E194:G194"/>
    <mergeCell ref="E190:G190"/>
    <mergeCell ref="E197:G197"/>
    <mergeCell ref="E198:G198"/>
    <mergeCell ref="E199:G199"/>
    <mergeCell ref="E202:G202"/>
    <mergeCell ref="E200:G200"/>
    <mergeCell ref="E201:G201"/>
    <mergeCell ref="E238:G238"/>
    <mergeCell ref="E239:G239"/>
    <mergeCell ref="E244:G244"/>
    <mergeCell ref="E241:G241"/>
    <mergeCell ref="E242:G242"/>
    <mergeCell ref="E243:G243"/>
    <mergeCell ref="E246:G246"/>
    <mergeCell ref="E247:G247"/>
    <mergeCell ref="E237:G237"/>
    <mergeCell ref="E240:G240"/>
    <mergeCell ref="E216:G216"/>
    <mergeCell ref="E217:G217"/>
    <mergeCell ref="E218:G218"/>
    <mergeCell ref="E222:G222"/>
    <mergeCell ref="E221:G221"/>
    <mergeCell ref="E219:G219"/>
    <mergeCell ref="E220:G220"/>
    <mergeCell ref="E212:G212"/>
    <mergeCell ref="E213:G213"/>
    <mergeCell ref="E214:G214"/>
    <mergeCell ref="E215:G215"/>
    <mergeCell ref="E228:G228"/>
    <mergeCell ref="E229:G229"/>
    <mergeCell ref="E224:G224"/>
    <mergeCell ref="E230:G230"/>
    <mergeCell ref="E231:G231"/>
    <mergeCell ref="E232:G232"/>
    <mergeCell ref="E207:G207"/>
    <mergeCell ref="E208:G208"/>
    <mergeCell ref="E209:G209"/>
    <mergeCell ref="E210:G210"/>
    <mergeCell ref="E248:G248"/>
    <mergeCell ref="E211:G211"/>
    <mergeCell ref="E223:G223"/>
    <mergeCell ref="E384:G384"/>
    <mergeCell ref="E385:G385"/>
    <mergeCell ref="E386:G386"/>
    <mergeCell ref="E387:G387"/>
    <mergeCell ref="E388:G388"/>
    <mergeCell ref="E389:G389"/>
    <mergeCell ref="E353:G353"/>
    <mergeCell ref="E357:G357"/>
    <mergeCell ref="E369:G369"/>
    <mergeCell ref="E335:G335"/>
    <mergeCell ref="E339:G339"/>
    <mergeCell ref="E338:G338"/>
    <mergeCell ref="E336:G336"/>
    <mergeCell ref="E337:G337"/>
    <mergeCell ref="E186:G186"/>
    <mergeCell ref="E187:G187"/>
    <mergeCell ref="E188:G188"/>
    <mergeCell ref="E189:G189"/>
    <mergeCell ref="E178:G178"/>
    <mergeCell ref="E179:G179"/>
    <mergeCell ref="E181:G181"/>
    <mergeCell ref="E182:G182"/>
    <mergeCell ref="E183:G183"/>
    <mergeCell ref="E184:G184"/>
    <mergeCell ref="E185:G185"/>
    <mergeCell ref="E253:G253"/>
    <mergeCell ref="E254:G254"/>
    <mergeCell ref="E291:G291"/>
    <mergeCell ref="E290:G290"/>
    <mergeCell ref="E281:G281"/>
    <mergeCell ref="E282:G282"/>
    <mergeCell ref="E283:G283"/>
    <mergeCell ref="E284:G284"/>
    <mergeCell ref="E261:G261"/>
    <mergeCell ref="E262:G262"/>
    <mergeCell ref="E245:G245"/>
    <mergeCell ref="E250:G250"/>
    <mergeCell ref="E292:G292"/>
    <mergeCell ref="E293:G293"/>
    <mergeCell ref="E288:G288"/>
    <mergeCell ref="E289:G289"/>
    <mergeCell ref="E285:G285"/>
    <mergeCell ref="E256:G256"/>
    <mergeCell ref="E255:G255"/>
    <mergeCell ref="E225:G225"/>
    <mergeCell ref="E236:G236"/>
    <mergeCell ref="E233:G233"/>
    <mergeCell ref="E234:G234"/>
    <mergeCell ref="E235:G235"/>
    <mergeCell ref="E252:G252"/>
    <mergeCell ref="E251:G251"/>
    <mergeCell ref="E378:G378"/>
    <mergeCell ref="E370:G370"/>
    <mergeCell ref="E371:G371"/>
    <mergeCell ref="E372:G372"/>
    <mergeCell ref="E373:G373"/>
    <mergeCell ref="E390:G390"/>
    <mergeCell ref="E383:G383"/>
    <mergeCell ref="E345:G345"/>
    <mergeCell ref="E346:G346"/>
    <mergeCell ref="E340:G340"/>
    <mergeCell ref="E341:G341"/>
    <mergeCell ref="E342:G342"/>
    <mergeCell ref="E347:G347"/>
    <mergeCell ref="E352:G352"/>
    <mergeCell ref="E379:G379"/>
    <mergeCell ref="E380:G380"/>
    <mergeCell ref="E375:G375"/>
    <mergeCell ref="E374:G374"/>
    <mergeCell ref="E381:G381"/>
    <mergeCell ref="E382:G382"/>
    <mergeCell ref="E376:G376"/>
    <mergeCell ref="E377:G377"/>
    <mergeCell ref="E366:G366"/>
    <mergeCell ref="E365:G365"/>
    <mergeCell ref="E367:G367"/>
    <mergeCell ref="E368:G368"/>
    <mergeCell ref="E317:G317"/>
    <mergeCell ref="E318:G318"/>
    <mergeCell ref="E325:G325"/>
    <mergeCell ref="E322:G322"/>
    <mergeCell ref="E323:G323"/>
    <mergeCell ref="E324:G324"/>
    <mergeCell ref="E316:G316"/>
    <mergeCell ref="E321:G321"/>
    <mergeCell ref="E320:G320"/>
    <mergeCell ref="E331:G331"/>
    <mergeCell ref="E332:G332"/>
    <mergeCell ref="E286:G286"/>
    <mergeCell ref="E287:G287"/>
    <mergeCell ref="E319:G319"/>
    <mergeCell ref="E313:G313"/>
    <mergeCell ref="E314:G314"/>
    <mergeCell ref="E315:G315"/>
    <mergeCell ref="E334:G334"/>
    <mergeCell ref="E298:G298"/>
    <mergeCell ref="E299:G299"/>
    <mergeCell ref="E278:G278"/>
    <mergeCell ref="E280:G280"/>
    <mergeCell ref="E279:G279"/>
    <mergeCell ref="E295:G295"/>
    <mergeCell ref="E296:G296"/>
    <mergeCell ref="E294:G294"/>
    <mergeCell ref="E297:G297"/>
    <mergeCell ref="E268:G268"/>
    <mergeCell ref="E269:G269"/>
    <mergeCell ref="E168:G168"/>
    <mergeCell ref="E169:G169"/>
    <mergeCell ref="E163:G163"/>
    <mergeCell ref="E164:G164"/>
    <mergeCell ref="E176:G176"/>
    <mergeCell ref="E177:G177"/>
    <mergeCell ref="E154:G154"/>
    <mergeCell ref="E156:G156"/>
    <mergeCell ref="E159:G159"/>
    <mergeCell ref="E160:G160"/>
    <mergeCell ref="E195:G195"/>
    <mergeCell ref="E191:G191"/>
    <mergeCell ref="E170:G170"/>
    <mergeCell ref="E180:G180"/>
    <mergeCell ref="E171:G171"/>
    <mergeCell ref="E172:G172"/>
    <mergeCell ref="E173:G173"/>
    <mergeCell ref="E174:G174"/>
    <mergeCell ref="E175:G175"/>
    <mergeCell ref="E226:G226"/>
    <mergeCell ref="E227:G227"/>
    <mergeCell ref="E99:G99"/>
    <mergeCell ref="E100:G100"/>
    <mergeCell ref="E101:G101"/>
    <mergeCell ref="E102:G102"/>
    <mergeCell ref="E103:G103"/>
    <mergeCell ref="E104:G104"/>
    <mergeCell ref="E96:G96"/>
    <mergeCell ref="E97:G97"/>
    <mergeCell ref="E98:G98"/>
    <mergeCell ref="E106:G106"/>
    <mergeCell ref="E107:G107"/>
    <mergeCell ref="E108:G108"/>
    <mergeCell ref="E95:G95"/>
    <mergeCell ref="E105:G105"/>
    <mergeCell ref="E130:G130"/>
    <mergeCell ref="E131:G131"/>
    <mergeCell ref="E132:G132"/>
    <mergeCell ref="E128:G128"/>
    <mergeCell ref="E129:G129"/>
    <mergeCell ref="E126:G126"/>
    <mergeCell ref="E127:G127"/>
    <mergeCell ref="E133:G133"/>
    <mergeCell ref="E134:G134"/>
    <mergeCell ref="E135:G135"/>
    <mergeCell ref="E146:G146"/>
    <mergeCell ref="E142:G142"/>
    <mergeCell ref="E143:G143"/>
    <mergeCell ref="E144:G144"/>
    <mergeCell ref="E145:G145"/>
    <mergeCell ref="E141:G141"/>
    <mergeCell ref="E140:G140"/>
    <mergeCell ref="E84:G84"/>
    <mergeCell ref="E85:G85"/>
    <mergeCell ref="E79:G79"/>
    <mergeCell ref="E86:G86"/>
    <mergeCell ref="E87:G87"/>
    <mergeCell ref="E88:G88"/>
    <mergeCell ref="E89:G89"/>
    <mergeCell ref="E80:G80"/>
    <mergeCell ref="E81:G81"/>
    <mergeCell ref="E400:G400"/>
    <mergeCell ref="E401:G401"/>
    <mergeCell ref="E402:G402"/>
    <mergeCell ref="E403:G403"/>
    <mergeCell ref="E404:G404"/>
    <mergeCell ref="E405:G405"/>
    <mergeCell ref="E406:G406"/>
    <mergeCell ref="E407:G407"/>
    <mergeCell ref="E300:G300"/>
    <mergeCell ref="E312:G312"/>
    <mergeCell ref="E309:G309"/>
    <mergeCell ref="E308:G308"/>
    <mergeCell ref="E393:G393"/>
    <mergeCell ref="E394:G394"/>
    <mergeCell ref="E395:G395"/>
    <mergeCell ref="E396:G396"/>
    <mergeCell ref="E397:G397"/>
    <mergeCell ref="E398:G398"/>
    <mergeCell ref="E399:G399"/>
    <mergeCell ref="E112:G112"/>
    <mergeCell ref="E113:G113"/>
    <mergeCell ref="E114:G114"/>
    <mergeCell ref="E147:G147"/>
    <mergeCell ref="E151:G151"/>
    <mergeCell ref="E150:G150"/>
    <mergeCell ref="E90:G90"/>
    <mergeCell ref="E91:G91"/>
    <mergeCell ref="E92:G92"/>
    <mergeCell ref="E93:G93"/>
    <mergeCell ref="E94:G94"/>
    <mergeCell ref="E110:G110"/>
    <mergeCell ref="E111:G111"/>
    <mergeCell ref="E74:G74"/>
    <mergeCell ref="E75:G75"/>
    <mergeCell ref="E66:G66"/>
    <mergeCell ref="E67:G67"/>
    <mergeCell ref="E68:G68"/>
    <mergeCell ref="E69:G69"/>
    <mergeCell ref="E76:G76"/>
    <mergeCell ref="E77:G77"/>
    <mergeCell ref="E78:G78"/>
    <mergeCell ref="E52:G52"/>
    <mergeCell ref="E53:G53"/>
    <mergeCell ref="E54:G54"/>
    <mergeCell ref="E55:G55"/>
    <mergeCell ref="E60:G60"/>
    <mergeCell ref="E61:G61"/>
    <mergeCell ref="E62:G62"/>
    <mergeCell ref="E63:G63"/>
    <mergeCell ref="E64:G64"/>
    <mergeCell ref="E65:G65"/>
    <mergeCell ref="E37:G37"/>
    <mergeCell ref="E38:G38"/>
    <mergeCell ref="E39:G39"/>
    <mergeCell ref="E46:G46"/>
    <mergeCell ref="E47:G47"/>
    <mergeCell ref="E48:G48"/>
    <mergeCell ref="E56:G56"/>
    <mergeCell ref="E70:G70"/>
    <mergeCell ref="E71:G71"/>
    <mergeCell ref="E72:G72"/>
    <mergeCell ref="E73:G73"/>
    <mergeCell ref="E82:G82"/>
    <mergeCell ref="E83:G83"/>
    <mergeCell ref="E116:G116"/>
    <mergeCell ref="E115:G115"/>
    <mergeCell ref="E117:G117"/>
    <mergeCell ref="E118:G118"/>
    <mergeCell ref="E119:G119"/>
    <mergeCell ref="E121:G121"/>
    <mergeCell ref="E120:G120"/>
    <mergeCell ref="E122:G122"/>
    <mergeCell ref="E123:G123"/>
    <mergeCell ref="E124:G124"/>
    <mergeCell ref="E125:G125"/>
    <mergeCell ref="E148:G148"/>
    <mergeCell ref="E149:G149"/>
    <mergeCell ref="E109:G109"/>
    <mergeCell ref="E136:G136"/>
    <mergeCell ref="E137:G137"/>
    <mergeCell ref="E138:G138"/>
    <mergeCell ref="E139:G139"/>
    <mergeCell ref="E152:G152"/>
    <mergeCell ref="E155:G155"/>
    <mergeCell ref="E362:G362"/>
    <mergeCell ref="E348:G348"/>
    <mergeCell ref="E158:G158"/>
    <mergeCell ref="E161:G161"/>
    <mergeCell ref="E162:G162"/>
    <mergeCell ref="E166:G166"/>
    <mergeCell ref="E167:G167"/>
    <mergeCell ref="E391:G391"/>
    <mergeCell ref="E392:G392"/>
    <mergeCell ref="A17:A18"/>
    <mergeCell ref="A19:A20"/>
    <mergeCell ref="A8:A9"/>
    <mergeCell ref="E17:G17"/>
    <mergeCell ref="E16:G16"/>
    <mergeCell ref="A12:A13"/>
    <mergeCell ref="E19:G19"/>
    <mergeCell ref="E20:G20"/>
    <mergeCell ref="E18:G18"/>
    <mergeCell ref="A10:A11"/>
    <mergeCell ref="E11:G11"/>
    <mergeCell ref="E12:G12"/>
    <mergeCell ref="E10:G10"/>
    <mergeCell ref="E15:G15"/>
    <mergeCell ref="E13:G13"/>
    <mergeCell ref="E14:G14"/>
    <mergeCell ref="C6:M6"/>
    <mergeCell ref="C3:H3"/>
    <mergeCell ref="E7:G7"/>
    <mergeCell ref="E8:G8"/>
    <mergeCell ref="E9:G9"/>
    <mergeCell ref="E32:G32"/>
    <mergeCell ref="E33:G33"/>
    <mergeCell ref="E34:G34"/>
    <mergeCell ref="E35:G35"/>
    <mergeCell ref="E21:G21"/>
    <mergeCell ref="E22:G22"/>
    <mergeCell ref="E23:G23"/>
    <mergeCell ref="E24:G24"/>
    <mergeCell ref="E57:G57"/>
    <mergeCell ref="E58:G58"/>
    <mergeCell ref="E59:G59"/>
    <mergeCell ref="E50:G50"/>
    <mergeCell ref="E51:G51"/>
    <mergeCell ref="E49:G49"/>
    <mergeCell ref="E36:G36"/>
    <mergeCell ref="E40:G40"/>
    <mergeCell ref="E41:G41"/>
    <mergeCell ref="E42:G42"/>
    <mergeCell ref="E43:G43"/>
    <mergeCell ref="E44:G44"/>
    <mergeCell ref="E45:G45"/>
    <mergeCell ref="E27:G27"/>
    <mergeCell ref="E28:G28"/>
    <mergeCell ref="E29:G29"/>
    <mergeCell ref="E30:G30"/>
    <mergeCell ref="E31:G31"/>
    <mergeCell ref="E26:G26"/>
    <mergeCell ref="E25:G25"/>
    <mergeCell ref="E165:G165"/>
    <mergeCell ref="E192:G192"/>
    <mergeCell ref="E153:G153"/>
    <mergeCell ref="E249:G249"/>
    <mergeCell ref="E259:G259"/>
    <mergeCell ref="E260:G260"/>
    <mergeCell ref="E266:G266"/>
    <mergeCell ref="E267:G267"/>
    <mergeCell ref="E157:G157"/>
  </mergeCells>
  <dataValidations>
    <dataValidation type="custom" allowBlank="1" showInputMessage="1" showErrorMessage="1" prompt="ATENÇÃO! - Você já digitou este produto!" sqref="E8:E407">
      <formula1>COUNTIF($E$8:$E$407, E8) = 1</formula1>
    </dataValidation>
    <dataValidation type="custom" allowBlank="1" showInputMessage="1" showErrorMessage="1" prompt="ATENÇÃO - Você já digitou este código!" sqref="D8:D407">
      <formula1>COUNTIF($D$8:$D$407, D8) = 1</formula1>
    </dataValidation>
    <dataValidation type="list" allowBlank="1" showErrorMessage="1" sqref="J8:J407">
      <formula1>$Y$8:$Y$12</formula1>
    </dataValidation>
    <dataValidation type="date" allowBlank="1" showInputMessage="1" showErrorMessage="1" prompt="Atenção! - Estas células só podem receber DATAS. Revise sua digitação." sqref="K8:K407">
      <formula1>32874.0</formula1>
      <formula2>401768.0</formula2>
    </dataValidation>
  </dataValidation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6" width="12.78"/>
    <col customWidth="1" min="7" max="8" width="10.78"/>
    <col customWidth="1" min="9" max="11" width="14.78"/>
    <col customWidth="1" min="12" max="2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30.0" customHeight="1">
      <c r="A3" s="1"/>
      <c r="B3" s="4"/>
      <c r="C3" s="5" t="s">
        <v>86</v>
      </c>
      <c r="D3" s="6"/>
      <c r="E3" s="6"/>
      <c r="F3" s="6"/>
      <c r="G3" s="6"/>
      <c r="H3" s="53"/>
      <c r="I3" s="88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0.0" customHeight="1">
      <c r="A4" s="1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"/>
      <c r="B5" s="4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4"/>
      <c r="R5" s="4"/>
      <c r="S5" s="4"/>
      <c r="T5" s="4"/>
      <c r="U5" s="4"/>
      <c r="V5" s="4"/>
      <c r="W5" s="4"/>
      <c r="X5" s="4"/>
      <c r="Y5" s="4"/>
      <c r="Z5" s="4"/>
    </row>
    <row r="6" ht="30.0" customHeight="1">
      <c r="A6" s="1" t="s">
        <v>2</v>
      </c>
      <c r="B6" s="33"/>
      <c r="C6" s="91" t="s">
        <v>87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3"/>
      <c r="Q6" s="35"/>
      <c r="R6" s="4"/>
      <c r="S6" s="4"/>
      <c r="T6" s="4"/>
      <c r="U6" s="4"/>
      <c r="V6" s="4"/>
      <c r="W6" s="4"/>
      <c r="X6" s="4"/>
      <c r="Y6" s="4"/>
      <c r="Z6" s="4"/>
    </row>
    <row r="7" ht="30.0" customHeight="1">
      <c r="A7" s="1" t="s">
        <v>3</v>
      </c>
      <c r="B7" s="85"/>
      <c r="C7" s="95" t="s">
        <v>28</v>
      </c>
      <c r="D7" s="91" t="s">
        <v>88</v>
      </c>
      <c r="E7" s="92"/>
      <c r="F7" s="93"/>
      <c r="G7" s="91" t="s">
        <v>89</v>
      </c>
      <c r="H7" s="93"/>
      <c r="I7" s="91" t="s">
        <v>90</v>
      </c>
      <c r="J7" s="92"/>
      <c r="K7" s="93"/>
      <c r="L7" s="91" t="s">
        <v>91</v>
      </c>
      <c r="M7" s="93"/>
      <c r="N7" s="91" t="s">
        <v>92</v>
      </c>
      <c r="O7" s="92"/>
      <c r="P7" s="93"/>
      <c r="Q7" s="35"/>
      <c r="R7" s="4"/>
      <c r="S7" s="4"/>
      <c r="T7" s="4"/>
      <c r="U7" s="4"/>
      <c r="V7" s="4"/>
      <c r="W7" s="4"/>
      <c r="X7" s="4"/>
      <c r="Y7" s="4"/>
      <c r="Z7" s="4"/>
    </row>
    <row r="8" ht="30.0" customHeight="1">
      <c r="A8" s="18" t="s">
        <v>4</v>
      </c>
      <c r="B8" s="71"/>
      <c r="C8" s="98" t="str">
        <f>IF(D8 = "", "-",1)</f>
        <v>1</v>
      </c>
      <c r="D8" s="100" t="s">
        <v>93</v>
      </c>
      <c r="E8" s="92"/>
      <c r="F8" s="93"/>
      <c r="G8" s="115" t="s">
        <v>94</v>
      </c>
      <c r="H8" s="93"/>
      <c r="I8" s="116" t="str">
        <f>HYPERLINK("mailto:antonio.jose@maisplanilhas.com.br","antonio.jose@maisplanilhas.com.br")</f>
        <v>antonio.jose@maisplanilhas.com.br</v>
      </c>
      <c r="J8" s="92"/>
      <c r="K8" s="93"/>
      <c r="L8" s="100" t="s">
        <v>95</v>
      </c>
      <c r="M8" s="93"/>
      <c r="N8" s="100" t="s">
        <v>96</v>
      </c>
      <c r="O8" s="92"/>
      <c r="P8" s="93"/>
      <c r="Q8" s="35"/>
      <c r="R8" s="4"/>
      <c r="S8" s="4"/>
      <c r="T8" s="4"/>
      <c r="U8" s="4"/>
      <c r="V8" s="4"/>
      <c r="W8" s="4"/>
      <c r="X8" s="4"/>
      <c r="Y8" s="4"/>
      <c r="Z8" s="4"/>
    </row>
    <row r="9" ht="30.0" customHeight="1">
      <c r="A9" s="23"/>
      <c r="B9" s="71"/>
      <c r="C9" s="108" t="str">
        <f t="shared" ref="C9:C107" si="1">IFERROR(IF(D9 = "-", "-",C8+1),"ERRO!")</f>
        <v>2</v>
      </c>
      <c r="D9" s="110" t="s">
        <v>97</v>
      </c>
      <c r="E9" s="92"/>
      <c r="F9" s="93"/>
      <c r="G9" s="117" t="s">
        <v>98</v>
      </c>
      <c r="H9" s="93"/>
      <c r="I9" s="118" t="str">
        <f>HYPERLINK("mailto:luiza.maria@maisplanilhas.com.br","luiza.maria@maisplanilhas.com.br")</f>
        <v>luiza.maria@maisplanilhas.com.br</v>
      </c>
      <c r="J9" s="92"/>
      <c r="K9" s="93"/>
      <c r="L9" s="110" t="s">
        <v>99</v>
      </c>
      <c r="M9" s="93"/>
      <c r="N9" s="110" t="s">
        <v>100</v>
      </c>
      <c r="O9" s="92"/>
      <c r="P9" s="93"/>
      <c r="Q9" s="35"/>
      <c r="R9" s="4"/>
      <c r="S9" s="4"/>
      <c r="T9" s="4"/>
      <c r="U9" s="4"/>
      <c r="V9" s="4"/>
      <c r="W9" s="4"/>
      <c r="X9" s="4"/>
      <c r="Y9" s="4"/>
      <c r="Z9" s="4"/>
    </row>
    <row r="10" ht="30.0" customHeight="1">
      <c r="A10" s="96" t="s">
        <v>5</v>
      </c>
      <c r="B10" s="71"/>
      <c r="C10" s="98" t="str">
        <f t="shared" si="1"/>
        <v>3</v>
      </c>
      <c r="D10" s="100" t="s">
        <v>101</v>
      </c>
      <c r="E10" s="92"/>
      <c r="F10" s="93"/>
      <c r="G10" s="115" t="s">
        <v>102</v>
      </c>
      <c r="H10" s="93"/>
      <c r="I10" s="116" t="str">
        <f>HYPERLINK("mailto:gonçalves.joao@maisplanilhas.com.br","gonçalves.joao@maisplanilhas.com.br")</f>
        <v>gonçalves.joao@maisplanilhas.com.br</v>
      </c>
      <c r="J10" s="92"/>
      <c r="K10" s="93"/>
      <c r="L10" s="100" t="s">
        <v>103</v>
      </c>
      <c r="M10" s="93"/>
      <c r="N10" s="100" t="s">
        <v>104</v>
      </c>
      <c r="O10" s="92"/>
      <c r="P10" s="93"/>
      <c r="Q10" s="35"/>
      <c r="R10" s="4"/>
      <c r="S10" s="4"/>
      <c r="T10" s="4"/>
      <c r="U10" s="4"/>
      <c r="V10" s="4"/>
      <c r="W10" s="4"/>
      <c r="X10" s="4"/>
      <c r="Y10" s="4"/>
      <c r="Z10" s="4"/>
    </row>
    <row r="11" ht="30.0" customHeight="1">
      <c r="A11" s="107"/>
      <c r="B11" s="71"/>
      <c r="C11" s="108" t="str">
        <f t="shared" si="1"/>
        <v>-</v>
      </c>
      <c r="D11" s="110" t="s">
        <v>105</v>
      </c>
      <c r="E11" s="92"/>
      <c r="F11" s="93"/>
      <c r="G11" s="117"/>
      <c r="H11" s="93"/>
      <c r="I11" s="118"/>
      <c r="J11" s="92"/>
      <c r="K11" s="93"/>
      <c r="L11" s="110"/>
      <c r="M11" s="93"/>
      <c r="N11" s="110"/>
      <c r="O11" s="92"/>
      <c r="P11" s="93"/>
      <c r="Q11" s="35"/>
      <c r="R11" s="4"/>
      <c r="S11" s="4"/>
      <c r="T11" s="4"/>
      <c r="U11" s="4"/>
      <c r="V11" s="4"/>
      <c r="W11" s="4"/>
      <c r="X11" s="4"/>
      <c r="Y11" s="4"/>
      <c r="Z11" s="4"/>
    </row>
    <row r="12" ht="30.0" customHeight="1">
      <c r="A12" s="18" t="s">
        <v>7</v>
      </c>
      <c r="B12" s="71"/>
      <c r="C12" s="98" t="str">
        <f t="shared" si="1"/>
        <v>-</v>
      </c>
      <c r="D12" s="100" t="s">
        <v>105</v>
      </c>
      <c r="E12" s="92"/>
      <c r="F12" s="93"/>
      <c r="G12" s="115"/>
      <c r="H12" s="93"/>
      <c r="I12" s="116"/>
      <c r="J12" s="92"/>
      <c r="K12" s="93"/>
      <c r="L12" s="100"/>
      <c r="M12" s="93"/>
      <c r="N12" s="100"/>
      <c r="O12" s="92"/>
      <c r="P12" s="93"/>
      <c r="Q12" s="35"/>
      <c r="R12" s="4"/>
      <c r="S12" s="4"/>
      <c r="T12" s="4"/>
      <c r="U12" s="4"/>
      <c r="V12" s="4"/>
      <c r="W12" s="4"/>
      <c r="X12" s="4"/>
      <c r="Y12" s="4"/>
      <c r="Z12" s="4"/>
    </row>
    <row r="13" ht="30.0" customHeight="1">
      <c r="A13" s="23"/>
      <c r="B13" s="84"/>
      <c r="C13" s="108" t="str">
        <f t="shared" si="1"/>
        <v>-</v>
      </c>
      <c r="D13" s="110" t="s">
        <v>105</v>
      </c>
      <c r="E13" s="92"/>
      <c r="F13" s="93"/>
      <c r="G13" s="117"/>
      <c r="H13" s="93"/>
      <c r="I13" s="118"/>
      <c r="J13" s="92"/>
      <c r="K13" s="93"/>
      <c r="L13" s="110"/>
      <c r="M13" s="93"/>
      <c r="N13" s="110"/>
      <c r="O13" s="92"/>
      <c r="P13" s="93"/>
      <c r="Q13" s="35"/>
      <c r="R13" s="4"/>
      <c r="S13" s="4"/>
      <c r="T13" s="4"/>
      <c r="U13" s="4"/>
      <c r="V13" s="4"/>
      <c r="W13" s="4"/>
      <c r="X13" s="4"/>
      <c r="Y13" s="4"/>
      <c r="Z13" s="4"/>
    </row>
    <row r="14" ht="30.0" customHeight="1">
      <c r="A14" s="1" t="s">
        <v>9</v>
      </c>
      <c r="B14" s="33"/>
      <c r="C14" s="98" t="str">
        <f t="shared" si="1"/>
        <v>-</v>
      </c>
      <c r="D14" s="100" t="s">
        <v>105</v>
      </c>
      <c r="E14" s="92"/>
      <c r="F14" s="93"/>
      <c r="G14" s="115"/>
      <c r="H14" s="93"/>
      <c r="I14" s="116"/>
      <c r="J14" s="92"/>
      <c r="K14" s="93"/>
      <c r="L14" s="100"/>
      <c r="M14" s="93"/>
      <c r="N14" s="100"/>
      <c r="O14" s="92"/>
      <c r="P14" s="93"/>
      <c r="Q14" s="35"/>
      <c r="R14" s="4"/>
      <c r="S14" s="4"/>
      <c r="T14" s="4"/>
      <c r="U14" s="4"/>
      <c r="V14" s="4"/>
      <c r="W14" s="4"/>
      <c r="X14" s="4"/>
      <c r="Y14" s="4"/>
      <c r="Z14" s="4"/>
    </row>
    <row r="15" ht="30.0" customHeight="1">
      <c r="A15" s="1" t="s">
        <v>11</v>
      </c>
      <c r="B15" s="33"/>
      <c r="C15" s="108" t="str">
        <f t="shared" si="1"/>
        <v>-</v>
      </c>
      <c r="D15" s="110" t="s">
        <v>105</v>
      </c>
      <c r="E15" s="92"/>
      <c r="F15" s="93"/>
      <c r="G15" s="117"/>
      <c r="H15" s="93"/>
      <c r="I15" s="118"/>
      <c r="J15" s="92"/>
      <c r="K15" s="93"/>
      <c r="L15" s="110"/>
      <c r="M15" s="93"/>
      <c r="N15" s="110"/>
      <c r="O15" s="92"/>
      <c r="P15" s="93"/>
      <c r="Q15" s="35"/>
      <c r="R15" s="4"/>
      <c r="S15" s="4"/>
      <c r="T15" s="4"/>
      <c r="U15" s="4"/>
      <c r="V15" s="4"/>
      <c r="W15" s="4"/>
      <c r="X15" s="4"/>
      <c r="Y15" s="4"/>
      <c r="Z15" s="4"/>
    </row>
    <row r="16" ht="30.0" customHeight="1">
      <c r="A16" s="1" t="s">
        <v>12</v>
      </c>
      <c r="B16" s="85"/>
      <c r="C16" s="98" t="str">
        <f t="shared" si="1"/>
        <v>-</v>
      </c>
      <c r="D16" s="100" t="s">
        <v>105</v>
      </c>
      <c r="E16" s="92"/>
      <c r="F16" s="93"/>
      <c r="G16" s="115"/>
      <c r="H16" s="93"/>
      <c r="I16" s="116"/>
      <c r="J16" s="92"/>
      <c r="K16" s="93"/>
      <c r="L16" s="100"/>
      <c r="M16" s="93"/>
      <c r="N16" s="100"/>
      <c r="O16" s="92"/>
      <c r="P16" s="93"/>
      <c r="Q16" s="35"/>
      <c r="R16" s="4"/>
      <c r="S16" s="4"/>
      <c r="T16" s="4"/>
      <c r="U16" s="4"/>
      <c r="V16" s="4"/>
      <c r="W16" s="4"/>
      <c r="X16" s="4"/>
      <c r="Y16" s="4"/>
      <c r="Z16" s="4"/>
    </row>
    <row r="17" ht="30.0" customHeight="1">
      <c r="A17" s="18" t="s">
        <v>13</v>
      </c>
      <c r="B17" s="71"/>
      <c r="C17" s="108" t="str">
        <f t="shared" si="1"/>
        <v>-</v>
      </c>
      <c r="D17" s="110" t="s">
        <v>105</v>
      </c>
      <c r="E17" s="92"/>
      <c r="F17" s="93"/>
      <c r="G17" s="117"/>
      <c r="H17" s="93"/>
      <c r="I17" s="118"/>
      <c r="J17" s="92"/>
      <c r="K17" s="93"/>
      <c r="L17" s="110"/>
      <c r="M17" s="93"/>
      <c r="N17" s="110"/>
      <c r="O17" s="92"/>
      <c r="P17" s="93"/>
      <c r="Q17" s="35"/>
      <c r="R17" s="4"/>
      <c r="S17" s="4"/>
      <c r="T17" s="4"/>
      <c r="U17" s="4"/>
      <c r="V17" s="4"/>
      <c r="W17" s="4"/>
      <c r="X17" s="4"/>
      <c r="Y17" s="4"/>
      <c r="Z17" s="4"/>
    </row>
    <row r="18" ht="30.0" customHeight="1">
      <c r="A18" s="23"/>
      <c r="B18" s="71"/>
      <c r="C18" s="98" t="str">
        <f t="shared" si="1"/>
        <v>-</v>
      </c>
      <c r="D18" s="100" t="s">
        <v>105</v>
      </c>
      <c r="E18" s="92"/>
      <c r="F18" s="93"/>
      <c r="G18" s="115"/>
      <c r="H18" s="93"/>
      <c r="I18" s="116"/>
      <c r="J18" s="92"/>
      <c r="K18" s="93"/>
      <c r="L18" s="100"/>
      <c r="M18" s="93"/>
      <c r="N18" s="100"/>
      <c r="O18" s="92"/>
      <c r="P18" s="93"/>
      <c r="Q18" s="35"/>
      <c r="R18" s="4"/>
      <c r="S18" s="4"/>
      <c r="T18" s="4"/>
      <c r="U18" s="4"/>
      <c r="V18" s="4"/>
      <c r="W18" s="4"/>
      <c r="X18" s="4"/>
      <c r="Y18" s="4"/>
      <c r="Z18" s="4"/>
    </row>
    <row r="19" ht="30.0" customHeight="1">
      <c r="A19" s="18" t="s">
        <v>15</v>
      </c>
      <c r="B19" s="71"/>
      <c r="C19" s="108" t="str">
        <f t="shared" si="1"/>
        <v>-</v>
      </c>
      <c r="D19" s="110" t="s">
        <v>105</v>
      </c>
      <c r="E19" s="92"/>
      <c r="F19" s="93"/>
      <c r="G19" s="117"/>
      <c r="H19" s="93"/>
      <c r="I19" s="118"/>
      <c r="J19" s="92"/>
      <c r="K19" s="93"/>
      <c r="L19" s="110"/>
      <c r="M19" s="93"/>
      <c r="N19" s="110"/>
      <c r="O19" s="92"/>
      <c r="P19" s="93"/>
      <c r="Q19" s="35"/>
      <c r="R19" s="4"/>
      <c r="S19" s="4"/>
      <c r="T19" s="4"/>
      <c r="U19" s="4"/>
      <c r="V19" s="4"/>
      <c r="W19" s="4"/>
      <c r="X19" s="4"/>
      <c r="Y19" s="4"/>
      <c r="Z19" s="4"/>
    </row>
    <row r="20" ht="30.0" customHeight="1">
      <c r="A20" s="23"/>
      <c r="B20" s="71"/>
      <c r="C20" s="98" t="str">
        <f t="shared" si="1"/>
        <v>-</v>
      </c>
      <c r="D20" s="100" t="s">
        <v>105</v>
      </c>
      <c r="E20" s="92"/>
      <c r="F20" s="93"/>
      <c r="G20" s="115"/>
      <c r="H20" s="93"/>
      <c r="I20" s="116"/>
      <c r="J20" s="92"/>
      <c r="K20" s="93"/>
      <c r="L20" s="100"/>
      <c r="M20" s="93"/>
      <c r="N20" s="100"/>
      <c r="O20" s="92"/>
      <c r="P20" s="93"/>
      <c r="Q20" s="35"/>
      <c r="R20" s="4"/>
      <c r="S20" s="4"/>
      <c r="T20" s="4"/>
      <c r="U20" s="4"/>
      <c r="V20" s="4"/>
      <c r="W20" s="4"/>
      <c r="X20" s="4"/>
      <c r="Y20" s="4"/>
      <c r="Z20" s="4"/>
    </row>
    <row r="21" ht="30.0" customHeight="1">
      <c r="A21" s="1" t="s">
        <v>17</v>
      </c>
      <c r="B21" s="71"/>
      <c r="C21" s="108" t="str">
        <f t="shared" si="1"/>
        <v>-</v>
      </c>
      <c r="D21" s="110" t="s">
        <v>105</v>
      </c>
      <c r="E21" s="92"/>
      <c r="F21" s="93"/>
      <c r="G21" s="117"/>
      <c r="H21" s="93"/>
      <c r="I21" s="118"/>
      <c r="J21" s="92"/>
      <c r="K21" s="93"/>
      <c r="L21" s="110"/>
      <c r="M21" s="93"/>
      <c r="N21" s="110"/>
      <c r="O21" s="92"/>
      <c r="P21" s="93"/>
      <c r="Q21" s="35"/>
      <c r="R21" s="4"/>
      <c r="S21" s="4"/>
      <c r="T21" s="4"/>
      <c r="U21" s="4"/>
      <c r="V21" s="4"/>
      <c r="W21" s="4"/>
      <c r="X21" s="4"/>
      <c r="Y21" s="4"/>
      <c r="Z21" s="4"/>
    </row>
    <row r="22" ht="30.0" customHeight="1">
      <c r="A22" s="1"/>
      <c r="B22" s="84"/>
      <c r="C22" s="98" t="str">
        <f t="shared" si="1"/>
        <v>-</v>
      </c>
      <c r="D22" s="100" t="s">
        <v>105</v>
      </c>
      <c r="E22" s="92"/>
      <c r="F22" s="93"/>
      <c r="G22" s="115"/>
      <c r="H22" s="93"/>
      <c r="I22" s="116"/>
      <c r="J22" s="92"/>
      <c r="K22" s="93"/>
      <c r="L22" s="100"/>
      <c r="M22" s="93"/>
      <c r="N22" s="100"/>
      <c r="O22" s="92"/>
      <c r="P22" s="93"/>
      <c r="Q22" s="35"/>
      <c r="R22" s="4"/>
      <c r="S22" s="4"/>
      <c r="T22" s="4"/>
      <c r="U22" s="4"/>
      <c r="V22" s="4"/>
      <c r="W22" s="4"/>
      <c r="X22" s="4"/>
      <c r="Y22" s="4"/>
      <c r="Z22" s="4"/>
    </row>
    <row r="23" ht="30.0" customHeight="1">
      <c r="A23" s="1"/>
      <c r="B23" s="33"/>
      <c r="C23" s="108" t="str">
        <f t="shared" si="1"/>
        <v>-</v>
      </c>
      <c r="D23" s="110" t="s">
        <v>105</v>
      </c>
      <c r="E23" s="92"/>
      <c r="F23" s="93"/>
      <c r="G23" s="117"/>
      <c r="H23" s="93"/>
      <c r="I23" s="118"/>
      <c r="J23" s="92"/>
      <c r="K23" s="93"/>
      <c r="L23" s="110"/>
      <c r="M23" s="93"/>
      <c r="N23" s="110"/>
      <c r="O23" s="92"/>
      <c r="P23" s="93"/>
      <c r="Q23" s="35"/>
      <c r="R23" s="4"/>
      <c r="S23" s="4"/>
      <c r="T23" s="4"/>
      <c r="U23" s="4"/>
      <c r="V23" s="4"/>
      <c r="W23" s="4"/>
      <c r="X23" s="4"/>
      <c r="Y23" s="4"/>
      <c r="Z23" s="4"/>
    </row>
    <row r="24" ht="30.0" customHeight="1">
      <c r="A24" s="1"/>
      <c r="B24" s="33"/>
      <c r="C24" s="98" t="str">
        <f t="shared" si="1"/>
        <v>-</v>
      </c>
      <c r="D24" s="100" t="s">
        <v>105</v>
      </c>
      <c r="E24" s="92"/>
      <c r="F24" s="93"/>
      <c r="G24" s="115"/>
      <c r="H24" s="93"/>
      <c r="I24" s="116"/>
      <c r="J24" s="92"/>
      <c r="K24" s="93"/>
      <c r="L24" s="100"/>
      <c r="M24" s="93"/>
      <c r="N24" s="100"/>
      <c r="O24" s="92"/>
      <c r="P24" s="93"/>
      <c r="Q24" s="35"/>
      <c r="R24" s="4"/>
      <c r="S24" s="4"/>
      <c r="T24" s="4"/>
      <c r="U24" s="4"/>
      <c r="V24" s="4"/>
      <c r="W24" s="4"/>
      <c r="X24" s="4"/>
      <c r="Y24" s="4"/>
      <c r="Z24" s="4"/>
    </row>
    <row r="25" ht="30.0" customHeight="1">
      <c r="A25" s="1"/>
      <c r="B25" s="85"/>
      <c r="C25" s="108" t="str">
        <f t="shared" si="1"/>
        <v>-</v>
      </c>
      <c r="D25" s="110" t="s">
        <v>105</v>
      </c>
      <c r="E25" s="92"/>
      <c r="F25" s="93"/>
      <c r="G25" s="117"/>
      <c r="H25" s="93"/>
      <c r="I25" s="118"/>
      <c r="J25" s="92"/>
      <c r="K25" s="93"/>
      <c r="L25" s="110"/>
      <c r="M25" s="93"/>
      <c r="N25" s="110"/>
      <c r="O25" s="92"/>
      <c r="P25" s="93"/>
      <c r="Q25" s="35"/>
      <c r="R25" s="4"/>
      <c r="S25" s="4"/>
      <c r="T25" s="4"/>
      <c r="U25" s="4"/>
      <c r="V25" s="4"/>
      <c r="W25" s="4"/>
      <c r="X25" s="4"/>
      <c r="Y25" s="4"/>
      <c r="Z25" s="4"/>
    </row>
    <row r="26" ht="30.0" customHeight="1">
      <c r="A26" s="1"/>
      <c r="B26" s="71"/>
      <c r="C26" s="98" t="str">
        <f t="shared" si="1"/>
        <v>-</v>
      </c>
      <c r="D26" s="100" t="s">
        <v>105</v>
      </c>
      <c r="E26" s="92"/>
      <c r="F26" s="93"/>
      <c r="G26" s="115"/>
      <c r="H26" s="93"/>
      <c r="I26" s="116"/>
      <c r="J26" s="92"/>
      <c r="K26" s="93"/>
      <c r="L26" s="100"/>
      <c r="M26" s="93"/>
      <c r="N26" s="100"/>
      <c r="O26" s="92"/>
      <c r="P26" s="93"/>
      <c r="Q26" s="35"/>
      <c r="R26" s="4"/>
      <c r="S26" s="4"/>
      <c r="T26" s="4"/>
      <c r="U26" s="4"/>
      <c r="V26" s="4"/>
      <c r="W26" s="4"/>
      <c r="X26" s="4"/>
      <c r="Y26" s="4"/>
      <c r="Z26" s="4"/>
    </row>
    <row r="27" ht="30.0" customHeight="1">
      <c r="A27" s="1"/>
      <c r="B27" s="71"/>
      <c r="C27" s="108" t="str">
        <f t="shared" si="1"/>
        <v>-</v>
      </c>
      <c r="D27" s="110" t="s">
        <v>105</v>
      </c>
      <c r="E27" s="92"/>
      <c r="F27" s="93"/>
      <c r="G27" s="117"/>
      <c r="H27" s="93"/>
      <c r="I27" s="118"/>
      <c r="J27" s="92"/>
      <c r="K27" s="93"/>
      <c r="L27" s="110"/>
      <c r="M27" s="93"/>
      <c r="N27" s="110"/>
      <c r="O27" s="92"/>
      <c r="P27" s="93"/>
      <c r="Q27" s="35"/>
      <c r="R27" s="4"/>
      <c r="S27" s="4"/>
      <c r="T27" s="4"/>
      <c r="U27" s="4"/>
      <c r="V27" s="4"/>
      <c r="W27" s="4"/>
      <c r="X27" s="4"/>
      <c r="Y27" s="4"/>
      <c r="Z27" s="4"/>
    </row>
    <row r="28" ht="30.0" customHeight="1">
      <c r="A28" s="1"/>
      <c r="B28" s="71"/>
      <c r="C28" s="98" t="str">
        <f t="shared" si="1"/>
        <v>-</v>
      </c>
      <c r="D28" s="100" t="s">
        <v>105</v>
      </c>
      <c r="E28" s="92"/>
      <c r="F28" s="93"/>
      <c r="G28" s="115"/>
      <c r="H28" s="93"/>
      <c r="I28" s="116"/>
      <c r="J28" s="92"/>
      <c r="K28" s="93"/>
      <c r="L28" s="100"/>
      <c r="M28" s="93"/>
      <c r="N28" s="100"/>
      <c r="O28" s="92"/>
      <c r="P28" s="93"/>
      <c r="Q28" s="35"/>
      <c r="R28" s="4"/>
      <c r="S28" s="4"/>
      <c r="T28" s="4"/>
      <c r="U28" s="4"/>
      <c r="V28" s="4"/>
      <c r="W28" s="4"/>
      <c r="X28" s="4"/>
      <c r="Y28" s="4"/>
      <c r="Z28" s="4"/>
    </row>
    <row r="29" ht="30.0" customHeight="1">
      <c r="A29" s="1"/>
      <c r="B29" s="84"/>
      <c r="C29" s="108" t="str">
        <f t="shared" si="1"/>
        <v>-</v>
      </c>
      <c r="D29" s="110" t="s">
        <v>105</v>
      </c>
      <c r="E29" s="92"/>
      <c r="F29" s="93"/>
      <c r="G29" s="117"/>
      <c r="H29" s="93"/>
      <c r="I29" s="118"/>
      <c r="J29" s="92"/>
      <c r="K29" s="93"/>
      <c r="L29" s="110"/>
      <c r="M29" s="93"/>
      <c r="N29" s="110"/>
      <c r="O29" s="92"/>
      <c r="P29" s="93"/>
      <c r="Q29" s="35"/>
      <c r="R29" s="4"/>
      <c r="S29" s="4"/>
      <c r="T29" s="4"/>
      <c r="U29" s="4"/>
      <c r="V29" s="4"/>
      <c r="W29" s="4"/>
      <c r="X29" s="4"/>
      <c r="Y29" s="4"/>
      <c r="Z29" s="4"/>
    </row>
    <row r="30" ht="30.0" customHeight="1">
      <c r="A30" s="1"/>
      <c r="B30" s="33"/>
      <c r="C30" s="98" t="str">
        <f t="shared" si="1"/>
        <v>-</v>
      </c>
      <c r="D30" s="100" t="s">
        <v>105</v>
      </c>
      <c r="E30" s="92"/>
      <c r="F30" s="93"/>
      <c r="G30" s="115"/>
      <c r="H30" s="93"/>
      <c r="I30" s="116"/>
      <c r="J30" s="92"/>
      <c r="K30" s="93"/>
      <c r="L30" s="100"/>
      <c r="M30" s="93"/>
      <c r="N30" s="100"/>
      <c r="O30" s="92"/>
      <c r="P30" s="93"/>
      <c r="Q30" s="35"/>
      <c r="R30" s="4"/>
      <c r="S30" s="4"/>
      <c r="T30" s="4"/>
      <c r="U30" s="4"/>
      <c r="V30" s="4"/>
      <c r="W30" s="4"/>
      <c r="X30" s="4"/>
      <c r="Y30" s="4"/>
      <c r="Z30" s="4"/>
    </row>
    <row r="31" ht="30.0" customHeight="1">
      <c r="A31" s="1"/>
      <c r="B31" s="33"/>
      <c r="C31" s="108" t="str">
        <f t="shared" si="1"/>
        <v>-</v>
      </c>
      <c r="D31" s="110" t="s">
        <v>105</v>
      </c>
      <c r="E31" s="92"/>
      <c r="F31" s="93"/>
      <c r="G31" s="117"/>
      <c r="H31" s="93"/>
      <c r="I31" s="118"/>
      <c r="J31" s="92"/>
      <c r="K31" s="93"/>
      <c r="L31" s="110"/>
      <c r="M31" s="93"/>
      <c r="N31" s="110"/>
      <c r="O31" s="92"/>
      <c r="P31" s="93"/>
      <c r="Q31" s="35"/>
      <c r="R31" s="4"/>
      <c r="S31" s="4"/>
      <c r="T31" s="4"/>
      <c r="U31" s="4"/>
      <c r="V31" s="4"/>
      <c r="W31" s="4"/>
      <c r="X31" s="4"/>
      <c r="Y31" s="4"/>
      <c r="Z31" s="4"/>
    </row>
    <row r="32" ht="30.0" customHeight="1">
      <c r="A32" s="1"/>
      <c r="B32" s="85"/>
      <c r="C32" s="98" t="str">
        <f t="shared" si="1"/>
        <v>-</v>
      </c>
      <c r="D32" s="100" t="s">
        <v>105</v>
      </c>
      <c r="E32" s="92"/>
      <c r="F32" s="93"/>
      <c r="G32" s="115"/>
      <c r="H32" s="93"/>
      <c r="I32" s="116"/>
      <c r="J32" s="92"/>
      <c r="K32" s="93"/>
      <c r="L32" s="100"/>
      <c r="M32" s="93"/>
      <c r="N32" s="100"/>
      <c r="O32" s="92"/>
      <c r="P32" s="93"/>
      <c r="Q32" s="35"/>
      <c r="R32" s="4"/>
      <c r="S32" s="4"/>
      <c r="T32" s="4"/>
      <c r="U32" s="4"/>
      <c r="V32" s="4"/>
      <c r="W32" s="4"/>
      <c r="X32" s="4"/>
      <c r="Y32" s="4"/>
      <c r="Z32" s="4"/>
    </row>
    <row r="33" ht="30.0" customHeight="1">
      <c r="A33" s="1"/>
      <c r="B33" s="71"/>
      <c r="C33" s="108" t="str">
        <f t="shared" si="1"/>
        <v>-</v>
      </c>
      <c r="D33" s="110" t="s">
        <v>105</v>
      </c>
      <c r="E33" s="92"/>
      <c r="F33" s="93"/>
      <c r="G33" s="117"/>
      <c r="H33" s="93"/>
      <c r="I33" s="118"/>
      <c r="J33" s="92"/>
      <c r="K33" s="93"/>
      <c r="L33" s="110"/>
      <c r="M33" s="93"/>
      <c r="N33" s="110"/>
      <c r="O33" s="92"/>
      <c r="P33" s="93"/>
      <c r="Q33" s="35"/>
      <c r="R33" s="4"/>
      <c r="S33" s="4"/>
      <c r="T33" s="4"/>
      <c r="U33" s="4"/>
      <c r="V33" s="4"/>
      <c r="W33" s="4"/>
      <c r="X33" s="4"/>
      <c r="Y33" s="4"/>
      <c r="Z33" s="4"/>
    </row>
    <row r="34" ht="30.0" customHeight="1">
      <c r="A34" s="1"/>
      <c r="B34" s="71"/>
      <c r="C34" s="98" t="str">
        <f t="shared" si="1"/>
        <v>-</v>
      </c>
      <c r="D34" s="100" t="s">
        <v>105</v>
      </c>
      <c r="E34" s="92"/>
      <c r="F34" s="93"/>
      <c r="G34" s="115"/>
      <c r="H34" s="93"/>
      <c r="I34" s="116"/>
      <c r="J34" s="92"/>
      <c r="K34" s="93"/>
      <c r="L34" s="100"/>
      <c r="M34" s="93"/>
      <c r="N34" s="100"/>
      <c r="O34" s="92"/>
      <c r="P34" s="93"/>
      <c r="Q34" s="35"/>
      <c r="R34" s="4"/>
      <c r="S34" s="4"/>
      <c r="T34" s="4"/>
      <c r="U34" s="4"/>
      <c r="V34" s="4"/>
      <c r="W34" s="4"/>
      <c r="X34" s="4"/>
      <c r="Y34" s="4"/>
      <c r="Z34" s="4"/>
    </row>
    <row r="35" ht="30.0" customHeight="1">
      <c r="A35" s="1"/>
      <c r="B35" s="71"/>
      <c r="C35" s="108" t="str">
        <f t="shared" si="1"/>
        <v>-</v>
      </c>
      <c r="D35" s="110" t="s">
        <v>105</v>
      </c>
      <c r="E35" s="92"/>
      <c r="F35" s="93"/>
      <c r="G35" s="117"/>
      <c r="H35" s="93"/>
      <c r="I35" s="118"/>
      <c r="J35" s="92"/>
      <c r="K35" s="93"/>
      <c r="L35" s="110"/>
      <c r="M35" s="93"/>
      <c r="N35" s="110"/>
      <c r="O35" s="92"/>
      <c r="P35" s="93"/>
      <c r="Q35" s="35"/>
      <c r="R35" s="4"/>
      <c r="S35" s="4"/>
      <c r="T35" s="4"/>
      <c r="U35" s="4"/>
      <c r="V35" s="4"/>
      <c r="W35" s="4"/>
      <c r="X35" s="4"/>
      <c r="Y35" s="4"/>
      <c r="Z35" s="4"/>
    </row>
    <row r="36" ht="30.0" customHeight="1">
      <c r="A36" s="1"/>
      <c r="B36" s="71"/>
      <c r="C36" s="98" t="str">
        <f t="shared" si="1"/>
        <v>-</v>
      </c>
      <c r="D36" s="100" t="s">
        <v>105</v>
      </c>
      <c r="E36" s="92"/>
      <c r="F36" s="93"/>
      <c r="G36" s="115"/>
      <c r="H36" s="93"/>
      <c r="I36" s="116"/>
      <c r="J36" s="92"/>
      <c r="K36" s="93"/>
      <c r="L36" s="100"/>
      <c r="M36" s="93"/>
      <c r="N36" s="100"/>
      <c r="O36" s="92"/>
      <c r="P36" s="93"/>
      <c r="Q36" s="35"/>
      <c r="R36" s="4"/>
      <c r="S36" s="4"/>
      <c r="T36" s="4"/>
      <c r="U36" s="4"/>
      <c r="V36" s="4"/>
      <c r="W36" s="4"/>
      <c r="X36" s="4"/>
      <c r="Y36" s="4"/>
      <c r="Z36" s="4"/>
    </row>
    <row r="37" ht="30.0" customHeight="1">
      <c r="A37" s="1"/>
      <c r="B37" s="71"/>
      <c r="C37" s="108" t="str">
        <f t="shared" si="1"/>
        <v>-</v>
      </c>
      <c r="D37" s="110" t="s">
        <v>105</v>
      </c>
      <c r="E37" s="92"/>
      <c r="F37" s="93"/>
      <c r="G37" s="117"/>
      <c r="H37" s="93"/>
      <c r="I37" s="118"/>
      <c r="J37" s="92"/>
      <c r="K37" s="93"/>
      <c r="L37" s="110"/>
      <c r="M37" s="93"/>
      <c r="N37" s="110"/>
      <c r="O37" s="92"/>
      <c r="P37" s="93"/>
      <c r="Q37" s="35"/>
      <c r="R37" s="4"/>
      <c r="S37" s="4"/>
      <c r="T37" s="4"/>
      <c r="U37" s="4"/>
      <c r="V37" s="4"/>
      <c r="W37" s="4"/>
      <c r="X37" s="4"/>
      <c r="Y37" s="4"/>
      <c r="Z37" s="4"/>
    </row>
    <row r="38" ht="30.0" customHeight="1">
      <c r="A38" s="1"/>
      <c r="B38" s="71"/>
      <c r="C38" s="98" t="str">
        <f t="shared" si="1"/>
        <v>-</v>
      </c>
      <c r="D38" s="100" t="s">
        <v>105</v>
      </c>
      <c r="E38" s="92"/>
      <c r="F38" s="93"/>
      <c r="G38" s="115"/>
      <c r="H38" s="93"/>
      <c r="I38" s="116"/>
      <c r="J38" s="92"/>
      <c r="K38" s="93"/>
      <c r="L38" s="100"/>
      <c r="M38" s="93"/>
      <c r="N38" s="100"/>
      <c r="O38" s="92"/>
      <c r="P38" s="93"/>
      <c r="Q38" s="35"/>
      <c r="R38" s="4"/>
      <c r="S38" s="4"/>
      <c r="T38" s="4"/>
      <c r="U38" s="4"/>
      <c r="V38" s="4"/>
      <c r="W38" s="4"/>
      <c r="X38" s="4"/>
      <c r="Y38" s="4"/>
      <c r="Z38" s="4"/>
    </row>
    <row r="39" ht="30.0" customHeight="1">
      <c r="A39" s="1"/>
      <c r="B39" s="71"/>
      <c r="C39" s="108" t="str">
        <f t="shared" si="1"/>
        <v>-</v>
      </c>
      <c r="D39" s="110" t="s">
        <v>105</v>
      </c>
      <c r="E39" s="92"/>
      <c r="F39" s="93"/>
      <c r="G39" s="117"/>
      <c r="H39" s="93"/>
      <c r="I39" s="118"/>
      <c r="J39" s="92"/>
      <c r="K39" s="93"/>
      <c r="L39" s="110"/>
      <c r="M39" s="93"/>
      <c r="N39" s="110"/>
      <c r="O39" s="92"/>
      <c r="P39" s="93"/>
      <c r="Q39" s="35"/>
      <c r="R39" s="4"/>
      <c r="S39" s="4"/>
      <c r="T39" s="4"/>
      <c r="U39" s="4"/>
      <c r="V39" s="4"/>
      <c r="W39" s="4"/>
      <c r="X39" s="4"/>
      <c r="Y39" s="4"/>
      <c r="Z39" s="4"/>
    </row>
    <row r="40" ht="30.0" customHeight="1">
      <c r="A40" s="1"/>
      <c r="B40" s="71"/>
      <c r="C40" s="98" t="str">
        <f t="shared" si="1"/>
        <v>-</v>
      </c>
      <c r="D40" s="100" t="s">
        <v>105</v>
      </c>
      <c r="E40" s="92"/>
      <c r="F40" s="93"/>
      <c r="G40" s="115"/>
      <c r="H40" s="93"/>
      <c r="I40" s="116"/>
      <c r="J40" s="92"/>
      <c r="K40" s="93"/>
      <c r="L40" s="100"/>
      <c r="M40" s="93"/>
      <c r="N40" s="100"/>
      <c r="O40" s="92"/>
      <c r="P40" s="93"/>
      <c r="Q40" s="35"/>
      <c r="R40" s="4"/>
      <c r="S40" s="4"/>
      <c r="T40" s="4"/>
      <c r="U40" s="4"/>
      <c r="V40" s="4"/>
      <c r="W40" s="4"/>
      <c r="X40" s="4"/>
      <c r="Y40" s="4"/>
      <c r="Z40" s="4"/>
    </row>
    <row r="41" ht="30.0" customHeight="1">
      <c r="A41" s="1"/>
      <c r="B41" s="84"/>
      <c r="C41" s="108" t="str">
        <f t="shared" si="1"/>
        <v>-</v>
      </c>
      <c r="D41" s="110" t="s">
        <v>105</v>
      </c>
      <c r="E41" s="92"/>
      <c r="F41" s="93"/>
      <c r="G41" s="117"/>
      <c r="H41" s="93"/>
      <c r="I41" s="118"/>
      <c r="J41" s="92"/>
      <c r="K41" s="93"/>
      <c r="L41" s="110"/>
      <c r="M41" s="93"/>
      <c r="N41" s="110"/>
      <c r="O41" s="92"/>
      <c r="P41" s="93"/>
      <c r="Q41" s="35"/>
      <c r="R41" s="4"/>
      <c r="S41" s="4"/>
      <c r="T41" s="4"/>
      <c r="U41" s="4"/>
      <c r="V41" s="4"/>
      <c r="W41" s="4"/>
      <c r="X41" s="4"/>
      <c r="Y41" s="4"/>
      <c r="Z41" s="4"/>
    </row>
    <row r="42" ht="30.0" customHeight="1">
      <c r="A42" s="1"/>
      <c r="B42" s="33"/>
      <c r="C42" s="98" t="str">
        <f t="shared" si="1"/>
        <v>-</v>
      </c>
      <c r="D42" s="100" t="s">
        <v>105</v>
      </c>
      <c r="E42" s="92"/>
      <c r="F42" s="93"/>
      <c r="G42" s="115"/>
      <c r="H42" s="93"/>
      <c r="I42" s="116"/>
      <c r="J42" s="92"/>
      <c r="K42" s="93"/>
      <c r="L42" s="100"/>
      <c r="M42" s="93"/>
      <c r="N42" s="100"/>
      <c r="O42" s="92"/>
      <c r="P42" s="93"/>
      <c r="Q42" s="35"/>
      <c r="R42" s="4"/>
      <c r="S42" s="4"/>
      <c r="T42" s="4"/>
      <c r="U42" s="4"/>
      <c r="V42" s="4"/>
      <c r="W42" s="4"/>
      <c r="X42" s="4"/>
      <c r="Y42" s="4"/>
      <c r="Z42" s="4"/>
    </row>
    <row r="43" ht="30.0" customHeight="1">
      <c r="A43" s="1"/>
      <c r="B43" s="33"/>
      <c r="C43" s="108" t="str">
        <f t="shared" si="1"/>
        <v>-</v>
      </c>
      <c r="D43" s="110" t="s">
        <v>105</v>
      </c>
      <c r="E43" s="92"/>
      <c r="F43" s="93"/>
      <c r="G43" s="117"/>
      <c r="H43" s="93"/>
      <c r="I43" s="118"/>
      <c r="J43" s="92"/>
      <c r="K43" s="93"/>
      <c r="L43" s="110"/>
      <c r="M43" s="93"/>
      <c r="N43" s="110"/>
      <c r="O43" s="92"/>
      <c r="P43" s="93"/>
      <c r="Q43" s="35"/>
      <c r="R43" s="4"/>
      <c r="S43" s="4"/>
      <c r="T43" s="4"/>
      <c r="U43" s="4"/>
      <c r="V43" s="4"/>
      <c r="W43" s="4"/>
      <c r="X43" s="4"/>
      <c r="Y43" s="4"/>
      <c r="Z43" s="4"/>
    </row>
    <row r="44" ht="30.0" customHeight="1">
      <c r="A44" s="1"/>
      <c r="B44" s="33"/>
      <c r="C44" s="98" t="str">
        <f t="shared" si="1"/>
        <v>-</v>
      </c>
      <c r="D44" s="100" t="s">
        <v>105</v>
      </c>
      <c r="E44" s="92"/>
      <c r="F44" s="93"/>
      <c r="G44" s="115"/>
      <c r="H44" s="93"/>
      <c r="I44" s="116"/>
      <c r="J44" s="92"/>
      <c r="K44" s="93"/>
      <c r="L44" s="100"/>
      <c r="M44" s="93"/>
      <c r="N44" s="100"/>
      <c r="O44" s="92"/>
      <c r="P44" s="93"/>
      <c r="Q44" s="35"/>
      <c r="R44" s="4"/>
      <c r="S44" s="4"/>
      <c r="T44" s="4"/>
      <c r="U44" s="4"/>
      <c r="V44" s="4"/>
      <c r="W44" s="4"/>
      <c r="X44" s="4"/>
      <c r="Y44" s="4"/>
      <c r="Z44" s="4"/>
    </row>
    <row r="45" ht="30.0" customHeight="1">
      <c r="A45" s="1"/>
      <c r="B45" s="33"/>
      <c r="C45" s="108" t="str">
        <f t="shared" si="1"/>
        <v>-</v>
      </c>
      <c r="D45" s="110" t="s">
        <v>105</v>
      </c>
      <c r="E45" s="92"/>
      <c r="F45" s="93"/>
      <c r="G45" s="117"/>
      <c r="H45" s="93"/>
      <c r="I45" s="118"/>
      <c r="J45" s="92"/>
      <c r="K45" s="93"/>
      <c r="L45" s="110"/>
      <c r="M45" s="93"/>
      <c r="N45" s="110"/>
      <c r="O45" s="92"/>
      <c r="P45" s="93"/>
      <c r="Q45" s="35"/>
      <c r="R45" s="4"/>
      <c r="S45" s="4"/>
      <c r="T45" s="4"/>
      <c r="U45" s="4"/>
      <c r="V45" s="4"/>
      <c r="W45" s="4"/>
      <c r="X45" s="4"/>
      <c r="Y45" s="4"/>
      <c r="Z45" s="4"/>
    </row>
    <row r="46" ht="30.0" customHeight="1">
      <c r="A46" s="1"/>
      <c r="B46" s="33"/>
      <c r="C46" s="98" t="str">
        <f t="shared" si="1"/>
        <v>-</v>
      </c>
      <c r="D46" s="100" t="s">
        <v>105</v>
      </c>
      <c r="E46" s="92"/>
      <c r="F46" s="93"/>
      <c r="G46" s="115"/>
      <c r="H46" s="93"/>
      <c r="I46" s="116"/>
      <c r="J46" s="92"/>
      <c r="K46" s="93"/>
      <c r="L46" s="100"/>
      <c r="M46" s="93"/>
      <c r="N46" s="100"/>
      <c r="O46" s="92"/>
      <c r="P46" s="93"/>
      <c r="Q46" s="35"/>
      <c r="R46" s="4"/>
      <c r="S46" s="4"/>
      <c r="T46" s="4"/>
      <c r="U46" s="4"/>
      <c r="V46" s="4"/>
      <c r="W46" s="4"/>
      <c r="X46" s="4"/>
      <c r="Y46" s="4"/>
      <c r="Z46" s="4"/>
    </row>
    <row r="47" ht="30.0" customHeight="1">
      <c r="A47" s="1"/>
      <c r="B47" s="33"/>
      <c r="C47" s="108" t="str">
        <f t="shared" si="1"/>
        <v>-</v>
      </c>
      <c r="D47" s="110" t="s">
        <v>105</v>
      </c>
      <c r="E47" s="92"/>
      <c r="F47" s="93"/>
      <c r="G47" s="117"/>
      <c r="H47" s="93"/>
      <c r="I47" s="118"/>
      <c r="J47" s="92"/>
      <c r="K47" s="93"/>
      <c r="L47" s="110"/>
      <c r="M47" s="93"/>
      <c r="N47" s="110"/>
      <c r="O47" s="92"/>
      <c r="P47" s="93"/>
      <c r="Q47" s="35"/>
      <c r="R47" s="4"/>
      <c r="S47" s="4"/>
      <c r="T47" s="4"/>
      <c r="U47" s="4"/>
      <c r="V47" s="4"/>
      <c r="W47" s="4"/>
      <c r="X47" s="4"/>
      <c r="Y47" s="4"/>
      <c r="Z47" s="4"/>
    </row>
    <row r="48" ht="30.0" customHeight="1">
      <c r="A48" s="1"/>
      <c r="B48" s="33"/>
      <c r="C48" s="98" t="str">
        <f t="shared" si="1"/>
        <v>-</v>
      </c>
      <c r="D48" s="100" t="s">
        <v>105</v>
      </c>
      <c r="E48" s="92"/>
      <c r="F48" s="93"/>
      <c r="G48" s="115"/>
      <c r="H48" s="93"/>
      <c r="I48" s="116"/>
      <c r="J48" s="92"/>
      <c r="K48" s="93"/>
      <c r="L48" s="100"/>
      <c r="M48" s="93"/>
      <c r="N48" s="100"/>
      <c r="O48" s="92"/>
      <c r="P48" s="93"/>
      <c r="Q48" s="35"/>
      <c r="R48" s="4"/>
      <c r="S48" s="4"/>
      <c r="T48" s="4"/>
      <c r="U48" s="4"/>
      <c r="V48" s="4"/>
      <c r="W48" s="4"/>
      <c r="X48" s="4"/>
      <c r="Y48" s="4"/>
      <c r="Z48" s="4"/>
    </row>
    <row r="49" ht="30.0" customHeight="1">
      <c r="A49" s="1"/>
      <c r="B49" s="119"/>
      <c r="C49" s="108" t="str">
        <f t="shared" si="1"/>
        <v>-</v>
      </c>
      <c r="D49" s="110" t="s">
        <v>105</v>
      </c>
      <c r="E49" s="92"/>
      <c r="F49" s="93"/>
      <c r="G49" s="117"/>
      <c r="H49" s="93"/>
      <c r="I49" s="118"/>
      <c r="J49" s="92"/>
      <c r="K49" s="93"/>
      <c r="L49" s="110"/>
      <c r="M49" s="93"/>
      <c r="N49" s="110"/>
      <c r="O49" s="92"/>
      <c r="P49" s="93"/>
      <c r="Q49" s="35"/>
      <c r="R49" s="4"/>
      <c r="S49" s="4"/>
      <c r="T49" s="4"/>
      <c r="U49" s="4"/>
      <c r="V49" s="4"/>
      <c r="W49" s="4"/>
      <c r="X49" s="4"/>
      <c r="Y49" s="4"/>
      <c r="Z49" s="4"/>
    </row>
    <row r="50" ht="30.0" customHeight="1">
      <c r="A50" s="1"/>
      <c r="B50" s="119"/>
      <c r="C50" s="98" t="str">
        <f t="shared" si="1"/>
        <v>-</v>
      </c>
      <c r="D50" s="100" t="s">
        <v>105</v>
      </c>
      <c r="E50" s="92"/>
      <c r="F50" s="93"/>
      <c r="G50" s="115"/>
      <c r="H50" s="93"/>
      <c r="I50" s="116"/>
      <c r="J50" s="92"/>
      <c r="K50" s="93"/>
      <c r="L50" s="100"/>
      <c r="M50" s="93"/>
      <c r="N50" s="100"/>
      <c r="O50" s="92"/>
      <c r="P50" s="93"/>
      <c r="Q50" s="35"/>
      <c r="R50" s="4"/>
      <c r="S50" s="4"/>
      <c r="T50" s="4"/>
      <c r="U50" s="4"/>
      <c r="V50" s="4"/>
      <c r="W50" s="4"/>
      <c r="X50" s="4"/>
      <c r="Y50" s="4"/>
      <c r="Z50" s="4"/>
    </row>
    <row r="51" ht="30.0" customHeight="1">
      <c r="A51" s="1"/>
      <c r="B51" s="119"/>
      <c r="C51" s="108" t="str">
        <f t="shared" si="1"/>
        <v>-</v>
      </c>
      <c r="D51" s="110" t="s">
        <v>105</v>
      </c>
      <c r="E51" s="92"/>
      <c r="F51" s="93"/>
      <c r="G51" s="117"/>
      <c r="H51" s="93"/>
      <c r="I51" s="118"/>
      <c r="J51" s="92"/>
      <c r="K51" s="93"/>
      <c r="L51" s="110"/>
      <c r="M51" s="93"/>
      <c r="N51" s="110"/>
      <c r="O51" s="92"/>
      <c r="P51" s="93"/>
      <c r="Q51" s="35"/>
      <c r="R51" s="4"/>
      <c r="S51" s="4"/>
      <c r="T51" s="4"/>
      <c r="U51" s="4"/>
      <c r="V51" s="4"/>
      <c r="W51" s="4"/>
      <c r="X51" s="4"/>
      <c r="Y51" s="4"/>
      <c r="Z51" s="4"/>
    </row>
    <row r="52" ht="30.0" customHeight="1">
      <c r="A52" s="1"/>
      <c r="B52" s="119"/>
      <c r="C52" s="98" t="str">
        <f t="shared" si="1"/>
        <v>-</v>
      </c>
      <c r="D52" s="100" t="s">
        <v>105</v>
      </c>
      <c r="E52" s="92"/>
      <c r="F52" s="93"/>
      <c r="G52" s="115"/>
      <c r="H52" s="93"/>
      <c r="I52" s="116"/>
      <c r="J52" s="92"/>
      <c r="K52" s="93"/>
      <c r="L52" s="100"/>
      <c r="M52" s="93"/>
      <c r="N52" s="100"/>
      <c r="O52" s="92"/>
      <c r="P52" s="93"/>
      <c r="Q52" s="35"/>
      <c r="R52" s="4"/>
      <c r="S52" s="4"/>
      <c r="T52" s="4"/>
      <c r="U52" s="4"/>
      <c r="V52" s="4"/>
      <c r="W52" s="4"/>
      <c r="X52" s="4"/>
      <c r="Y52" s="4"/>
      <c r="Z52" s="4"/>
    </row>
    <row r="53" ht="30.0" customHeight="1">
      <c r="A53" s="1"/>
      <c r="B53" s="119"/>
      <c r="C53" s="108" t="str">
        <f t="shared" si="1"/>
        <v>-</v>
      </c>
      <c r="D53" s="110" t="s">
        <v>105</v>
      </c>
      <c r="E53" s="92"/>
      <c r="F53" s="93"/>
      <c r="G53" s="117"/>
      <c r="H53" s="93"/>
      <c r="I53" s="118"/>
      <c r="J53" s="92"/>
      <c r="K53" s="93"/>
      <c r="L53" s="110"/>
      <c r="M53" s="93"/>
      <c r="N53" s="110"/>
      <c r="O53" s="92"/>
      <c r="P53" s="93"/>
      <c r="Q53" s="35"/>
      <c r="R53" s="4"/>
      <c r="S53" s="4"/>
      <c r="T53" s="4"/>
      <c r="U53" s="4"/>
      <c r="V53" s="4"/>
      <c r="W53" s="4"/>
      <c r="X53" s="4"/>
      <c r="Y53" s="4"/>
      <c r="Z53" s="4"/>
    </row>
    <row r="54" ht="30.0" customHeight="1">
      <c r="A54" s="1"/>
      <c r="B54" s="119"/>
      <c r="C54" s="98" t="str">
        <f t="shared" si="1"/>
        <v>-</v>
      </c>
      <c r="D54" s="100" t="s">
        <v>105</v>
      </c>
      <c r="E54" s="92"/>
      <c r="F54" s="93"/>
      <c r="G54" s="115"/>
      <c r="H54" s="93"/>
      <c r="I54" s="116"/>
      <c r="J54" s="92"/>
      <c r="K54" s="93"/>
      <c r="L54" s="100"/>
      <c r="M54" s="93"/>
      <c r="N54" s="100"/>
      <c r="O54" s="92"/>
      <c r="P54" s="93"/>
      <c r="Q54" s="35"/>
      <c r="R54" s="4"/>
      <c r="S54" s="4"/>
      <c r="T54" s="4"/>
      <c r="U54" s="4"/>
      <c r="V54" s="4"/>
      <c r="W54" s="4"/>
      <c r="X54" s="4"/>
      <c r="Y54" s="4"/>
      <c r="Z54" s="4"/>
    </row>
    <row r="55" ht="30.0" customHeight="1">
      <c r="A55" s="1"/>
      <c r="B55" s="119"/>
      <c r="C55" s="108" t="str">
        <f t="shared" si="1"/>
        <v>-</v>
      </c>
      <c r="D55" s="110" t="s">
        <v>105</v>
      </c>
      <c r="E55" s="92"/>
      <c r="F55" s="93"/>
      <c r="G55" s="117"/>
      <c r="H55" s="93"/>
      <c r="I55" s="118"/>
      <c r="J55" s="92"/>
      <c r="K55" s="93"/>
      <c r="L55" s="110"/>
      <c r="M55" s="93"/>
      <c r="N55" s="110"/>
      <c r="O55" s="92"/>
      <c r="P55" s="93"/>
      <c r="Q55" s="35"/>
      <c r="R55" s="4"/>
      <c r="S55" s="4"/>
      <c r="T55" s="4"/>
      <c r="U55" s="4"/>
      <c r="V55" s="4"/>
      <c r="W55" s="4"/>
      <c r="X55" s="4"/>
      <c r="Y55" s="4"/>
      <c r="Z55" s="4"/>
    </row>
    <row r="56" ht="30.0" customHeight="1">
      <c r="A56" s="1"/>
      <c r="B56" s="119"/>
      <c r="C56" s="98" t="str">
        <f t="shared" si="1"/>
        <v>-</v>
      </c>
      <c r="D56" s="100" t="s">
        <v>105</v>
      </c>
      <c r="E56" s="92"/>
      <c r="F56" s="93"/>
      <c r="G56" s="115"/>
      <c r="H56" s="93"/>
      <c r="I56" s="116"/>
      <c r="J56" s="92"/>
      <c r="K56" s="93"/>
      <c r="L56" s="100"/>
      <c r="M56" s="93"/>
      <c r="N56" s="100"/>
      <c r="O56" s="92"/>
      <c r="P56" s="93"/>
      <c r="Q56" s="35"/>
      <c r="R56" s="4"/>
      <c r="S56" s="4"/>
      <c r="T56" s="4"/>
      <c r="U56" s="4"/>
      <c r="V56" s="4"/>
      <c r="W56" s="4"/>
      <c r="X56" s="4"/>
      <c r="Y56" s="4"/>
      <c r="Z56" s="4"/>
    </row>
    <row r="57" ht="30.0" customHeight="1">
      <c r="A57" s="1"/>
      <c r="B57" s="119"/>
      <c r="C57" s="108" t="str">
        <f t="shared" si="1"/>
        <v>-</v>
      </c>
      <c r="D57" s="110" t="s">
        <v>105</v>
      </c>
      <c r="E57" s="92"/>
      <c r="F57" s="93"/>
      <c r="G57" s="117"/>
      <c r="H57" s="93"/>
      <c r="I57" s="118"/>
      <c r="J57" s="92"/>
      <c r="K57" s="93"/>
      <c r="L57" s="110"/>
      <c r="M57" s="93"/>
      <c r="N57" s="110"/>
      <c r="O57" s="92"/>
      <c r="P57" s="93"/>
      <c r="Q57" s="35"/>
      <c r="R57" s="4"/>
      <c r="S57" s="4"/>
      <c r="T57" s="4"/>
      <c r="U57" s="4"/>
      <c r="V57" s="4"/>
      <c r="W57" s="4"/>
      <c r="X57" s="4"/>
      <c r="Y57" s="4"/>
      <c r="Z57" s="4"/>
    </row>
    <row r="58" ht="30.0" customHeight="1">
      <c r="A58" s="1"/>
      <c r="B58" s="119"/>
      <c r="C58" s="98" t="str">
        <f t="shared" si="1"/>
        <v>-</v>
      </c>
      <c r="D58" s="100" t="s">
        <v>105</v>
      </c>
      <c r="E58" s="92"/>
      <c r="F58" s="93"/>
      <c r="G58" s="115"/>
      <c r="H58" s="93"/>
      <c r="I58" s="116"/>
      <c r="J58" s="92"/>
      <c r="K58" s="93"/>
      <c r="L58" s="100"/>
      <c r="M58" s="93"/>
      <c r="N58" s="100"/>
      <c r="O58" s="92"/>
      <c r="P58" s="93"/>
      <c r="Q58" s="35"/>
      <c r="R58" s="4"/>
      <c r="S58" s="4"/>
      <c r="T58" s="4"/>
      <c r="U58" s="4"/>
      <c r="V58" s="4"/>
      <c r="W58" s="4"/>
      <c r="X58" s="4"/>
      <c r="Y58" s="4"/>
      <c r="Z58" s="4"/>
    </row>
    <row r="59" ht="30.0" customHeight="1">
      <c r="A59" s="1"/>
      <c r="B59" s="119"/>
      <c r="C59" s="108" t="str">
        <f t="shared" si="1"/>
        <v>-</v>
      </c>
      <c r="D59" s="110" t="s">
        <v>105</v>
      </c>
      <c r="E59" s="92"/>
      <c r="F59" s="93"/>
      <c r="G59" s="117"/>
      <c r="H59" s="93"/>
      <c r="I59" s="118"/>
      <c r="J59" s="92"/>
      <c r="K59" s="93"/>
      <c r="L59" s="110"/>
      <c r="M59" s="93"/>
      <c r="N59" s="110"/>
      <c r="O59" s="92"/>
      <c r="P59" s="93"/>
      <c r="Q59" s="35"/>
      <c r="R59" s="4"/>
      <c r="S59" s="4"/>
      <c r="T59" s="4"/>
      <c r="U59" s="4"/>
      <c r="V59" s="4"/>
      <c r="W59" s="4"/>
      <c r="X59" s="4"/>
      <c r="Y59" s="4"/>
      <c r="Z59" s="4"/>
    </row>
    <row r="60" ht="30.0" customHeight="1">
      <c r="A60" s="1"/>
      <c r="B60" s="119"/>
      <c r="C60" s="98" t="str">
        <f t="shared" si="1"/>
        <v>-</v>
      </c>
      <c r="D60" s="100" t="s">
        <v>105</v>
      </c>
      <c r="E60" s="92"/>
      <c r="F60" s="93"/>
      <c r="G60" s="115"/>
      <c r="H60" s="93"/>
      <c r="I60" s="116"/>
      <c r="J60" s="92"/>
      <c r="K60" s="93"/>
      <c r="L60" s="100"/>
      <c r="M60" s="93"/>
      <c r="N60" s="100"/>
      <c r="O60" s="92"/>
      <c r="P60" s="93"/>
      <c r="Q60" s="35"/>
      <c r="R60" s="4"/>
      <c r="S60" s="4"/>
      <c r="T60" s="4"/>
      <c r="U60" s="4"/>
      <c r="V60" s="4"/>
      <c r="W60" s="4"/>
      <c r="X60" s="4"/>
      <c r="Y60" s="4"/>
      <c r="Z60" s="4"/>
    </row>
    <row r="61" ht="30.0" customHeight="1">
      <c r="A61" s="1"/>
      <c r="B61" s="119"/>
      <c r="C61" s="108" t="str">
        <f t="shared" si="1"/>
        <v>-</v>
      </c>
      <c r="D61" s="110" t="s">
        <v>105</v>
      </c>
      <c r="E61" s="92"/>
      <c r="F61" s="93"/>
      <c r="G61" s="117"/>
      <c r="H61" s="93"/>
      <c r="I61" s="118"/>
      <c r="J61" s="92"/>
      <c r="K61" s="93"/>
      <c r="L61" s="110"/>
      <c r="M61" s="93"/>
      <c r="N61" s="110"/>
      <c r="O61" s="92"/>
      <c r="P61" s="93"/>
      <c r="Q61" s="35"/>
      <c r="R61" s="4"/>
      <c r="S61" s="4"/>
      <c r="T61" s="4"/>
      <c r="U61" s="4"/>
      <c r="V61" s="4"/>
      <c r="W61" s="4"/>
      <c r="X61" s="4"/>
      <c r="Y61" s="4"/>
      <c r="Z61" s="4"/>
    </row>
    <row r="62" ht="30.0" customHeight="1">
      <c r="A62" s="1"/>
      <c r="B62" s="119"/>
      <c r="C62" s="98" t="str">
        <f t="shared" si="1"/>
        <v>-</v>
      </c>
      <c r="D62" s="100" t="s">
        <v>105</v>
      </c>
      <c r="E62" s="92"/>
      <c r="F62" s="93"/>
      <c r="G62" s="115"/>
      <c r="H62" s="93"/>
      <c r="I62" s="116"/>
      <c r="J62" s="92"/>
      <c r="K62" s="93"/>
      <c r="L62" s="100"/>
      <c r="M62" s="93"/>
      <c r="N62" s="100"/>
      <c r="O62" s="92"/>
      <c r="P62" s="93"/>
      <c r="Q62" s="35"/>
      <c r="R62" s="4"/>
      <c r="S62" s="4"/>
      <c r="T62" s="4"/>
      <c r="U62" s="4"/>
      <c r="V62" s="4"/>
      <c r="W62" s="4"/>
      <c r="X62" s="4"/>
      <c r="Y62" s="4"/>
      <c r="Z62" s="4"/>
    </row>
    <row r="63" ht="30.0" customHeight="1">
      <c r="A63" s="1"/>
      <c r="B63" s="119"/>
      <c r="C63" s="108" t="str">
        <f t="shared" si="1"/>
        <v>-</v>
      </c>
      <c r="D63" s="110" t="s">
        <v>105</v>
      </c>
      <c r="E63" s="92"/>
      <c r="F63" s="93"/>
      <c r="G63" s="117"/>
      <c r="H63" s="93"/>
      <c r="I63" s="118"/>
      <c r="J63" s="92"/>
      <c r="K63" s="93"/>
      <c r="L63" s="110"/>
      <c r="M63" s="93"/>
      <c r="N63" s="110"/>
      <c r="O63" s="92"/>
      <c r="P63" s="93"/>
      <c r="Q63" s="35"/>
      <c r="R63" s="4"/>
      <c r="S63" s="4"/>
      <c r="T63" s="4"/>
      <c r="U63" s="4"/>
      <c r="V63" s="4"/>
      <c r="W63" s="4"/>
      <c r="X63" s="4"/>
      <c r="Y63" s="4"/>
      <c r="Z63" s="4"/>
    </row>
    <row r="64" ht="30.0" customHeight="1">
      <c r="A64" s="1"/>
      <c r="B64" s="119"/>
      <c r="C64" s="98" t="str">
        <f t="shared" si="1"/>
        <v>-</v>
      </c>
      <c r="D64" s="100" t="s">
        <v>105</v>
      </c>
      <c r="E64" s="92"/>
      <c r="F64" s="93"/>
      <c r="G64" s="115"/>
      <c r="H64" s="93"/>
      <c r="I64" s="116"/>
      <c r="J64" s="92"/>
      <c r="K64" s="93"/>
      <c r="L64" s="100"/>
      <c r="M64" s="93"/>
      <c r="N64" s="100"/>
      <c r="O64" s="92"/>
      <c r="P64" s="93"/>
      <c r="Q64" s="35"/>
      <c r="R64" s="4"/>
      <c r="S64" s="4"/>
      <c r="T64" s="4"/>
      <c r="U64" s="4"/>
      <c r="V64" s="4"/>
      <c r="W64" s="4"/>
      <c r="X64" s="4"/>
      <c r="Y64" s="4"/>
      <c r="Z64" s="4"/>
    </row>
    <row r="65" ht="30.0" customHeight="1">
      <c r="A65" s="1"/>
      <c r="B65" s="119"/>
      <c r="C65" s="108" t="str">
        <f t="shared" si="1"/>
        <v>-</v>
      </c>
      <c r="D65" s="110" t="s">
        <v>105</v>
      </c>
      <c r="E65" s="92"/>
      <c r="F65" s="93"/>
      <c r="G65" s="117"/>
      <c r="H65" s="93"/>
      <c r="I65" s="118"/>
      <c r="J65" s="92"/>
      <c r="K65" s="93"/>
      <c r="L65" s="110"/>
      <c r="M65" s="93"/>
      <c r="N65" s="110"/>
      <c r="O65" s="92"/>
      <c r="P65" s="93"/>
      <c r="Q65" s="35"/>
      <c r="R65" s="4"/>
      <c r="S65" s="4"/>
      <c r="T65" s="4"/>
      <c r="U65" s="4"/>
      <c r="V65" s="4"/>
      <c r="W65" s="4"/>
      <c r="X65" s="4"/>
      <c r="Y65" s="4"/>
      <c r="Z65" s="4"/>
    </row>
    <row r="66" ht="30.0" customHeight="1">
      <c r="A66" s="1"/>
      <c r="B66" s="119"/>
      <c r="C66" s="98" t="str">
        <f t="shared" si="1"/>
        <v>-</v>
      </c>
      <c r="D66" s="100" t="s">
        <v>105</v>
      </c>
      <c r="E66" s="92"/>
      <c r="F66" s="93"/>
      <c r="G66" s="115"/>
      <c r="H66" s="93"/>
      <c r="I66" s="116"/>
      <c r="J66" s="92"/>
      <c r="K66" s="93"/>
      <c r="L66" s="100"/>
      <c r="M66" s="93"/>
      <c r="N66" s="100"/>
      <c r="O66" s="92"/>
      <c r="P66" s="93"/>
      <c r="Q66" s="35"/>
      <c r="R66" s="4"/>
      <c r="S66" s="4"/>
      <c r="T66" s="4"/>
      <c r="U66" s="4"/>
      <c r="V66" s="4"/>
      <c r="W66" s="4"/>
      <c r="X66" s="4"/>
      <c r="Y66" s="4"/>
      <c r="Z66" s="4"/>
    </row>
    <row r="67" ht="30.0" customHeight="1">
      <c r="A67" s="1"/>
      <c r="B67" s="119"/>
      <c r="C67" s="108" t="str">
        <f t="shared" si="1"/>
        <v>-</v>
      </c>
      <c r="D67" s="110" t="s">
        <v>105</v>
      </c>
      <c r="E67" s="92"/>
      <c r="F67" s="93"/>
      <c r="G67" s="117"/>
      <c r="H67" s="93"/>
      <c r="I67" s="118"/>
      <c r="J67" s="92"/>
      <c r="K67" s="93"/>
      <c r="L67" s="110"/>
      <c r="M67" s="93"/>
      <c r="N67" s="110"/>
      <c r="O67" s="92"/>
      <c r="P67" s="93"/>
      <c r="Q67" s="35"/>
      <c r="R67" s="4"/>
      <c r="S67" s="4"/>
      <c r="T67" s="4"/>
      <c r="U67" s="4"/>
      <c r="V67" s="4"/>
      <c r="W67" s="4"/>
      <c r="X67" s="4"/>
      <c r="Y67" s="4"/>
      <c r="Z67" s="4"/>
    </row>
    <row r="68" ht="30.0" customHeight="1">
      <c r="A68" s="1"/>
      <c r="B68" s="119"/>
      <c r="C68" s="98" t="str">
        <f t="shared" si="1"/>
        <v>-</v>
      </c>
      <c r="D68" s="100" t="s">
        <v>105</v>
      </c>
      <c r="E68" s="92"/>
      <c r="F68" s="93"/>
      <c r="G68" s="115"/>
      <c r="H68" s="93"/>
      <c r="I68" s="116"/>
      <c r="J68" s="92"/>
      <c r="K68" s="93"/>
      <c r="L68" s="100"/>
      <c r="M68" s="93"/>
      <c r="N68" s="100"/>
      <c r="O68" s="92"/>
      <c r="P68" s="93"/>
      <c r="Q68" s="35"/>
      <c r="R68" s="4"/>
      <c r="S68" s="4"/>
      <c r="T68" s="4"/>
      <c r="U68" s="4"/>
      <c r="V68" s="4"/>
      <c r="W68" s="4"/>
      <c r="X68" s="4"/>
      <c r="Y68" s="4"/>
      <c r="Z68" s="4"/>
    </row>
    <row r="69" ht="30.0" customHeight="1">
      <c r="A69" s="1"/>
      <c r="B69" s="119"/>
      <c r="C69" s="108" t="str">
        <f t="shared" si="1"/>
        <v>-</v>
      </c>
      <c r="D69" s="110" t="s">
        <v>105</v>
      </c>
      <c r="E69" s="92"/>
      <c r="F69" s="93"/>
      <c r="G69" s="117"/>
      <c r="H69" s="93"/>
      <c r="I69" s="118"/>
      <c r="J69" s="92"/>
      <c r="K69" s="93"/>
      <c r="L69" s="110"/>
      <c r="M69" s="93"/>
      <c r="N69" s="110"/>
      <c r="O69" s="92"/>
      <c r="P69" s="93"/>
      <c r="Q69" s="35"/>
      <c r="R69" s="4"/>
      <c r="S69" s="4"/>
      <c r="T69" s="4"/>
      <c r="U69" s="4"/>
      <c r="V69" s="4"/>
      <c r="W69" s="4"/>
      <c r="X69" s="4"/>
      <c r="Y69" s="4"/>
      <c r="Z69" s="4"/>
    </row>
    <row r="70" ht="30.0" customHeight="1">
      <c r="A70" s="1"/>
      <c r="B70" s="119"/>
      <c r="C70" s="98" t="str">
        <f t="shared" si="1"/>
        <v>-</v>
      </c>
      <c r="D70" s="100" t="s">
        <v>105</v>
      </c>
      <c r="E70" s="92"/>
      <c r="F70" s="93"/>
      <c r="G70" s="115"/>
      <c r="H70" s="93"/>
      <c r="I70" s="116"/>
      <c r="J70" s="92"/>
      <c r="K70" s="93"/>
      <c r="L70" s="100"/>
      <c r="M70" s="93"/>
      <c r="N70" s="100"/>
      <c r="O70" s="92"/>
      <c r="P70" s="93"/>
      <c r="Q70" s="35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1"/>
      <c r="B71" s="119"/>
      <c r="C71" s="108" t="str">
        <f t="shared" si="1"/>
        <v>-</v>
      </c>
      <c r="D71" s="110" t="s">
        <v>105</v>
      </c>
      <c r="E71" s="92"/>
      <c r="F71" s="93"/>
      <c r="G71" s="117"/>
      <c r="H71" s="93"/>
      <c r="I71" s="118"/>
      <c r="J71" s="92"/>
      <c r="K71" s="93"/>
      <c r="L71" s="110"/>
      <c r="M71" s="93"/>
      <c r="N71" s="110"/>
      <c r="O71" s="92"/>
      <c r="P71" s="93"/>
      <c r="Q71" s="35"/>
      <c r="R71" s="4"/>
      <c r="S71" s="4"/>
      <c r="T71" s="4"/>
      <c r="U71" s="4"/>
      <c r="V71" s="4"/>
      <c r="W71" s="4"/>
      <c r="X71" s="4"/>
      <c r="Y71" s="4"/>
      <c r="Z71" s="4"/>
    </row>
    <row r="72" ht="30.0" customHeight="1">
      <c r="A72" s="1"/>
      <c r="B72" s="119"/>
      <c r="C72" s="98" t="str">
        <f t="shared" si="1"/>
        <v>-</v>
      </c>
      <c r="D72" s="100" t="s">
        <v>105</v>
      </c>
      <c r="E72" s="92"/>
      <c r="F72" s="93"/>
      <c r="G72" s="115"/>
      <c r="H72" s="93"/>
      <c r="I72" s="116"/>
      <c r="J72" s="92"/>
      <c r="K72" s="93"/>
      <c r="L72" s="100"/>
      <c r="M72" s="93"/>
      <c r="N72" s="100"/>
      <c r="O72" s="92"/>
      <c r="P72" s="93"/>
      <c r="Q72" s="35"/>
      <c r="R72" s="4"/>
      <c r="S72" s="4"/>
      <c r="T72" s="4"/>
      <c r="U72" s="4"/>
      <c r="V72" s="4"/>
      <c r="W72" s="4"/>
      <c r="X72" s="4"/>
      <c r="Y72" s="4"/>
      <c r="Z72" s="4"/>
    </row>
    <row r="73" ht="30.0" customHeight="1">
      <c r="A73" s="1"/>
      <c r="B73" s="119"/>
      <c r="C73" s="108" t="str">
        <f t="shared" si="1"/>
        <v>-</v>
      </c>
      <c r="D73" s="110" t="s">
        <v>105</v>
      </c>
      <c r="E73" s="92"/>
      <c r="F73" s="93"/>
      <c r="G73" s="117"/>
      <c r="H73" s="93"/>
      <c r="I73" s="118"/>
      <c r="J73" s="92"/>
      <c r="K73" s="93"/>
      <c r="L73" s="110"/>
      <c r="M73" s="93"/>
      <c r="N73" s="110"/>
      <c r="O73" s="92"/>
      <c r="P73" s="93"/>
      <c r="Q73" s="35"/>
      <c r="R73" s="4"/>
      <c r="S73" s="4"/>
      <c r="T73" s="4"/>
      <c r="U73" s="4"/>
      <c r="V73" s="4"/>
      <c r="W73" s="4"/>
      <c r="X73" s="4"/>
      <c r="Y73" s="4"/>
      <c r="Z73" s="4"/>
    </row>
    <row r="74" ht="30.0" customHeight="1">
      <c r="A74" s="1"/>
      <c r="B74" s="119"/>
      <c r="C74" s="98" t="str">
        <f t="shared" si="1"/>
        <v>-</v>
      </c>
      <c r="D74" s="100" t="s">
        <v>105</v>
      </c>
      <c r="E74" s="92"/>
      <c r="F74" s="93"/>
      <c r="G74" s="115"/>
      <c r="H74" s="93"/>
      <c r="I74" s="116"/>
      <c r="J74" s="92"/>
      <c r="K74" s="93"/>
      <c r="L74" s="100"/>
      <c r="M74" s="93"/>
      <c r="N74" s="100"/>
      <c r="O74" s="92"/>
      <c r="P74" s="93"/>
      <c r="Q74" s="35"/>
      <c r="R74" s="4"/>
      <c r="S74" s="4"/>
      <c r="T74" s="4"/>
      <c r="U74" s="4"/>
      <c r="V74" s="4"/>
      <c r="W74" s="4"/>
      <c r="X74" s="4"/>
      <c r="Y74" s="4"/>
      <c r="Z74" s="4"/>
    </row>
    <row r="75" ht="30.0" customHeight="1">
      <c r="A75" s="1"/>
      <c r="B75" s="119"/>
      <c r="C75" s="108" t="str">
        <f t="shared" si="1"/>
        <v>-</v>
      </c>
      <c r="D75" s="110" t="s">
        <v>105</v>
      </c>
      <c r="E75" s="92"/>
      <c r="F75" s="93"/>
      <c r="G75" s="117"/>
      <c r="H75" s="93"/>
      <c r="I75" s="118"/>
      <c r="J75" s="92"/>
      <c r="K75" s="93"/>
      <c r="L75" s="110"/>
      <c r="M75" s="93"/>
      <c r="N75" s="110"/>
      <c r="O75" s="92"/>
      <c r="P75" s="93"/>
      <c r="Q75" s="35"/>
      <c r="R75" s="4"/>
      <c r="S75" s="4"/>
      <c r="T75" s="4"/>
      <c r="U75" s="4"/>
      <c r="V75" s="4"/>
      <c r="W75" s="4"/>
      <c r="X75" s="4"/>
      <c r="Y75" s="4"/>
      <c r="Z75" s="4"/>
    </row>
    <row r="76" ht="30.0" customHeight="1">
      <c r="A76" s="1"/>
      <c r="B76" s="119"/>
      <c r="C76" s="98" t="str">
        <f t="shared" si="1"/>
        <v>-</v>
      </c>
      <c r="D76" s="100" t="s">
        <v>105</v>
      </c>
      <c r="E76" s="92"/>
      <c r="F76" s="93"/>
      <c r="G76" s="115"/>
      <c r="H76" s="93"/>
      <c r="I76" s="116"/>
      <c r="J76" s="92"/>
      <c r="K76" s="93"/>
      <c r="L76" s="100"/>
      <c r="M76" s="93"/>
      <c r="N76" s="100"/>
      <c r="O76" s="92"/>
      <c r="P76" s="93"/>
      <c r="Q76" s="35"/>
      <c r="R76" s="4"/>
      <c r="S76" s="4"/>
      <c r="T76" s="4"/>
      <c r="U76" s="4"/>
      <c r="V76" s="4"/>
      <c r="W76" s="4"/>
      <c r="X76" s="4"/>
      <c r="Y76" s="4"/>
      <c r="Z76" s="4"/>
    </row>
    <row r="77" ht="30.0" customHeight="1">
      <c r="A77" s="1"/>
      <c r="B77" s="119"/>
      <c r="C77" s="108" t="str">
        <f t="shared" si="1"/>
        <v>-</v>
      </c>
      <c r="D77" s="110" t="s">
        <v>105</v>
      </c>
      <c r="E77" s="92"/>
      <c r="F77" s="93"/>
      <c r="G77" s="117"/>
      <c r="H77" s="93"/>
      <c r="I77" s="118"/>
      <c r="J77" s="92"/>
      <c r="K77" s="93"/>
      <c r="L77" s="110"/>
      <c r="M77" s="93"/>
      <c r="N77" s="110"/>
      <c r="O77" s="92"/>
      <c r="P77" s="93"/>
      <c r="Q77" s="35"/>
      <c r="R77" s="4"/>
      <c r="S77" s="4"/>
      <c r="T77" s="4"/>
      <c r="U77" s="4"/>
      <c r="V77" s="4"/>
      <c r="W77" s="4"/>
      <c r="X77" s="4"/>
      <c r="Y77" s="4"/>
      <c r="Z77" s="4"/>
    </row>
    <row r="78" ht="30.0" customHeight="1">
      <c r="A78" s="1"/>
      <c r="B78" s="119"/>
      <c r="C78" s="98" t="str">
        <f t="shared" si="1"/>
        <v>-</v>
      </c>
      <c r="D78" s="100" t="s">
        <v>105</v>
      </c>
      <c r="E78" s="92"/>
      <c r="F78" s="93"/>
      <c r="G78" s="115"/>
      <c r="H78" s="93"/>
      <c r="I78" s="116"/>
      <c r="J78" s="92"/>
      <c r="K78" s="93"/>
      <c r="L78" s="100"/>
      <c r="M78" s="93"/>
      <c r="N78" s="100"/>
      <c r="O78" s="92"/>
      <c r="P78" s="93"/>
      <c r="Q78" s="35"/>
      <c r="R78" s="4"/>
      <c r="S78" s="4"/>
      <c r="T78" s="4"/>
      <c r="U78" s="4"/>
      <c r="V78" s="4"/>
      <c r="W78" s="4"/>
      <c r="X78" s="4"/>
      <c r="Y78" s="4"/>
      <c r="Z78" s="4"/>
    </row>
    <row r="79" ht="30.0" customHeight="1">
      <c r="A79" s="1"/>
      <c r="B79" s="119"/>
      <c r="C79" s="108" t="str">
        <f t="shared" si="1"/>
        <v>-</v>
      </c>
      <c r="D79" s="110" t="s">
        <v>105</v>
      </c>
      <c r="E79" s="92"/>
      <c r="F79" s="93"/>
      <c r="G79" s="117"/>
      <c r="H79" s="93"/>
      <c r="I79" s="118"/>
      <c r="J79" s="92"/>
      <c r="K79" s="93"/>
      <c r="L79" s="110"/>
      <c r="M79" s="93"/>
      <c r="N79" s="110"/>
      <c r="O79" s="92"/>
      <c r="P79" s="93"/>
      <c r="Q79" s="35"/>
      <c r="R79" s="4"/>
      <c r="S79" s="4"/>
      <c r="T79" s="4"/>
      <c r="U79" s="4"/>
      <c r="V79" s="4"/>
      <c r="W79" s="4"/>
      <c r="X79" s="4"/>
      <c r="Y79" s="4"/>
      <c r="Z79" s="4"/>
    </row>
    <row r="80" ht="30.0" customHeight="1">
      <c r="A80" s="1"/>
      <c r="B80" s="119"/>
      <c r="C80" s="98" t="str">
        <f t="shared" si="1"/>
        <v>-</v>
      </c>
      <c r="D80" s="100" t="s">
        <v>105</v>
      </c>
      <c r="E80" s="92"/>
      <c r="F80" s="93"/>
      <c r="G80" s="115"/>
      <c r="H80" s="93"/>
      <c r="I80" s="116"/>
      <c r="J80" s="92"/>
      <c r="K80" s="93"/>
      <c r="L80" s="100"/>
      <c r="M80" s="93"/>
      <c r="N80" s="100"/>
      <c r="O80" s="92"/>
      <c r="P80" s="93"/>
      <c r="Q80" s="35"/>
      <c r="R80" s="4"/>
      <c r="S80" s="4"/>
      <c r="T80" s="4"/>
      <c r="U80" s="4"/>
      <c r="V80" s="4"/>
      <c r="W80" s="4"/>
      <c r="X80" s="4"/>
      <c r="Y80" s="4"/>
      <c r="Z80" s="4"/>
    </row>
    <row r="81" ht="30.0" customHeight="1">
      <c r="A81" s="1"/>
      <c r="B81" s="119"/>
      <c r="C81" s="108" t="str">
        <f t="shared" si="1"/>
        <v>-</v>
      </c>
      <c r="D81" s="110" t="s">
        <v>105</v>
      </c>
      <c r="E81" s="92"/>
      <c r="F81" s="93"/>
      <c r="G81" s="117"/>
      <c r="H81" s="93"/>
      <c r="I81" s="118"/>
      <c r="J81" s="92"/>
      <c r="K81" s="93"/>
      <c r="L81" s="110"/>
      <c r="M81" s="93"/>
      <c r="N81" s="110"/>
      <c r="O81" s="92"/>
      <c r="P81" s="93"/>
      <c r="Q81" s="35"/>
      <c r="R81" s="4"/>
      <c r="S81" s="4"/>
      <c r="T81" s="4"/>
      <c r="U81" s="4"/>
      <c r="V81" s="4"/>
      <c r="W81" s="4"/>
      <c r="X81" s="4"/>
      <c r="Y81" s="4"/>
      <c r="Z81" s="4"/>
    </row>
    <row r="82" ht="30.0" customHeight="1">
      <c r="A82" s="1"/>
      <c r="B82" s="119"/>
      <c r="C82" s="98" t="str">
        <f t="shared" si="1"/>
        <v>-</v>
      </c>
      <c r="D82" s="100" t="s">
        <v>105</v>
      </c>
      <c r="E82" s="92"/>
      <c r="F82" s="93"/>
      <c r="G82" s="115"/>
      <c r="H82" s="93"/>
      <c r="I82" s="116"/>
      <c r="J82" s="92"/>
      <c r="K82" s="93"/>
      <c r="L82" s="100"/>
      <c r="M82" s="93"/>
      <c r="N82" s="100"/>
      <c r="O82" s="92"/>
      <c r="P82" s="93"/>
      <c r="Q82" s="35"/>
      <c r="R82" s="4"/>
      <c r="S82" s="4"/>
      <c r="T82" s="4"/>
      <c r="U82" s="4"/>
      <c r="V82" s="4"/>
      <c r="W82" s="4"/>
      <c r="X82" s="4"/>
      <c r="Y82" s="4"/>
      <c r="Z82" s="4"/>
    </row>
    <row r="83" ht="30.0" customHeight="1">
      <c r="A83" s="1"/>
      <c r="B83" s="119"/>
      <c r="C83" s="108" t="str">
        <f t="shared" si="1"/>
        <v>-</v>
      </c>
      <c r="D83" s="110" t="s">
        <v>105</v>
      </c>
      <c r="E83" s="92"/>
      <c r="F83" s="93"/>
      <c r="G83" s="117"/>
      <c r="H83" s="93"/>
      <c r="I83" s="118"/>
      <c r="J83" s="92"/>
      <c r="K83" s="93"/>
      <c r="L83" s="110"/>
      <c r="M83" s="93"/>
      <c r="N83" s="110"/>
      <c r="O83" s="92"/>
      <c r="P83" s="93"/>
      <c r="Q83" s="35"/>
      <c r="R83" s="4"/>
      <c r="S83" s="4"/>
      <c r="T83" s="4"/>
      <c r="U83" s="4"/>
      <c r="V83" s="4"/>
      <c r="W83" s="4"/>
      <c r="X83" s="4"/>
      <c r="Y83" s="4"/>
      <c r="Z83" s="4"/>
    </row>
    <row r="84" ht="30.0" customHeight="1">
      <c r="A84" s="1"/>
      <c r="B84" s="119"/>
      <c r="C84" s="98" t="str">
        <f t="shared" si="1"/>
        <v>-</v>
      </c>
      <c r="D84" s="100" t="s">
        <v>105</v>
      </c>
      <c r="E84" s="92"/>
      <c r="F84" s="93"/>
      <c r="G84" s="115"/>
      <c r="H84" s="93"/>
      <c r="I84" s="116"/>
      <c r="J84" s="92"/>
      <c r="K84" s="93"/>
      <c r="L84" s="100"/>
      <c r="M84" s="93"/>
      <c r="N84" s="100"/>
      <c r="O84" s="92"/>
      <c r="P84" s="93"/>
      <c r="Q84" s="35"/>
      <c r="R84" s="4"/>
      <c r="S84" s="4"/>
      <c r="T84" s="4"/>
      <c r="U84" s="4"/>
      <c r="V84" s="4"/>
      <c r="W84" s="4"/>
      <c r="X84" s="4"/>
      <c r="Y84" s="4"/>
      <c r="Z84" s="4"/>
    </row>
    <row r="85" ht="30.0" customHeight="1">
      <c r="A85" s="1"/>
      <c r="B85" s="119"/>
      <c r="C85" s="108" t="str">
        <f t="shared" si="1"/>
        <v>-</v>
      </c>
      <c r="D85" s="110" t="s">
        <v>105</v>
      </c>
      <c r="E85" s="92"/>
      <c r="F85" s="93"/>
      <c r="G85" s="117"/>
      <c r="H85" s="93"/>
      <c r="I85" s="118"/>
      <c r="J85" s="92"/>
      <c r="K85" s="93"/>
      <c r="L85" s="110"/>
      <c r="M85" s="93"/>
      <c r="N85" s="110"/>
      <c r="O85" s="92"/>
      <c r="P85" s="93"/>
      <c r="Q85" s="35"/>
      <c r="R85" s="4"/>
      <c r="S85" s="4"/>
      <c r="T85" s="4"/>
      <c r="U85" s="4"/>
      <c r="V85" s="4"/>
      <c r="W85" s="4"/>
      <c r="X85" s="4"/>
      <c r="Y85" s="4"/>
      <c r="Z85" s="4"/>
    </row>
    <row r="86" ht="30.0" customHeight="1">
      <c r="A86" s="1"/>
      <c r="B86" s="119"/>
      <c r="C86" s="98" t="str">
        <f t="shared" si="1"/>
        <v>-</v>
      </c>
      <c r="D86" s="100" t="s">
        <v>105</v>
      </c>
      <c r="E86" s="92"/>
      <c r="F86" s="93"/>
      <c r="G86" s="115"/>
      <c r="H86" s="93"/>
      <c r="I86" s="116"/>
      <c r="J86" s="92"/>
      <c r="K86" s="93"/>
      <c r="L86" s="100"/>
      <c r="M86" s="93"/>
      <c r="N86" s="100"/>
      <c r="O86" s="92"/>
      <c r="P86" s="93"/>
      <c r="Q86" s="35"/>
      <c r="R86" s="4"/>
      <c r="S86" s="4"/>
      <c r="T86" s="4"/>
      <c r="U86" s="4"/>
      <c r="V86" s="4"/>
      <c r="W86" s="4"/>
      <c r="X86" s="4"/>
      <c r="Y86" s="4"/>
      <c r="Z86" s="4"/>
    </row>
    <row r="87" ht="30.0" customHeight="1">
      <c r="A87" s="1"/>
      <c r="B87" s="119"/>
      <c r="C87" s="108" t="str">
        <f t="shared" si="1"/>
        <v>-</v>
      </c>
      <c r="D87" s="110" t="s">
        <v>105</v>
      </c>
      <c r="E87" s="92"/>
      <c r="F87" s="93"/>
      <c r="G87" s="117"/>
      <c r="H87" s="93"/>
      <c r="I87" s="118"/>
      <c r="J87" s="92"/>
      <c r="K87" s="93"/>
      <c r="L87" s="110"/>
      <c r="M87" s="93"/>
      <c r="N87" s="110"/>
      <c r="O87" s="92"/>
      <c r="P87" s="93"/>
      <c r="Q87" s="35"/>
      <c r="R87" s="4"/>
      <c r="S87" s="4"/>
      <c r="T87" s="4"/>
      <c r="U87" s="4"/>
      <c r="V87" s="4"/>
      <c r="W87" s="4"/>
      <c r="X87" s="4"/>
      <c r="Y87" s="4"/>
      <c r="Z87" s="4"/>
    </row>
    <row r="88" ht="30.0" customHeight="1">
      <c r="A88" s="1"/>
      <c r="B88" s="119"/>
      <c r="C88" s="98" t="str">
        <f t="shared" si="1"/>
        <v>-</v>
      </c>
      <c r="D88" s="100" t="s">
        <v>105</v>
      </c>
      <c r="E88" s="92"/>
      <c r="F88" s="93"/>
      <c r="G88" s="115"/>
      <c r="H88" s="93"/>
      <c r="I88" s="116"/>
      <c r="J88" s="92"/>
      <c r="K88" s="93"/>
      <c r="L88" s="100"/>
      <c r="M88" s="93"/>
      <c r="N88" s="100"/>
      <c r="O88" s="92"/>
      <c r="P88" s="93"/>
      <c r="Q88" s="35"/>
      <c r="R88" s="4"/>
      <c r="S88" s="4"/>
      <c r="T88" s="4"/>
      <c r="U88" s="4"/>
      <c r="V88" s="4"/>
      <c r="W88" s="4"/>
      <c r="X88" s="4"/>
      <c r="Y88" s="4"/>
      <c r="Z88" s="4"/>
    </row>
    <row r="89" ht="30.0" customHeight="1">
      <c r="A89" s="1"/>
      <c r="B89" s="119"/>
      <c r="C89" s="108" t="str">
        <f t="shared" si="1"/>
        <v>-</v>
      </c>
      <c r="D89" s="110" t="s">
        <v>105</v>
      </c>
      <c r="E89" s="92"/>
      <c r="F89" s="93"/>
      <c r="G89" s="117"/>
      <c r="H89" s="93"/>
      <c r="I89" s="118"/>
      <c r="J89" s="92"/>
      <c r="K89" s="93"/>
      <c r="L89" s="110"/>
      <c r="M89" s="93"/>
      <c r="N89" s="110"/>
      <c r="O89" s="92"/>
      <c r="P89" s="93"/>
      <c r="Q89" s="35"/>
      <c r="R89" s="4"/>
      <c r="S89" s="4"/>
      <c r="T89" s="4"/>
      <c r="U89" s="4"/>
      <c r="V89" s="4"/>
      <c r="W89" s="4"/>
      <c r="X89" s="4"/>
      <c r="Y89" s="4"/>
      <c r="Z89" s="4"/>
    </row>
    <row r="90" ht="30.0" customHeight="1">
      <c r="A90" s="1"/>
      <c r="B90" s="119"/>
      <c r="C90" s="98" t="str">
        <f t="shared" si="1"/>
        <v>-</v>
      </c>
      <c r="D90" s="100" t="s">
        <v>105</v>
      </c>
      <c r="E90" s="92"/>
      <c r="F90" s="93"/>
      <c r="G90" s="115"/>
      <c r="H90" s="93"/>
      <c r="I90" s="116"/>
      <c r="J90" s="92"/>
      <c r="K90" s="93"/>
      <c r="L90" s="100"/>
      <c r="M90" s="93"/>
      <c r="N90" s="100"/>
      <c r="O90" s="92"/>
      <c r="P90" s="93"/>
      <c r="Q90" s="35"/>
      <c r="R90" s="4"/>
      <c r="S90" s="4"/>
      <c r="T90" s="4"/>
      <c r="U90" s="4"/>
      <c r="V90" s="4"/>
      <c r="W90" s="4"/>
      <c r="X90" s="4"/>
      <c r="Y90" s="4"/>
      <c r="Z90" s="4"/>
    </row>
    <row r="91" ht="30.0" customHeight="1">
      <c r="A91" s="1"/>
      <c r="B91" s="119"/>
      <c r="C91" s="108" t="str">
        <f t="shared" si="1"/>
        <v>-</v>
      </c>
      <c r="D91" s="110" t="s">
        <v>105</v>
      </c>
      <c r="E91" s="92"/>
      <c r="F91" s="93"/>
      <c r="G91" s="117"/>
      <c r="H91" s="93"/>
      <c r="I91" s="118"/>
      <c r="J91" s="92"/>
      <c r="K91" s="93"/>
      <c r="L91" s="110"/>
      <c r="M91" s="93"/>
      <c r="N91" s="110"/>
      <c r="O91" s="92"/>
      <c r="P91" s="93"/>
      <c r="Q91" s="35"/>
      <c r="R91" s="4"/>
      <c r="S91" s="4"/>
      <c r="T91" s="4"/>
      <c r="U91" s="4"/>
      <c r="V91" s="4"/>
      <c r="W91" s="4"/>
      <c r="X91" s="4"/>
      <c r="Y91" s="4"/>
      <c r="Z91" s="4"/>
    </row>
    <row r="92" ht="30.0" customHeight="1">
      <c r="A92" s="1"/>
      <c r="B92" s="119"/>
      <c r="C92" s="98" t="str">
        <f t="shared" si="1"/>
        <v>-</v>
      </c>
      <c r="D92" s="100" t="s">
        <v>105</v>
      </c>
      <c r="E92" s="92"/>
      <c r="F92" s="93"/>
      <c r="G92" s="115"/>
      <c r="H92" s="93"/>
      <c r="I92" s="116"/>
      <c r="J92" s="92"/>
      <c r="K92" s="93"/>
      <c r="L92" s="100"/>
      <c r="M92" s="93"/>
      <c r="N92" s="100"/>
      <c r="O92" s="92"/>
      <c r="P92" s="93"/>
      <c r="Q92" s="35"/>
      <c r="R92" s="4"/>
      <c r="S92" s="4"/>
      <c r="T92" s="4"/>
      <c r="U92" s="4"/>
      <c r="V92" s="4"/>
      <c r="W92" s="4"/>
      <c r="X92" s="4"/>
      <c r="Y92" s="4"/>
      <c r="Z92" s="4"/>
    </row>
    <row r="93" ht="30.0" customHeight="1">
      <c r="A93" s="1"/>
      <c r="B93" s="119"/>
      <c r="C93" s="108" t="str">
        <f t="shared" si="1"/>
        <v>-</v>
      </c>
      <c r="D93" s="110" t="s">
        <v>105</v>
      </c>
      <c r="E93" s="92"/>
      <c r="F93" s="93"/>
      <c r="G93" s="117"/>
      <c r="H93" s="93"/>
      <c r="I93" s="118"/>
      <c r="J93" s="92"/>
      <c r="K93" s="93"/>
      <c r="L93" s="110"/>
      <c r="M93" s="93"/>
      <c r="N93" s="110"/>
      <c r="O93" s="92"/>
      <c r="P93" s="93"/>
      <c r="Q93" s="35"/>
      <c r="R93" s="4"/>
      <c r="S93" s="4"/>
      <c r="T93" s="4"/>
      <c r="U93" s="4"/>
      <c r="V93" s="4"/>
      <c r="W93" s="4"/>
      <c r="X93" s="4"/>
      <c r="Y93" s="4"/>
      <c r="Z93" s="4"/>
    </row>
    <row r="94" ht="30.0" customHeight="1">
      <c r="A94" s="1"/>
      <c r="B94" s="119"/>
      <c r="C94" s="98" t="str">
        <f t="shared" si="1"/>
        <v>-</v>
      </c>
      <c r="D94" s="100" t="s">
        <v>105</v>
      </c>
      <c r="E94" s="92"/>
      <c r="F94" s="93"/>
      <c r="G94" s="115"/>
      <c r="H94" s="93"/>
      <c r="I94" s="116"/>
      <c r="J94" s="92"/>
      <c r="K94" s="93"/>
      <c r="L94" s="100"/>
      <c r="M94" s="93"/>
      <c r="N94" s="100"/>
      <c r="O94" s="92"/>
      <c r="P94" s="93"/>
      <c r="Q94" s="35"/>
      <c r="R94" s="4"/>
      <c r="S94" s="4"/>
      <c r="T94" s="4"/>
      <c r="U94" s="4"/>
      <c r="V94" s="4"/>
      <c r="W94" s="4"/>
      <c r="X94" s="4"/>
      <c r="Y94" s="4"/>
      <c r="Z94" s="4"/>
    </row>
    <row r="95" ht="30.0" customHeight="1">
      <c r="A95" s="1"/>
      <c r="B95" s="119"/>
      <c r="C95" s="108" t="str">
        <f t="shared" si="1"/>
        <v>-</v>
      </c>
      <c r="D95" s="110" t="s">
        <v>105</v>
      </c>
      <c r="E95" s="92"/>
      <c r="F95" s="93"/>
      <c r="G95" s="117"/>
      <c r="H95" s="93"/>
      <c r="I95" s="118"/>
      <c r="J95" s="92"/>
      <c r="K95" s="93"/>
      <c r="L95" s="110"/>
      <c r="M95" s="93"/>
      <c r="N95" s="110"/>
      <c r="O95" s="92"/>
      <c r="P95" s="93"/>
      <c r="Q95" s="35"/>
      <c r="R95" s="4"/>
      <c r="S95" s="4"/>
      <c r="T95" s="4"/>
      <c r="U95" s="4"/>
      <c r="V95" s="4"/>
      <c r="W95" s="4"/>
      <c r="X95" s="4"/>
      <c r="Y95" s="4"/>
      <c r="Z95" s="4"/>
    </row>
    <row r="96" ht="30.0" customHeight="1">
      <c r="A96" s="1"/>
      <c r="B96" s="119"/>
      <c r="C96" s="98" t="str">
        <f t="shared" si="1"/>
        <v>-</v>
      </c>
      <c r="D96" s="100" t="s">
        <v>105</v>
      </c>
      <c r="E96" s="92"/>
      <c r="F96" s="93"/>
      <c r="G96" s="115"/>
      <c r="H96" s="93"/>
      <c r="I96" s="116"/>
      <c r="J96" s="92"/>
      <c r="K96" s="93"/>
      <c r="L96" s="100"/>
      <c r="M96" s="93"/>
      <c r="N96" s="100"/>
      <c r="O96" s="92"/>
      <c r="P96" s="93"/>
      <c r="Q96" s="35"/>
      <c r="R96" s="4"/>
      <c r="S96" s="4"/>
      <c r="T96" s="4"/>
      <c r="U96" s="4"/>
      <c r="V96" s="4"/>
      <c r="W96" s="4"/>
      <c r="X96" s="4"/>
      <c r="Y96" s="4"/>
      <c r="Z96" s="4"/>
    </row>
    <row r="97" ht="30.0" customHeight="1">
      <c r="A97" s="1"/>
      <c r="B97" s="119"/>
      <c r="C97" s="108" t="str">
        <f t="shared" si="1"/>
        <v>-</v>
      </c>
      <c r="D97" s="110" t="s">
        <v>105</v>
      </c>
      <c r="E97" s="92"/>
      <c r="F97" s="93"/>
      <c r="G97" s="117"/>
      <c r="H97" s="93"/>
      <c r="I97" s="118"/>
      <c r="J97" s="92"/>
      <c r="K97" s="93"/>
      <c r="L97" s="110"/>
      <c r="M97" s="93"/>
      <c r="N97" s="110"/>
      <c r="O97" s="92"/>
      <c r="P97" s="93"/>
      <c r="Q97" s="35"/>
      <c r="R97" s="4"/>
      <c r="S97" s="4"/>
      <c r="T97" s="4"/>
      <c r="U97" s="4"/>
      <c r="V97" s="4"/>
      <c r="W97" s="4"/>
      <c r="X97" s="4"/>
      <c r="Y97" s="4"/>
      <c r="Z97" s="4"/>
    </row>
    <row r="98" ht="30.0" customHeight="1">
      <c r="A98" s="1"/>
      <c r="B98" s="119"/>
      <c r="C98" s="98" t="str">
        <f t="shared" si="1"/>
        <v>-</v>
      </c>
      <c r="D98" s="100" t="s">
        <v>105</v>
      </c>
      <c r="E98" s="92"/>
      <c r="F98" s="93"/>
      <c r="G98" s="115"/>
      <c r="H98" s="93"/>
      <c r="I98" s="116"/>
      <c r="J98" s="92"/>
      <c r="K98" s="93"/>
      <c r="L98" s="100"/>
      <c r="M98" s="93"/>
      <c r="N98" s="100"/>
      <c r="O98" s="92"/>
      <c r="P98" s="93"/>
      <c r="Q98" s="35"/>
      <c r="R98" s="4"/>
      <c r="S98" s="4"/>
      <c r="T98" s="4"/>
      <c r="U98" s="4"/>
      <c r="V98" s="4"/>
      <c r="W98" s="4"/>
      <c r="X98" s="4"/>
      <c r="Y98" s="4"/>
      <c r="Z98" s="4"/>
    </row>
    <row r="99" ht="30.0" customHeight="1">
      <c r="A99" s="1"/>
      <c r="B99" s="119"/>
      <c r="C99" s="108" t="str">
        <f t="shared" si="1"/>
        <v>-</v>
      </c>
      <c r="D99" s="110" t="s">
        <v>105</v>
      </c>
      <c r="E99" s="92"/>
      <c r="F99" s="93"/>
      <c r="G99" s="117"/>
      <c r="H99" s="93"/>
      <c r="I99" s="118"/>
      <c r="J99" s="92"/>
      <c r="K99" s="93"/>
      <c r="L99" s="110"/>
      <c r="M99" s="93"/>
      <c r="N99" s="110"/>
      <c r="O99" s="92"/>
      <c r="P99" s="93"/>
      <c r="Q99" s="35"/>
      <c r="R99" s="4"/>
      <c r="S99" s="4"/>
      <c r="T99" s="4"/>
      <c r="U99" s="4"/>
      <c r="V99" s="4"/>
      <c r="W99" s="4"/>
      <c r="X99" s="4"/>
      <c r="Y99" s="4"/>
      <c r="Z99" s="4"/>
    </row>
    <row r="100" ht="30.0" customHeight="1">
      <c r="A100" s="1"/>
      <c r="B100" s="119"/>
      <c r="C100" s="98" t="str">
        <f t="shared" si="1"/>
        <v>-</v>
      </c>
      <c r="D100" s="100" t="s">
        <v>105</v>
      </c>
      <c r="E100" s="92"/>
      <c r="F100" s="93"/>
      <c r="G100" s="115"/>
      <c r="H100" s="93"/>
      <c r="I100" s="116"/>
      <c r="J100" s="92"/>
      <c r="K100" s="93"/>
      <c r="L100" s="100"/>
      <c r="M100" s="93"/>
      <c r="N100" s="100"/>
      <c r="O100" s="92"/>
      <c r="P100" s="93"/>
      <c r="Q100" s="35"/>
      <c r="R100" s="4"/>
      <c r="S100" s="4"/>
      <c r="T100" s="4"/>
      <c r="U100" s="4"/>
      <c r="V100" s="4"/>
      <c r="W100" s="4"/>
      <c r="X100" s="4"/>
      <c r="Y100" s="4"/>
      <c r="Z100" s="4"/>
    </row>
    <row r="101" ht="30.0" customHeight="1">
      <c r="A101" s="1"/>
      <c r="B101" s="119"/>
      <c r="C101" s="108" t="str">
        <f t="shared" si="1"/>
        <v>-</v>
      </c>
      <c r="D101" s="110" t="s">
        <v>105</v>
      </c>
      <c r="E101" s="92"/>
      <c r="F101" s="93"/>
      <c r="G101" s="117"/>
      <c r="H101" s="93"/>
      <c r="I101" s="118"/>
      <c r="J101" s="92"/>
      <c r="K101" s="93"/>
      <c r="L101" s="110"/>
      <c r="M101" s="93"/>
      <c r="N101" s="110"/>
      <c r="O101" s="92"/>
      <c r="P101" s="93"/>
      <c r="Q101" s="35"/>
      <c r="R101" s="4"/>
      <c r="S101" s="4"/>
      <c r="T101" s="4"/>
      <c r="U101" s="4"/>
      <c r="V101" s="4"/>
      <c r="W101" s="4"/>
      <c r="X101" s="4"/>
      <c r="Y101" s="4"/>
      <c r="Z101" s="4"/>
    </row>
    <row r="102" ht="30.0" customHeight="1">
      <c r="A102" s="1"/>
      <c r="B102" s="119"/>
      <c r="C102" s="98" t="str">
        <f t="shared" si="1"/>
        <v>-</v>
      </c>
      <c r="D102" s="100" t="s">
        <v>105</v>
      </c>
      <c r="E102" s="92"/>
      <c r="F102" s="93"/>
      <c r="G102" s="115"/>
      <c r="H102" s="93"/>
      <c r="I102" s="116"/>
      <c r="J102" s="92"/>
      <c r="K102" s="93"/>
      <c r="L102" s="100"/>
      <c r="M102" s="93"/>
      <c r="N102" s="100"/>
      <c r="O102" s="92"/>
      <c r="P102" s="93"/>
      <c r="Q102" s="35"/>
      <c r="R102" s="4"/>
      <c r="S102" s="4"/>
      <c r="T102" s="4"/>
      <c r="U102" s="4"/>
      <c r="V102" s="4"/>
      <c r="W102" s="4"/>
      <c r="X102" s="4"/>
      <c r="Y102" s="4"/>
      <c r="Z102" s="4"/>
    </row>
    <row r="103" ht="30.0" customHeight="1">
      <c r="A103" s="1"/>
      <c r="B103" s="119"/>
      <c r="C103" s="108" t="str">
        <f t="shared" si="1"/>
        <v>-</v>
      </c>
      <c r="D103" s="110" t="s">
        <v>105</v>
      </c>
      <c r="E103" s="92"/>
      <c r="F103" s="93"/>
      <c r="G103" s="117"/>
      <c r="H103" s="93"/>
      <c r="I103" s="118"/>
      <c r="J103" s="92"/>
      <c r="K103" s="93"/>
      <c r="L103" s="110"/>
      <c r="M103" s="93"/>
      <c r="N103" s="110"/>
      <c r="O103" s="92"/>
      <c r="P103" s="93"/>
      <c r="Q103" s="35"/>
      <c r="R103" s="4"/>
      <c r="S103" s="4"/>
      <c r="T103" s="4"/>
      <c r="U103" s="4"/>
      <c r="V103" s="4"/>
      <c r="W103" s="4"/>
      <c r="X103" s="4"/>
      <c r="Y103" s="4"/>
      <c r="Z103" s="4"/>
    </row>
    <row r="104" ht="30.0" customHeight="1">
      <c r="A104" s="1"/>
      <c r="B104" s="119"/>
      <c r="C104" s="98" t="str">
        <f t="shared" si="1"/>
        <v>-</v>
      </c>
      <c r="D104" s="100" t="s">
        <v>105</v>
      </c>
      <c r="E104" s="92"/>
      <c r="F104" s="93"/>
      <c r="G104" s="115"/>
      <c r="H104" s="93"/>
      <c r="I104" s="116"/>
      <c r="J104" s="92"/>
      <c r="K104" s="93"/>
      <c r="L104" s="100"/>
      <c r="M104" s="93"/>
      <c r="N104" s="100"/>
      <c r="O104" s="92"/>
      <c r="P104" s="93"/>
      <c r="Q104" s="35"/>
      <c r="R104" s="4"/>
      <c r="S104" s="4"/>
      <c r="T104" s="4"/>
      <c r="U104" s="4"/>
      <c r="V104" s="4"/>
      <c r="W104" s="4"/>
      <c r="X104" s="4"/>
      <c r="Y104" s="4"/>
      <c r="Z104" s="4"/>
    </row>
    <row r="105" ht="30.0" customHeight="1">
      <c r="A105" s="1"/>
      <c r="B105" s="119"/>
      <c r="C105" s="108" t="str">
        <f t="shared" si="1"/>
        <v>-</v>
      </c>
      <c r="D105" s="110" t="s">
        <v>105</v>
      </c>
      <c r="E105" s="92"/>
      <c r="F105" s="93"/>
      <c r="G105" s="117"/>
      <c r="H105" s="93"/>
      <c r="I105" s="118"/>
      <c r="J105" s="92"/>
      <c r="K105" s="93"/>
      <c r="L105" s="110"/>
      <c r="M105" s="93"/>
      <c r="N105" s="110"/>
      <c r="O105" s="92"/>
      <c r="P105" s="93"/>
      <c r="Q105" s="35"/>
      <c r="R105" s="4"/>
      <c r="S105" s="4"/>
      <c r="T105" s="4"/>
      <c r="U105" s="4"/>
      <c r="V105" s="4"/>
      <c r="W105" s="4"/>
      <c r="X105" s="4"/>
      <c r="Y105" s="4"/>
      <c r="Z105" s="4"/>
    </row>
    <row r="106" ht="30.0" customHeight="1">
      <c r="A106" s="1"/>
      <c r="B106" s="119"/>
      <c r="C106" s="98" t="str">
        <f t="shared" si="1"/>
        <v>-</v>
      </c>
      <c r="D106" s="100" t="s">
        <v>105</v>
      </c>
      <c r="E106" s="92"/>
      <c r="F106" s="93"/>
      <c r="G106" s="115"/>
      <c r="H106" s="93"/>
      <c r="I106" s="116"/>
      <c r="J106" s="92"/>
      <c r="K106" s="93"/>
      <c r="L106" s="100"/>
      <c r="M106" s="93"/>
      <c r="N106" s="100"/>
      <c r="O106" s="92"/>
      <c r="P106" s="93"/>
      <c r="Q106" s="35"/>
      <c r="R106" s="4"/>
      <c r="S106" s="4"/>
      <c r="T106" s="4"/>
      <c r="U106" s="4"/>
      <c r="V106" s="4"/>
      <c r="W106" s="4"/>
      <c r="X106" s="4"/>
      <c r="Y106" s="4"/>
      <c r="Z106" s="4"/>
    </row>
    <row r="107" ht="30.0" customHeight="1">
      <c r="A107" s="1"/>
      <c r="B107" s="119"/>
      <c r="C107" s="108" t="str">
        <f t="shared" si="1"/>
        <v>-</v>
      </c>
      <c r="D107" s="110" t="s">
        <v>105</v>
      </c>
      <c r="E107" s="92"/>
      <c r="F107" s="93"/>
      <c r="G107" s="117"/>
      <c r="H107" s="93"/>
      <c r="I107" s="118"/>
      <c r="J107" s="92"/>
      <c r="K107" s="93"/>
      <c r="L107" s="110"/>
      <c r="M107" s="93"/>
      <c r="N107" s="110"/>
      <c r="O107" s="92"/>
      <c r="P107" s="93"/>
      <c r="Q107" s="35"/>
      <c r="R107" s="4"/>
      <c r="S107" s="4"/>
      <c r="T107" s="4"/>
      <c r="U107" s="4"/>
      <c r="V107" s="4"/>
      <c r="W107" s="4"/>
      <c r="X107" s="4"/>
      <c r="Y107" s="4"/>
      <c r="Z107" s="4"/>
    </row>
    <row r="108" ht="30.0" customHeight="1">
      <c r="A108" s="1"/>
      <c r="B108" s="35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0.0" customHeight="1">
      <c r="A109" s="1"/>
      <c r="B109" s="3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0.0" customHeight="1">
      <c r="A110" s="1"/>
      <c r="B110" s="3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0.0" customHeight="1">
      <c r="A111" s="1"/>
      <c r="B111" s="3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0.0" customHeight="1">
      <c r="A112" s="1"/>
      <c r="B112" s="3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0.0" customHeight="1">
      <c r="A113" s="1"/>
      <c r="B113" s="3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0.0" customHeight="1">
      <c r="A114" s="1"/>
      <c r="B114" s="3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0.0" customHeight="1">
      <c r="A115" s="1"/>
      <c r="B115" s="3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0.0" customHeight="1">
      <c r="A116" s="1"/>
      <c r="B116" s="3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0.0" customHeight="1">
      <c r="A117" s="1"/>
      <c r="B117" s="3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0.0" customHeight="1">
      <c r="A118" s="1"/>
      <c r="B118" s="3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0.0" customHeight="1">
      <c r="A119" s="1"/>
      <c r="B119" s="3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0.0" customHeight="1">
      <c r="A120" s="1"/>
      <c r="B120" s="3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0.0" customHeight="1">
      <c r="A121" s="1"/>
      <c r="B121" s="3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0.0" customHeight="1">
      <c r="A122" s="1"/>
      <c r="B122" s="3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0.0" customHeight="1">
      <c r="A123" s="1"/>
      <c r="B123" s="3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0.0" customHeight="1">
      <c r="A124" s="1"/>
      <c r="B124" s="3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0.0" customHeight="1">
      <c r="A125" s="1"/>
      <c r="B125" s="3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0.0" customHeight="1">
      <c r="A126" s="1"/>
      <c r="B126" s="3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0.0" customHeight="1">
      <c r="A127" s="1"/>
      <c r="B127" s="3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0.0" customHeight="1">
      <c r="A128" s="1"/>
      <c r="B128" s="3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0.0" customHeight="1">
      <c r="A129" s="1"/>
      <c r="B129" s="3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0.0" customHeight="1">
      <c r="A130" s="1"/>
      <c r="B130" s="3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0.0" customHeight="1">
      <c r="A131" s="1"/>
      <c r="B131" s="3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0.0" customHeight="1">
      <c r="A132" s="1"/>
      <c r="B132" s="3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0.0" customHeight="1">
      <c r="A133" s="1"/>
      <c r="B133" s="3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0.0" customHeight="1">
      <c r="A134" s="1"/>
      <c r="B134" s="3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0.0" customHeight="1">
      <c r="A135" s="1"/>
      <c r="B135" s="3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0.0" customHeight="1">
      <c r="A136" s="1"/>
      <c r="B136" s="3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0.0" customHeight="1">
      <c r="A137" s="1"/>
      <c r="B137" s="3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0.0" customHeight="1">
      <c r="A138" s="1"/>
      <c r="B138" s="3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0.0" customHeight="1">
      <c r="A139" s="1"/>
      <c r="B139" s="3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0.0" customHeight="1">
      <c r="A140" s="1"/>
      <c r="B140" s="3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0.0" customHeight="1">
      <c r="A141" s="1"/>
      <c r="B141" s="3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0.0" customHeight="1">
      <c r="A142" s="1"/>
      <c r="B142" s="3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0.0" customHeight="1">
      <c r="A143" s="1"/>
      <c r="B143" s="3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0.0" customHeight="1">
      <c r="A144" s="1"/>
      <c r="B144" s="3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0.0" customHeight="1">
      <c r="A145" s="1"/>
      <c r="B145" s="3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0.0" customHeight="1">
      <c r="A146" s="1"/>
      <c r="B146" s="3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0.0" customHeight="1">
      <c r="A147" s="1"/>
      <c r="B147" s="3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0.0" customHeight="1">
      <c r="A148" s="1"/>
      <c r="B148" s="3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0.0" customHeight="1">
      <c r="A149" s="1"/>
      <c r="B149" s="3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0.0" customHeight="1">
      <c r="A150" s="1"/>
      <c r="B150" s="3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0.0" customHeight="1">
      <c r="A151" s="1"/>
      <c r="B151" s="3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0.0" customHeight="1">
      <c r="A152" s="1"/>
      <c r="B152" s="3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0.0" customHeight="1">
      <c r="A153" s="1"/>
      <c r="B153" s="3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0.0" customHeight="1">
      <c r="A154" s="1"/>
      <c r="B154" s="3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0.0" customHeight="1">
      <c r="A155" s="1"/>
      <c r="B155" s="3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0.0" customHeight="1">
      <c r="A156" s="1"/>
      <c r="B156" s="3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0.0" customHeight="1">
      <c r="A157" s="1"/>
      <c r="B157" s="3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0.0" customHeight="1">
      <c r="A158" s="1"/>
      <c r="B158" s="3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0.0" customHeight="1">
      <c r="A159" s="1"/>
      <c r="B159" s="3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0.0" customHeight="1">
      <c r="A160" s="1"/>
      <c r="B160" s="3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0.0" customHeight="1">
      <c r="A161" s="1"/>
      <c r="B161" s="3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0.0" customHeight="1">
      <c r="A162" s="1"/>
      <c r="B162" s="3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0.0" customHeight="1">
      <c r="A163" s="1"/>
      <c r="B163" s="3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0.0" customHeight="1">
      <c r="A164" s="1"/>
      <c r="B164" s="3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0.0" customHeight="1">
      <c r="A165" s="1"/>
      <c r="B165" s="3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0.0" customHeight="1">
      <c r="A166" s="1"/>
      <c r="B166" s="3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0.0" customHeight="1">
      <c r="A167" s="1"/>
      <c r="B167" s="3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0.0" customHeight="1">
      <c r="A168" s="1"/>
      <c r="B168" s="3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0.0" customHeight="1">
      <c r="A169" s="1"/>
      <c r="B169" s="3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0.0" customHeight="1">
      <c r="A170" s="1"/>
      <c r="B170" s="3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0.0" customHeight="1">
      <c r="A171" s="1"/>
      <c r="B171" s="3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0.0" customHeight="1">
      <c r="A172" s="1"/>
      <c r="B172" s="3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0.0" customHeight="1">
      <c r="A173" s="1"/>
      <c r="B173" s="3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0.0" customHeight="1">
      <c r="A174" s="1"/>
      <c r="B174" s="3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0.0" customHeight="1">
      <c r="A175" s="1"/>
      <c r="B175" s="3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0.0" customHeight="1">
      <c r="A176" s="1"/>
      <c r="B176" s="3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0.0" customHeight="1">
      <c r="A177" s="1"/>
      <c r="B177" s="3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0.0" customHeight="1">
      <c r="A178" s="1"/>
      <c r="B178" s="3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0.0" customHeight="1">
      <c r="A179" s="1"/>
      <c r="B179" s="3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0.0" customHeight="1">
      <c r="A180" s="1"/>
      <c r="B180" s="3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0.0" customHeight="1">
      <c r="A181" s="1"/>
      <c r="B181" s="3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0.0" customHeight="1">
      <c r="A182" s="1"/>
      <c r="B182" s="3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0.0" customHeight="1">
      <c r="A183" s="1"/>
      <c r="B183" s="3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0.0" customHeight="1">
      <c r="A184" s="1"/>
      <c r="B184" s="3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0.0" customHeight="1">
      <c r="A185" s="1"/>
      <c r="B185" s="3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0.0" customHeight="1">
      <c r="A186" s="1"/>
      <c r="B186" s="3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0.0" customHeight="1">
      <c r="A187" s="1"/>
      <c r="B187" s="3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0.0" customHeight="1">
      <c r="A188" s="1"/>
      <c r="B188" s="3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0.0" customHeight="1">
      <c r="A189" s="1"/>
      <c r="B189" s="3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0.0" customHeight="1">
      <c r="A190" s="1"/>
      <c r="B190" s="3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0.0" customHeight="1">
      <c r="A191" s="1"/>
      <c r="B191" s="3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0.0" customHeight="1">
      <c r="A192" s="1"/>
      <c r="B192" s="3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0.0" customHeight="1">
      <c r="A193" s="1"/>
      <c r="B193" s="3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0.0" customHeight="1">
      <c r="A194" s="1"/>
      <c r="B194" s="3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0.0" customHeight="1">
      <c r="A195" s="1"/>
      <c r="B195" s="3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0.0" customHeight="1">
      <c r="A196" s="1"/>
      <c r="B196" s="3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0.0" customHeight="1">
      <c r="A197" s="1"/>
      <c r="B197" s="3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0.0" customHeight="1">
      <c r="A198" s="1"/>
      <c r="B198" s="3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0.0" customHeight="1">
      <c r="A199" s="1"/>
      <c r="B199" s="3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0.0" customHeight="1">
      <c r="A200" s="1"/>
      <c r="B200" s="3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0.0" customHeight="1">
      <c r="A201" s="1"/>
      <c r="B201" s="3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0.0" customHeight="1">
      <c r="A202" s="1"/>
      <c r="B202" s="3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0.0" customHeight="1">
      <c r="A203" s="1"/>
      <c r="B203" s="3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0.0" customHeight="1">
      <c r="A204" s="1"/>
      <c r="B204" s="3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0.0" customHeight="1">
      <c r="A205" s="1"/>
      <c r="B205" s="3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0.0" customHeight="1">
      <c r="A206" s="1"/>
      <c r="B206" s="3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0.0" customHeight="1">
      <c r="A207" s="1"/>
      <c r="B207" s="3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0.0" customHeight="1">
      <c r="A208" s="1"/>
      <c r="B208" s="3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0.0" customHeight="1">
      <c r="A209" s="1"/>
      <c r="B209" s="3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0.0" customHeight="1">
      <c r="A210" s="1"/>
      <c r="B210" s="3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0.0" customHeight="1">
      <c r="A211" s="1"/>
      <c r="B211" s="3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0.0" customHeight="1">
      <c r="A212" s="1"/>
      <c r="B212" s="3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0.0" customHeight="1">
      <c r="A213" s="1"/>
      <c r="B213" s="3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0.0" customHeight="1">
      <c r="A214" s="1"/>
      <c r="B214" s="3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0.0" customHeight="1">
      <c r="A215" s="1"/>
      <c r="B215" s="3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0.0" customHeight="1">
      <c r="A216" s="1"/>
      <c r="B216" s="3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0.0" customHeight="1">
      <c r="A217" s="1"/>
      <c r="B217" s="3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0.0" customHeight="1">
      <c r="A218" s="1"/>
      <c r="B218" s="3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0.0" customHeight="1">
      <c r="A219" s="1"/>
      <c r="B219" s="3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0.0" customHeight="1">
      <c r="A220" s="1"/>
      <c r="B220" s="3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0.0" customHeight="1">
      <c r="A221" s="1"/>
      <c r="B221" s="3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0.0" customHeight="1">
      <c r="A222" s="1"/>
      <c r="B222" s="3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0.0" customHeight="1">
      <c r="A223" s="1"/>
      <c r="B223" s="3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0.0" customHeight="1">
      <c r="A224" s="1"/>
      <c r="B224" s="3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0.0" customHeight="1">
      <c r="A225" s="1"/>
      <c r="B225" s="3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0.0" customHeight="1">
      <c r="A226" s="1"/>
      <c r="B226" s="3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0.0" customHeight="1">
      <c r="A227" s="1"/>
      <c r="B227" s="3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0.0" customHeight="1">
      <c r="A228" s="1"/>
      <c r="B228" s="3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0.0" customHeight="1">
      <c r="A229" s="1"/>
      <c r="B229" s="3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0.0" customHeight="1">
      <c r="A230" s="1"/>
      <c r="B230" s="3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0.0" customHeight="1">
      <c r="A231" s="1"/>
      <c r="B231" s="3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0.0" customHeight="1">
      <c r="A232" s="1"/>
      <c r="B232" s="3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0.0" customHeight="1">
      <c r="A233" s="1"/>
      <c r="B233" s="3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0.0" customHeight="1">
      <c r="A234" s="1"/>
      <c r="B234" s="3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0.0" customHeight="1">
      <c r="A235" s="1"/>
      <c r="B235" s="3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0.0" customHeight="1">
      <c r="A236" s="1"/>
      <c r="B236" s="3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0.0" customHeight="1">
      <c r="A237" s="1"/>
      <c r="B237" s="3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0.0" customHeight="1">
      <c r="A238" s="1"/>
      <c r="B238" s="3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0.0" customHeight="1">
      <c r="A239" s="1"/>
      <c r="B239" s="3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0.0" customHeight="1">
      <c r="A240" s="1"/>
      <c r="B240" s="3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0.0" customHeight="1">
      <c r="A241" s="1"/>
      <c r="B241" s="3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0.0" customHeight="1">
      <c r="A242" s="1"/>
      <c r="B242" s="3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0.0" customHeight="1">
      <c r="A243" s="1"/>
      <c r="B243" s="3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0.0" customHeight="1">
      <c r="A244" s="1"/>
      <c r="B244" s="3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0.0" customHeight="1">
      <c r="A245" s="1"/>
      <c r="B245" s="3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0.0" customHeight="1">
      <c r="A246" s="1"/>
      <c r="B246" s="3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0.0" customHeight="1">
      <c r="A247" s="1"/>
      <c r="B247" s="3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0.0" customHeight="1">
      <c r="A248" s="1"/>
      <c r="B248" s="3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0.0" customHeight="1">
      <c r="A249" s="1"/>
      <c r="B249" s="3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0.0" customHeight="1">
      <c r="A250" s="1"/>
      <c r="B250" s="3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0.0" customHeight="1">
      <c r="A251" s="1"/>
      <c r="B251" s="3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0.0" customHeight="1">
      <c r="A252" s="1"/>
      <c r="B252" s="3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0.0" customHeight="1">
      <c r="A253" s="1"/>
      <c r="B253" s="3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0.0" customHeight="1">
      <c r="A254" s="1"/>
      <c r="B254" s="3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0.0" customHeight="1">
      <c r="A255" s="1"/>
      <c r="B255" s="3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0.0" customHeight="1">
      <c r="A256" s="1"/>
      <c r="B256" s="3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0.0" customHeight="1">
      <c r="A257" s="1"/>
      <c r="B257" s="3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0.0" customHeight="1">
      <c r="A258" s="1"/>
      <c r="B258" s="3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0.0" customHeight="1">
      <c r="A259" s="1"/>
      <c r="B259" s="3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0.0" customHeight="1">
      <c r="A260" s="1"/>
      <c r="B260" s="3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0.0" customHeight="1">
      <c r="A261" s="1"/>
      <c r="B261" s="3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0.0" customHeight="1">
      <c r="A262" s="1"/>
      <c r="B262" s="3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0.0" customHeight="1">
      <c r="A263" s="1"/>
      <c r="B263" s="3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0.0" customHeight="1">
      <c r="A264" s="1"/>
      <c r="B264" s="3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0.0" customHeight="1">
      <c r="A265" s="1"/>
      <c r="B265" s="3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0.0" customHeight="1">
      <c r="A266" s="1"/>
      <c r="B266" s="3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0.0" customHeight="1">
      <c r="A267" s="1"/>
      <c r="B267" s="3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0.0" customHeight="1">
      <c r="A268" s="1"/>
      <c r="B268" s="3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0.0" customHeight="1">
      <c r="A269" s="1"/>
      <c r="B269" s="3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0.0" customHeight="1">
      <c r="A270" s="1"/>
      <c r="B270" s="3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0.0" customHeight="1">
      <c r="A271" s="1"/>
      <c r="B271" s="3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0.0" customHeight="1">
      <c r="A272" s="1"/>
      <c r="B272" s="3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0.0" customHeight="1">
      <c r="A273" s="1"/>
      <c r="B273" s="3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0.0" customHeight="1">
      <c r="A274" s="1"/>
      <c r="B274" s="3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0.0" customHeight="1">
      <c r="A275" s="1"/>
      <c r="B275" s="3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0.0" customHeight="1">
      <c r="A276" s="1"/>
      <c r="B276" s="3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0.0" customHeight="1">
      <c r="A277" s="1"/>
      <c r="B277" s="3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0.0" customHeight="1">
      <c r="A278" s="1"/>
      <c r="B278" s="3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0.0" customHeight="1">
      <c r="A279" s="1"/>
      <c r="B279" s="3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0.0" customHeight="1">
      <c r="A280" s="1"/>
      <c r="B280" s="3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0.0" customHeight="1">
      <c r="A281" s="1"/>
      <c r="B281" s="3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0.0" customHeight="1">
      <c r="A282" s="1"/>
      <c r="B282" s="3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0.0" customHeight="1">
      <c r="A283" s="1"/>
      <c r="B283" s="3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0.0" customHeight="1">
      <c r="A284" s="1"/>
      <c r="B284" s="3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0.0" customHeight="1">
      <c r="A285" s="1"/>
      <c r="B285" s="3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0.0" customHeight="1">
      <c r="A286" s="1"/>
      <c r="B286" s="3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0.0" customHeight="1">
      <c r="A287" s="1"/>
      <c r="B287" s="3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0.0" customHeight="1">
      <c r="A288" s="1"/>
      <c r="B288" s="3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0.0" customHeight="1">
      <c r="A289" s="1"/>
      <c r="B289" s="3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0.0" customHeight="1">
      <c r="A290" s="1"/>
      <c r="B290" s="3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0.0" customHeight="1">
      <c r="A291" s="1"/>
      <c r="B291" s="3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0.0" customHeight="1">
      <c r="A292" s="1"/>
      <c r="B292" s="3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0.0" customHeight="1">
      <c r="A293" s="1"/>
      <c r="B293" s="3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0.0" customHeight="1">
      <c r="A294" s="1"/>
      <c r="B294" s="3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0.0" customHeight="1">
      <c r="A295" s="1"/>
      <c r="B295" s="3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0.0" customHeight="1">
      <c r="A296" s="1"/>
      <c r="B296" s="3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0.0" customHeight="1">
      <c r="A297" s="1"/>
      <c r="B297" s="3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0.0" customHeight="1">
      <c r="A298" s="1"/>
      <c r="B298" s="3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0.0" customHeight="1">
      <c r="A299" s="1"/>
      <c r="B299" s="3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0.0" customHeight="1">
      <c r="A300" s="1"/>
      <c r="B300" s="3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0.0" customHeight="1">
      <c r="A301" s="1"/>
      <c r="B301" s="3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0.0" customHeight="1">
      <c r="A302" s="1"/>
      <c r="B302" s="3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0.0" customHeight="1">
      <c r="A303" s="1"/>
      <c r="B303" s="3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0.0" customHeight="1">
      <c r="A304" s="1"/>
      <c r="B304" s="3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0.0" customHeight="1">
      <c r="A305" s="1"/>
      <c r="B305" s="3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0.0" customHeight="1">
      <c r="A306" s="1"/>
      <c r="B306" s="3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0.0" customHeight="1">
      <c r="A307" s="1"/>
      <c r="B307" s="3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0.0" customHeight="1">
      <c r="A308" s="1"/>
      <c r="B308" s="3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0.0" customHeight="1">
      <c r="A309" s="1"/>
      <c r="B309" s="3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0.0" customHeight="1">
      <c r="A310" s="1"/>
      <c r="B310" s="3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0.0" customHeight="1">
      <c r="A311" s="1"/>
      <c r="B311" s="3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0.0" customHeight="1">
      <c r="A312" s="1"/>
      <c r="B312" s="3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0.0" customHeight="1">
      <c r="A313" s="1"/>
      <c r="B313" s="3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0.0" customHeight="1">
      <c r="A314" s="1"/>
      <c r="B314" s="3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0.0" customHeight="1">
      <c r="A315" s="1"/>
      <c r="B315" s="3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0.0" customHeight="1">
      <c r="A316" s="1"/>
      <c r="B316" s="3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0.0" customHeight="1">
      <c r="A317" s="1"/>
      <c r="B317" s="3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0.0" customHeight="1">
      <c r="A318" s="1"/>
      <c r="B318" s="3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0.0" customHeight="1">
      <c r="A319" s="1"/>
      <c r="B319" s="3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0.0" customHeight="1">
      <c r="A320" s="1"/>
      <c r="B320" s="3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0.0" customHeight="1">
      <c r="A321" s="1"/>
      <c r="B321" s="3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0.0" customHeight="1">
      <c r="A322" s="1"/>
      <c r="B322" s="3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0.0" customHeight="1">
      <c r="A323" s="1"/>
      <c r="B323" s="3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0.0" customHeight="1">
      <c r="A324" s="1"/>
      <c r="B324" s="3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0.0" customHeight="1">
      <c r="A325" s="1"/>
      <c r="B325" s="3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0.0" customHeight="1">
      <c r="A326" s="1"/>
      <c r="B326" s="3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0.0" customHeight="1">
      <c r="A327" s="1"/>
      <c r="B327" s="3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0.0" customHeight="1">
      <c r="A328" s="1"/>
      <c r="B328" s="3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0.0" customHeight="1">
      <c r="A329" s="1"/>
      <c r="B329" s="3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0.0" customHeight="1">
      <c r="A330" s="1"/>
      <c r="B330" s="3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0.0" customHeight="1">
      <c r="A331" s="1"/>
      <c r="B331" s="3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0.0" customHeight="1">
      <c r="A332" s="1"/>
      <c r="B332" s="3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0.0" customHeight="1">
      <c r="A333" s="1"/>
      <c r="B333" s="3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0.0" customHeight="1">
      <c r="A334" s="1"/>
      <c r="B334" s="3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0.0" customHeight="1">
      <c r="A335" s="1"/>
      <c r="B335" s="3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0.0" customHeight="1">
      <c r="A336" s="1"/>
      <c r="B336" s="3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0.0" customHeight="1">
      <c r="A337" s="1"/>
      <c r="B337" s="3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0.0" customHeight="1">
      <c r="A338" s="1"/>
      <c r="B338" s="3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0.0" customHeight="1">
      <c r="A339" s="1"/>
      <c r="B339" s="3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0.0" customHeight="1">
      <c r="A340" s="1"/>
      <c r="B340" s="3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0.0" customHeight="1">
      <c r="A341" s="1"/>
      <c r="B341" s="3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0.0" customHeight="1">
      <c r="A342" s="1"/>
      <c r="B342" s="3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0.0" customHeight="1">
      <c r="A343" s="1"/>
      <c r="B343" s="3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0.0" customHeight="1">
      <c r="A344" s="1"/>
      <c r="B344" s="3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0.0" customHeight="1">
      <c r="A345" s="1"/>
      <c r="B345" s="3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0.0" customHeight="1">
      <c r="A346" s="1"/>
      <c r="B346" s="3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0.0" customHeight="1">
      <c r="A347" s="1"/>
      <c r="B347" s="3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0.0" customHeight="1">
      <c r="A348" s="1"/>
      <c r="B348" s="3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0.0" customHeight="1">
      <c r="A349" s="1"/>
      <c r="B349" s="3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0.0" customHeight="1">
      <c r="A350" s="1"/>
      <c r="B350" s="3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0.0" customHeight="1">
      <c r="A351" s="1"/>
      <c r="B351" s="3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0.0" customHeight="1">
      <c r="A352" s="1"/>
      <c r="B352" s="3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0.0" customHeight="1">
      <c r="A353" s="1"/>
      <c r="B353" s="3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0.0" customHeight="1">
      <c r="A354" s="1"/>
      <c r="B354" s="3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0.0" customHeight="1">
      <c r="A355" s="1"/>
      <c r="B355" s="3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0.0" customHeight="1">
      <c r="A356" s="1"/>
      <c r="B356" s="3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0.0" customHeight="1">
      <c r="A357" s="1"/>
      <c r="B357" s="3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0.0" customHeight="1">
      <c r="A358" s="1"/>
      <c r="B358" s="3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0.0" customHeight="1">
      <c r="A359" s="1"/>
      <c r="B359" s="3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0.0" customHeight="1">
      <c r="A360" s="1"/>
      <c r="B360" s="3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0.0" customHeight="1">
      <c r="A361" s="1"/>
      <c r="B361" s="3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0.0" customHeight="1">
      <c r="A362" s="1"/>
      <c r="B362" s="3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0.0" customHeight="1">
      <c r="A363" s="1"/>
      <c r="B363" s="3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0.0" customHeight="1">
      <c r="A364" s="1"/>
      <c r="B364" s="3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0.0" customHeight="1">
      <c r="A365" s="1"/>
      <c r="B365" s="3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0.0" customHeight="1">
      <c r="A366" s="1"/>
      <c r="B366" s="3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0.0" customHeight="1">
      <c r="A367" s="1"/>
      <c r="B367" s="3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0.0" customHeight="1">
      <c r="A368" s="1"/>
      <c r="B368" s="3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0.0" customHeight="1">
      <c r="A369" s="1"/>
      <c r="B369" s="3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0.0" customHeight="1">
      <c r="A370" s="1"/>
      <c r="B370" s="3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0.0" customHeight="1">
      <c r="A371" s="1"/>
      <c r="B371" s="3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0.0" customHeight="1">
      <c r="A372" s="1"/>
      <c r="B372" s="3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0.0" customHeight="1">
      <c r="A373" s="1"/>
      <c r="B373" s="3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0.0" customHeight="1">
      <c r="A374" s="1"/>
      <c r="B374" s="3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0.0" customHeight="1">
      <c r="A375" s="1"/>
      <c r="B375" s="3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0.0" customHeight="1">
      <c r="A376" s="1"/>
      <c r="B376" s="3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0.0" customHeight="1">
      <c r="A377" s="1"/>
      <c r="B377" s="3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0.0" customHeight="1">
      <c r="A378" s="1"/>
      <c r="B378" s="3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0.0" customHeight="1">
      <c r="A379" s="1"/>
      <c r="B379" s="3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0.0" customHeight="1">
      <c r="A380" s="1"/>
      <c r="B380" s="3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0.0" customHeight="1">
      <c r="A381" s="1"/>
      <c r="B381" s="3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0.0" customHeight="1">
      <c r="A382" s="1"/>
      <c r="B382" s="3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0.0" customHeight="1">
      <c r="A383" s="1"/>
      <c r="B383" s="3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0.0" customHeight="1">
      <c r="A384" s="1"/>
      <c r="B384" s="3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0.0" customHeight="1">
      <c r="A385" s="1"/>
      <c r="B385" s="3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0.0" customHeight="1">
      <c r="A386" s="1"/>
      <c r="B386" s="3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0.0" customHeight="1">
      <c r="A387" s="1"/>
      <c r="B387" s="3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0.0" customHeight="1">
      <c r="A388" s="1"/>
      <c r="B388" s="3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0.0" customHeight="1">
      <c r="A389" s="1"/>
      <c r="B389" s="3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0.0" customHeight="1">
      <c r="A390" s="1"/>
      <c r="B390" s="3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0.0" customHeight="1">
      <c r="A391" s="1"/>
      <c r="B391" s="3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0.0" customHeight="1">
      <c r="A392" s="1"/>
      <c r="B392" s="3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0.0" customHeight="1">
      <c r="A393" s="1"/>
      <c r="B393" s="3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0.0" customHeight="1">
      <c r="A394" s="1"/>
      <c r="B394" s="3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0.0" customHeight="1">
      <c r="A395" s="1"/>
      <c r="B395" s="3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0.0" customHeight="1">
      <c r="A396" s="1"/>
      <c r="B396" s="3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0.0" customHeight="1">
      <c r="A397" s="1"/>
      <c r="B397" s="3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0.0" customHeight="1">
      <c r="A398" s="1"/>
      <c r="B398" s="3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0.0" customHeight="1">
      <c r="A399" s="1"/>
      <c r="B399" s="3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0.0" customHeight="1">
      <c r="A400" s="1"/>
      <c r="B400" s="3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0.0" customHeight="1">
      <c r="A401" s="1"/>
      <c r="B401" s="3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0.0" customHeight="1">
      <c r="A402" s="1"/>
      <c r="B402" s="3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0.0" customHeight="1">
      <c r="A403" s="1"/>
      <c r="B403" s="3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0.0" customHeight="1">
      <c r="A404" s="1"/>
      <c r="B404" s="3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0.0" customHeight="1">
      <c r="A405" s="1"/>
      <c r="B405" s="3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0.0" customHeight="1">
      <c r="A406" s="1"/>
      <c r="B406" s="3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0.0" customHeight="1">
      <c r="A407" s="1"/>
      <c r="B407" s="3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0.0" customHeight="1">
      <c r="A408" s="1"/>
      <c r="B408" s="3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0.0" customHeight="1">
      <c r="A409" s="1"/>
      <c r="B409" s="3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0.0" customHeight="1">
      <c r="A410" s="1"/>
      <c r="B410" s="3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12">
    <mergeCell ref="G54:H54"/>
    <mergeCell ref="G53:H53"/>
    <mergeCell ref="G57:H57"/>
    <mergeCell ref="D57:F57"/>
    <mergeCell ref="D97:F97"/>
    <mergeCell ref="D98:F98"/>
    <mergeCell ref="G98:H98"/>
    <mergeCell ref="G97:H97"/>
    <mergeCell ref="D55:F55"/>
    <mergeCell ref="D56:F56"/>
    <mergeCell ref="I54:K54"/>
    <mergeCell ref="I52:K52"/>
    <mergeCell ref="I53:K53"/>
    <mergeCell ref="G55:H55"/>
    <mergeCell ref="D62:F62"/>
    <mergeCell ref="G56:H56"/>
    <mergeCell ref="D54:F54"/>
    <mergeCell ref="D72:F72"/>
    <mergeCell ref="D71:F71"/>
    <mergeCell ref="G71:H71"/>
    <mergeCell ref="G70:H70"/>
    <mergeCell ref="G69:H69"/>
    <mergeCell ref="G72:H72"/>
    <mergeCell ref="G68:H68"/>
    <mergeCell ref="D74:F74"/>
    <mergeCell ref="G62:H62"/>
    <mergeCell ref="G60:H60"/>
    <mergeCell ref="G61:H61"/>
    <mergeCell ref="G64:H64"/>
    <mergeCell ref="G66:H66"/>
    <mergeCell ref="G65:H65"/>
    <mergeCell ref="G63:H63"/>
    <mergeCell ref="D40:F40"/>
    <mergeCell ref="D42:F42"/>
    <mergeCell ref="D41:F41"/>
    <mergeCell ref="G41:H41"/>
    <mergeCell ref="G42:H42"/>
    <mergeCell ref="G40:H40"/>
    <mergeCell ref="D43:F43"/>
    <mergeCell ref="G43:H43"/>
    <mergeCell ref="D46:F46"/>
    <mergeCell ref="G46:H46"/>
    <mergeCell ref="I47:K47"/>
    <mergeCell ref="I46:K46"/>
    <mergeCell ref="D45:F45"/>
    <mergeCell ref="G44:H44"/>
    <mergeCell ref="G45:H45"/>
    <mergeCell ref="D44:F44"/>
    <mergeCell ref="D47:F47"/>
    <mergeCell ref="G47:H47"/>
    <mergeCell ref="I22:K22"/>
    <mergeCell ref="I23:K23"/>
    <mergeCell ref="D22:F22"/>
    <mergeCell ref="G18:H18"/>
    <mergeCell ref="D19:F19"/>
    <mergeCell ref="A19:A20"/>
    <mergeCell ref="I21:K21"/>
    <mergeCell ref="D21:F21"/>
    <mergeCell ref="D20:F20"/>
    <mergeCell ref="I20:K20"/>
    <mergeCell ref="G8:H8"/>
    <mergeCell ref="D8:F8"/>
    <mergeCell ref="A8:A9"/>
    <mergeCell ref="A10:A11"/>
    <mergeCell ref="A12:A13"/>
    <mergeCell ref="A17:A18"/>
    <mergeCell ref="D10:F10"/>
    <mergeCell ref="D7:F7"/>
    <mergeCell ref="G7:H7"/>
    <mergeCell ref="G9:H9"/>
    <mergeCell ref="D29:F29"/>
    <mergeCell ref="D28:F28"/>
    <mergeCell ref="D27:F27"/>
    <mergeCell ref="G30:H30"/>
    <mergeCell ref="G31:H31"/>
    <mergeCell ref="I31:K31"/>
    <mergeCell ref="I32:K32"/>
    <mergeCell ref="I33:K33"/>
    <mergeCell ref="G33:H33"/>
    <mergeCell ref="G34:H34"/>
    <mergeCell ref="G32:H32"/>
    <mergeCell ref="D35:F35"/>
    <mergeCell ref="D34:F34"/>
    <mergeCell ref="D33:F33"/>
    <mergeCell ref="D32:F32"/>
    <mergeCell ref="I37:K37"/>
    <mergeCell ref="G37:H37"/>
    <mergeCell ref="I45:K45"/>
    <mergeCell ref="I57:K57"/>
    <mergeCell ref="I55:K55"/>
    <mergeCell ref="I56:K56"/>
    <mergeCell ref="I58:K58"/>
    <mergeCell ref="I60:K60"/>
    <mergeCell ref="I59:K59"/>
    <mergeCell ref="G59:H59"/>
    <mergeCell ref="G58:H58"/>
    <mergeCell ref="G15:H15"/>
    <mergeCell ref="G16:H16"/>
    <mergeCell ref="I15:K15"/>
    <mergeCell ref="D50:F50"/>
    <mergeCell ref="D49:F49"/>
    <mergeCell ref="D48:F48"/>
    <mergeCell ref="D53:F53"/>
    <mergeCell ref="D52:F52"/>
    <mergeCell ref="D51:F51"/>
    <mergeCell ref="I51:K51"/>
    <mergeCell ref="I48:K48"/>
    <mergeCell ref="I49:K49"/>
    <mergeCell ref="I50:K50"/>
    <mergeCell ref="G48:H48"/>
    <mergeCell ref="G50:H50"/>
    <mergeCell ref="G49:H49"/>
    <mergeCell ref="G52:H52"/>
    <mergeCell ref="G17:H17"/>
    <mergeCell ref="G21:H21"/>
    <mergeCell ref="G23:H23"/>
    <mergeCell ref="D23:F23"/>
    <mergeCell ref="D24:F24"/>
    <mergeCell ref="D26:F26"/>
    <mergeCell ref="D25:F25"/>
    <mergeCell ref="G36:H36"/>
    <mergeCell ref="G35:H35"/>
    <mergeCell ref="G38:H38"/>
    <mergeCell ref="D38:F38"/>
    <mergeCell ref="D39:F39"/>
    <mergeCell ref="D37:F37"/>
    <mergeCell ref="I36:K36"/>
    <mergeCell ref="I35:K35"/>
    <mergeCell ref="I30:K30"/>
    <mergeCell ref="I34:K34"/>
    <mergeCell ref="D30:F30"/>
    <mergeCell ref="D31:F31"/>
    <mergeCell ref="G39:H39"/>
    <mergeCell ref="D36:F36"/>
    <mergeCell ref="I18:K18"/>
    <mergeCell ref="D18:F18"/>
    <mergeCell ref="I16:K16"/>
    <mergeCell ref="I17:K17"/>
    <mergeCell ref="I14:K14"/>
    <mergeCell ref="I19:K19"/>
    <mergeCell ref="D15:F15"/>
    <mergeCell ref="G19:H19"/>
    <mergeCell ref="D16:F16"/>
    <mergeCell ref="D17:F17"/>
    <mergeCell ref="D11:F11"/>
    <mergeCell ref="D9:F9"/>
    <mergeCell ref="D14:F14"/>
    <mergeCell ref="G14:H14"/>
    <mergeCell ref="D13:F13"/>
    <mergeCell ref="D12:F12"/>
    <mergeCell ref="G11:H11"/>
    <mergeCell ref="G13:H13"/>
    <mergeCell ref="G12:H12"/>
    <mergeCell ref="D61:F61"/>
    <mergeCell ref="D60:F60"/>
    <mergeCell ref="D66:F66"/>
    <mergeCell ref="D65:F65"/>
    <mergeCell ref="D68:F68"/>
    <mergeCell ref="D67:F67"/>
    <mergeCell ref="D59:F59"/>
    <mergeCell ref="D58:F58"/>
    <mergeCell ref="D69:F69"/>
    <mergeCell ref="D64:F64"/>
    <mergeCell ref="D70:F70"/>
    <mergeCell ref="D73:F73"/>
    <mergeCell ref="D63:F63"/>
    <mergeCell ref="G82:H82"/>
    <mergeCell ref="G84:H84"/>
    <mergeCell ref="G83:H83"/>
    <mergeCell ref="G75:H75"/>
    <mergeCell ref="G74:H74"/>
    <mergeCell ref="G81:H81"/>
    <mergeCell ref="G79:H79"/>
    <mergeCell ref="G78:H78"/>
    <mergeCell ref="G80:H80"/>
    <mergeCell ref="G73:H73"/>
    <mergeCell ref="D82:F82"/>
    <mergeCell ref="D85:F85"/>
    <mergeCell ref="D84:F84"/>
    <mergeCell ref="D83:F83"/>
    <mergeCell ref="D75:F75"/>
    <mergeCell ref="D96:F96"/>
    <mergeCell ref="D95:F95"/>
    <mergeCell ref="D101:F101"/>
    <mergeCell ref="D102:F102"/>
    <mergeCell ref="D79:F79"/>
    <mergeCell ref="D78:F78"/>
    <mergeCell ref="D100:F100"/>
    <mergeCell ref="D99:F99"/>
    <mergeCell ref="D81:F81"/>
    <mergeCell ref="D80:F80"/>
    <mergeCell ref="D76:F76"/>
    <mergeCell ref="D77:F77"/>
    <mergeCell ref="D94:F94"/>
    <mergeCell ref="D93:F93"/>
    <mergeCell ref="D91:F91"/>
    <mergeCell ref="D92:F92"/>
    <mergeCell ref="D86:F86"/>
    <mergeCell ref="D87:F87"/>
    <mergeCell ref="D88:F88"/>
    <mergeCell ref="D89:F89"/>
    <mergeCell ref="G90:H90"/>
    <mergeCell ref="D90:F90"/>
    <mergeCell ref="G85:H85"/>
    <mergeCell ref="G86:H86"/>
    <mergeCell ref="G91:H91"/>
    <mergeCell ref="G93:H93"/>
    <mergeCell ref="G92:H92"/>
    <mergeCell ref="G87:H87"/>
    <mergeCell ref="G88:H88"/>
    <mergeCell ref="L43:M43"/>
    <mergeCell ref="L57:M57"/>
    <mergeCell ref="L50:M50"/>
    <mergeCell ref="L54:M54"/>
    <mergeCell ref="L53:M53"/>
    <mergeCell ref="L52:M52"/>
    <mergeCell ref="L51:M51"/>
    <mergeCell ref="L82:M82"/>
    <mergeCell ref="L81:M81"/>
    <mergeCell ref="L79:M79"/>
    <mergeCell ref="L78:M78"/>
    <mergeCell ref="L80:M80"/>
    <mergeCell ref="L60:M60"/>
    <mergeCell ref="L31:M31"/>
    <mergeCell ref="L47:M47"/>
    <mergeCell ref="L46:M46"/>
    <mergeCell ref="L61:M61"/>
    <mergeCell ref="L62:M62"/>
    <mergeCell ref="L73:M73"/>
    <mergeCell ref="L72:M72"/>
    <mergeCell ref="L13:M13"/>
    <mergeCell ref="L12:M12"/>
    <mergeCell ref="L15:M15"/>
    <mergeCell ref="L21:M21"/>
    <mergeCell ref="L20:M20"/>
    <mergeCell ref="L22:M22"/>
    <mergeCell ref="L23:M23"/>
    <mergeCell ref="L10:M10"/>
    <mergeCell ref="L11:M11"/>
    <mergeCell ref="L38:M38"/>
    <mergeCell ref="L36:M36"/>
    <mergeCell ref="L37:M37"/>
    <mergeCell ref="L29:M29"/>
    <mergeCell ref="L30:M30"/>
    <mergeCell ref="N72:P72"/>
    <mergeCell ref="N74:P74"/>
    <mergeCell ref="N73:P73"/>
    <mergeCell ref="L68:M68"/>
    <mergeCell ref="L70:M70"/>
    <mergeCell ref="N71:P71"/>
    <mergeCell ref="N67:P67"/>
    <mergeCell ref="N68:P68"/>
    <mergeCell ref="N69:P69"/>
    <mergeCell ref="N70:P70"/>
    <mergeCell ref="N29:P29"/>
    <mergeCell ref="N31:P31"/>
    <mergeCell ref="N30:P30"/>
    <mergeCell ref="L42:M42"/>
    <mergeCell ref="L41:M41"/>
    <mergeCell ref="N28:P28"/>
    <mergeCell ref="N20:P20"/>
    <mergeCell ref="N21:P21"/>
    <mergeCell ref="N25:P25"/>
    <mergeCell ref="N24:P24"/>
    <mergeCell ref="N27:P27"/>
    <mergeCell ref="N26:P26"/>
    <mergeCell ref="N22:P22"/>
    <mergeCell ref="N23:P23"/>
    <mergeCell ref="N32:P32"/>
    <mergeCell ref="N33:P33"/>
    <mergeCell ref="N36:P36"/>
    <mergeCell ref="N37:P37"/>
    <mergeCell ref="L32:M32"/>
    <mergeCell ref="L33:M33"/>
    <mergeCell ref="N42:P42"/>
    <mergeCell ref="N41:P41"/>
    <mergeCell ref="L35:M35"/>
    <mergeCell ref="L34:M34"/>
    <mergeCell ref="N77:P77"/>
    <mergeCell ref="N80:P80"/>
    <mergeCell ref="N79:P79"/>
    <mergeCell ref="N78:P78"/>
    <mergeCell ref="N82:P82"/>
    <mergeCell ref="N81:P81"/>
    <mergeCell ref="L77:M77"/>
    <mergeCell ref="L71:M71"/>
    <mergeCell ref="L74:M74"/>
    <mergeCell ref="L75:M75"/>
    <mergeCell ref="L76:M76"/>
    <mergeCell ref="N75:P75"/>
    <mergeCell ref="N76:P76"/>
    <mergeCell ref="N47:P47"/>
    <mergeCell ref="N48:P48"/>
    <mergeCell ref="L49:M49"/>
    <mergeCell ref="L48:M48"/>
    <mergeCell ref="N52:P52"/>
    <mergeCell ref="N50:P50"/>
    <mergeCell ref="N49:P49"/>
    <mergeCell ref="N46:P46"/>
    <mergeCell ref="N51:P51"/>
    <mergeCell ref="L44:M44"/>
    <mergeCell ref="L45:M45"/>
    <mergeCell ref="N44:P44"/>
    <mergeCell ref="N43:P43"/>
    <mergeCell ref="N45:P45"/>
    <mergeCell ref="L55:M55"/>
    <mergeCell ref="L56:M56"/>
    <mergeCell ref="N55:P55"/>
    <mergeCell ref="N56:P56"/>
    <mergeCell ref="L59:M59"/>
    <mergeCell ref="L58:M58"/>
    <mergeCell ref="N35:P35"/>
    <mergeCell ref="N39:P39"/>
    <mergeCell ref="N38:P38"/>
    <mergeCell ref="N40:P40"/>
    <mergeCell ref="N18:P18"/>
    <mergeCell ref="N17:P17"/>
    <mergeCell ref="N16:P16"/>
    <mergeCell ref="N15:P15"/>
    <mergeCell ref="N14:P14"/>
    <mergeCell ref="N19:P19"/>
    <mergeCell ref="N34:P34"/>
    <mergeCell ref="N53:P53"/>
    <mergeCell ref="N54:P54"/>
    <mergeCell ref="N59:P59"/>
    <mergeCell ref="N58:P58"/>
    <mergeCell ref="N57:P57"/>
    <mergeCell ref="N66:P66"/>
    <mergeCell ref="N65:P65"/>
    <mergeCell ref="N63:P63"/>
    <mergeCell ref="N62:P62"/>
    <mergeCell ref="N61:P61"/>
    <mergeCell ref="N60:P60"/>
    <mergeCell ref="N64:P64"/>
    <mergeCell ref="I79:K79"/>
    <mergeCell ref="I87:K87"/>
    <mergeCell ref="I83:K83"/>
    <mergeCell ref="I85:K85"/>
    <mergeCell ref="I86:K86"/>
    <mergeCell ref="I84:K84"/>
    <mergeCell ref="I82:K82"/>
    <mergeCell ref="I94:K94"/>
    <mergeCell ref="I93:K93"/>
    <mergeCell ref="I92:K92"/>
    <mergeCell ref="I88:K88"/>
    <mergeCell ref="I91:K91"/>
    <mergeCell ref="I90:K90"/>
    <mergeCell ref="I89:K89"/>
    <mergeCell ref="I99:K99"/>
    <mergeCell ref="I97:K97"/>
    <mergeCell ref="I96:K96"/>
    <mergeCell ref="I98:K98"/>
    <mergeCell ref="I95:K95"/>
    <mergeCell ref="I77:K77"/>
    <mergeCell ref="I78:K78"/>
    <mergeCell ref="I103:K103"/>
    <mergeCell ref="I102:K102"/>
    <mergeCell ref="G102:H102"/>
    <mergeCell ref="G103:H103"/>
    <mergeCell ref="D103:F103"/>
    <mergeCell ref="I107:K107"/>
    <mergeCell ref="I106:K106"/>
    <mergeCell ref="D107:F107"/>
    <mergeCell ref="G107:H107"/>
    <mergeCell ref="D105:F105"/>
    <mergeCell ref="G105:H105"/>
    <mergeCell ref="D106:F106"/>
    <mergeCell ref="G106:H106"/>
    <mergeCell ref="I104:K104"/>
    <mergeCell ref="L104:M104"/>
    <mergeCell ref="D104:F104"/>
    <mergeCell ref="G104:H104"/>
    <mergeCell ref="I105:K105"/>
    <mergeCell ref="L105:M105"/>
    <mergeCell ref="L107:M107"/>
    <mergeCell ref="L102:M102"/>
    <mergeCell ref="L106:M106"/>
    <mergeCell ref="L100:M100"/>
    <mergeCell ref="L101:M101"/>
    <mergeCell ref="L103:M103"/>
    <mergeCell ref="G95:H95"/>
    <mergeCell ref="G96:H96"/>
    <mergeCell ref="I100:K100"/>
    <mergeCell ref="I101:K101"/>
    <mergeCell ref="G101:H101"/>
    <mergeCell ref="G100:H100"/>
    <mergeCell ref="G99:H99"/>
    <mergeCell ref="G94:H94"/>
    <mergeCell ref="G89:H89"/>
    <mergeCell ref="I75:K75"/>
    <mergeCell ref="I76:K76"/>
    <mergeCell ref="G77:H77"/>
    <mergeCell ref="G76:H76"/>
    <mergeCell ref="I81:K81"/>
    <mergeCell ref="I80:K80"/>
    <mergeCell ref="I66:K66"/>
    <mergeCell ref="I65:K65"/>
    <mergeCell ref="I71:K71"/>
    <mergeCell ref="I70:K70"/>
    <mergeCell ref="I74:K74"/>
    <mergeCell ref="I69:K69"/>
    <mergeCell ref="G29:H29"/>
    <mergeCell ref="G20:H20"/>
    <mergeCell ref="G22:H22"/>
    <mergeCell ref="G24:H24"/>
    <mergeCell ref="G26:H26"/>
    <mergeCell ref="G25:H25"/>
    <mergeCell ref="G27:H27"/>
    <mergeCell ref="G28:H28"/>
    <mergeCell ref="I24:K24"/>
    <mergeCell ref="I26:K26"/>
    <mergeCell ref="I25:K25"/>
    <mergeCell ref="G10:H10"/>
    <mergeCell ref="I13:K13"/>
    <mergeCell ref="I12:K12"/>
    <mergeCell ref="I10:K10"/>
    <mergeCell ref="I8:K8"/>
    <mergeCell ref="I7:K7"/>
    <mergeCell ref="I11:K11"/>
    <mergeCell ref="I9:K9"/>
    <mergeCell ref="I68:K68"/>
    <mergeCell ref="I67:K67"/>
    <mergeCell ref="G67:H67"/>
    <mergeCell ref="G51:H51"/>
    <mergeCell ref="I29:K29"/>
    <mergeCell ref="I28:K28"/>
    <mergeCell ref="I27:K27"/>
    <mergeCell ref="L99:M99"/>
    <mergeCell ref="L97:M97"/>
    <mergeCell ref="L96:M96"/>
    <mergeCell ref="L95:M95"/>
    <mergeCell ref="L94:M94"/>
    <mergeCell ref="L98:M98"/>
    <mergeCell ref="L83:M83"/>
    <mergeCell ref="N106:P106"/>
    <mergeCell ref="N103:P103"/>
    <mergeCell ref="N105:P105"/>
    <mergeCell ref="N104:P104"/>
    <mergeCell ref="N102:P102"/>
    <mergeCell ref="N101:P101"/>
    <mergeCell ref="N96:P96"/>
    <mergeCell ref="N95:P95"/>
    <mergeCell ref="N98:P98"/>
    <mergeCell ref="N97:P97"/>
    <mergeCell ref="N94:P94"/>
    <mergeCell ref="N107:P107"/>
    <mergeCell ref="N99:P99"/>
    <mergeCell ref="N100:P100"/>
    <mergeCell ref="N84:P84"/>
    <mergeCell ref="N83:P83"/>
    <mergeCell ref="N85:P85"/>
    <mergeCell ref="N86:P86"/>
    <mergeCell ref="N87:P87"/>
    <mergeCell ref="N88:P88"/>
    <mergeCell ref="L89:M89"/>
    <mergeCell ref="L88:M88"/>
    <mergeCell ref="N90:P90"/>
    <mergeCell ref="N91:P91"/>
    <mergeCell ref="N89:P89"/>
    <mergeCell ref="N93:P93"/>
    <mergeCell ref="N92:P92"/>
    <mergeCell ref="L84:M84"/>
    <mergeCell ref="L85:M85"/>
    <mergeCell ref="L87:M87"/>
    <mergeCell ref="L86:M86"/>
    <mergeCell ref="L39:M39"/>
    <mergeCell ref="L40:M40"/>
    <mergeCell ref="I38:K38"/>
    <mergeCell ref="I39:K39"/>
    <mergeCell ref="I40:K40"/>
    <mergeCell ref="I42:K42"/>
    <mergeCell ref="I41:K41"/>
    <mergeCell ref="I44:K44"/>
    <mergeCell ref="I43:K43"/>
    <mergeCell ref="L93:M93"/>
    <mergeCell ref="L92:M92"/>
    <mergeCell ref="L90:M90"/>
    <mergeCell ref="L91:M91"/>
    <mergeCell ref="L63:M63"/>
    <mergeCell ref="I63:K63"/>
    <mergeCell ref="I61:K61"/>
    <mergeCell ref="I62:K62"/>
    <mergeCell ref="I72:K72"/>
    <mergeCell ref="I73:K73"/>
    <mergeCell ref="L69:M69"/>
    <mergeCell ref="L66:M66"/>
    <mergeCell ref="L65:M65"/>
    <mergeCell ref="L64:M64"/>
    <mergeCell ref="L67:M67"/>
    <mergeCell ref="I64:K64"/>
    <mergeCell ref="L27:M27"/>
    <mergeCell ref="L24:M24"/>
    <mergeCell ref="L26:M26"/>
    <mergeCell ref="L25:M25"/>
    <mergeCell ref="L16:M16"/>
    <mergeCell ref="L18:M18"/>
    <mergeCell ref="L17:M17"/>
    <mergeCell ref="L14:M14"/>
    <mergeCell ref="L19:M19"/>
    <mergeCell ref="L28:M28"/>
    <mergeCell ref="L7:M7"/>
    <mergeCell ref="N9:P9"/>
    <mergeCell ref="N10:P10"/>
    <mergeCell ref="C6:P6"/>
    <mergeCell ref="C3:H3"/>
    <mergeCell ref="N13:P13"/>
    <mergeCell ref="N12:P12"/>
    <mergeCell ref="N11:P11"/>
    <mergeCell ref="N8:P8"/>
    <mergeCell ref="N7:P7"/>
    <mergeCell ref="L8:M8"/>
    <mergeCell ref="L9:M9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6" width="15.78"/>
    <col customWidth="1" min="7" max="8" width="14.33"/>
    <col customWidth="1" min="9" max="10" width="12.33"/>
    <col customWidth="1" min="11" max="2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30.0" customHeight="1">
      <c r="A3" s="1"/>
      <c r="B3" s="4"/>
      <c r="C3" s="5" t="s">
        <v>106</v>
      </c>
      <c r="D3" s="6"/>
      <c r="E3" s="6"/>
      <c r="F3" s="6"/>
      <c r="G3" s="6"/>
      <c r="H3" s="53"/>
      <c r="I3" s="88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0.0" customHeight="1">
      <c r="A4" s="1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"/>
      <c r="B5" s="4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4"/>
      <c r="U5" s="4"/>
      <c r="V5" s="4"/>
      <c r="W5" s="4"/>
      <c r="X5" s="4"/>
      <c r="Y5" s="4"/>
      <c r="Z5" s="4"/>
    </row>
    <row r="6" ht="30.0" customHeight="1">
      <c r="A6" s="1" t="s">
        <v>2</v>
      </c>
      <c r="B6" s="33"/>
      <c r="C6" s="91" t="s">
        <v>7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3"/>
      <c r="T6" s="35"/>
      <c r="U6" s="4"/>
      <c r="V6" s="4"/>
      <c r="W6" s="4"/>
      <c r="X6" s="4"/>
      <c r="Y6" s="4"/>
      <c r="Z6" s="4"/>
    </row>
    <row r="7" ht="30.0" customHeight="1">
      <c r="A7" s="1" t="s">
        <v>3</v>
      </c>
      <c r="B7" s="85"/>
      <c r="C7" s="95" t="s">
        <v>28</v>
      </c>
      <c r="D7" s="91" t="s">
        <v>107</v>
      </c>
      <c r="E7" s="92"/>
      <c r="F7" s="93"/>
      <c r="G7" s="91" t="s">
        <v>108</v>
      </c>
      <c r="H7" s="93"/>
      <c r="I7" s="91" t="s">
        <v>109</v>
      </c>
      <c r="J7" s="93"/>
      <c r="K7" s="91" t="s">
        <v>90</v>
      </c>
      <c r="L7" s="92"/>
      <c r="M7" s="93"/>
      <c r="N7" s="91" t="s">
        <v>110</v>
      </c>
      <c r="O7" s="92"/>
      <c r="P7" s="93"/>
      <c r="Q7" s="91" t="s">
        <v>92</v>
      </c>
      <c r="R7" s="92"/>
      <c r="S7" s="93"/>
      <c r="T7" s="35"/>
      <c r="U7" s="4"/>
      <c r="V7" s="4"/>
      <c r="W7" s="4"/>
      <c r="X7" s="4"/>
      <c r="Y7" s="4"/>
      <c r="Z7" s="4"/>
    </row>
    <row r="8" ht="30.0" customHeight="1">
      <c r="A8" s="18" t="s">
        <v>4</v>
      </c>
      <c r="B8" s="71"/>
      <c r="C8" s="98" t="str">
        <f>IF(D8 = "", "-",1)</f>
        <v>1</v>
      </c>
      <c r="D8" s="100" t="s">
        <v>111</v>
      </c>
      <c r="E8" s="92"/>
      <c r="F8" s="93"/>
      <c r="G8" s="100" t="s">
        <v>112</v>
      </c>
      <c r="H8" s="93"/>
      <c r="I8" s="115" t="s">
        <v>113</v>
      </c>
      <c r="J8" s="93"/>
      <c r="K8" s="116" t="str">
        <f>HYPERLINK("mailto:gasques.lucas@fornecedor.com.br","gasques.lucas@fornecedor.com.br")</f>
        <v>gasques.lucas@fornecedor.com.br</v>
      </c>
      <c r="L8" s="92"/>
      <c r="M8" s="93"/>
      <c r="N8" s="100" t="s">
        <v>114</v>
      </c>
      <c r="O8" s="92"/>
      <c r="P8" s="93"/>
      <c r="Q8" s="100" t="s">
        <v>115</v>
      </c>
      <c r="R8" s="92"/>
      <c r="S8" s="93"/>
      <c r="T8" s="35"/>
      <c r="U8" s="4"/>
      <c r="V8" s="4"/>
      <c r="W8" s="4"/>
      <c r="X8" s="4"/>
      <c r="Y8" s="4"/>
      <c r="Z8" s="4"/>
    </row>
    <row r="9" ht="30.0" customHeight="1">
      <c r="A9" s="23"/>
      <c r="B9" s="71"/>
      <c r="C9" s="108" t="str">
        <f t="shared" ref="C9:C107" si="1">IFERROR(IF(D9 = "-", "-",C8+1),"ERRO!")</f>
        <v>2</v>
      </c>
      <c r="D9" s="110" t="s">
        <v>116</v>
      </c>
      <c r="E9" s="92"/>
      <c r="F9" s="93"/>
      <c r="G9" s="110" t="s">
        <v>117</v>
      </c>
      <c r="H9" s="93"/>
      <c r="I9" s="117" t="s">
        <v>118</v>
      </c>
      <c r="J9" s="93"/>
      <c r="K9" s="118" t="str">
        <f>HYPERLINK("mailto:luciano.matheus@fornecedora.com.br","luciano.matheus@fornecedora.com.br")</f>
        <v>luciano.matheus@fornecedora.com.br</v>
      </c>
      <c r="L9" s="92"/>
      <c r="M9" s="93"/>
      <c r="N9" s="110" t="s">
        <v>119</v>
      </c>
      <c r="O9" s="92"/>
      <c r="P9" s="93"/>
      <c r="Q9" s="110" t="s">
        <v>120</v>
      </c>
      <c r="R9" s="92"/>
      <c r="S9" s="93"/>
      <c r="T9" s="35"/>
      <c r="U9" s="4"/>
      <c r="V9" s="4"/>
      <c r="W9" s="4"/>
      <c r="X9" s="4"/>
      <c r="Y9" s="4"/>
      <c r="Z9" s="4"/>
    </row>
    <row r="10" ht="30.0" customHeight="1">
      <c r="A10" s="18" t="s">
        <v>5</v>
      </c>
      <c r="B10" s="71"/>
      <c r="C10" s="98" t="str">
        <f t="shared" si="1"/>
        <v>3</v>
      </c>
      <c r="D10" s="100" t="s">
        <v>121</v>
      </c>
      <c r="E10" s="92"/>
      <c r="F10" s="93"/>
      <c r="G10" s="100" t="s">
        <v>122</v>
      </c>
      <c r="H10" s="93"/>
      <c r="I10" s="115" t="s">
        <v>123</v>
      </c>
      <c r="J10" s="93"/>
      <c r="K10" s="116" t="str">
        <f>HYPERLINK("mailto:clara.anna@fornecedora.com.br","clara.anna@fornecedora.com.br")</f>
        <v>clara.anna@fornecedora.com.br</v>
      </c>
      <c r="L10" s="92"/>
      <c r="M10" s="93"/>
      <c r="N10" s="100" t="s">
        <v>114</v>
      </c>
      <c r="O10" s="92"/>
      <c r="P10" s="93"/>
      <c r="Q10" s="100" t="s">
        <v>124</v>
      </c>
      <c r="R10" s="92"/>
      <c r="S10" s="93"/>
      <c r="T10" s="35"/>
      <c r="U10" s="4"/>
      <c r="V10" s="4"/>
      <c r="W10" s="4"/>
      <c r="X10" s="4"/>
      <c r="Y10" s="4"/>
      <c r="Z10" s="4"/>
    </row>
    <row r="11" ht="30.0" customHeight="1">
      <c r="A11" s="23"/>
      <c r="B11" s="71"/>
      <c r="C11" s="108" t="str">
        <f t="shared" si="1"/>
        <v>4</v>
      </c>
      <c r="D11" s="110" t="s">
        <v>125</v>
      </c>
      <c r="E11" s="92"/>
      <c r="F11" s="93"/>
      <c r="G11" s="110" t="s">
        <v>126</v>
      </c>
      <c r="H11" s="93"/>
      <c r="I11" s="117" t="s">
        <v>127</v>
      </c>
      <c r="J11" s="93"/>
      <c r="K11" s="118" t="str">
        <f>HYPERLINK("mailto:cabrera.gasques@fornecedor.com.br","cabrera.gasques@fornecedor.com.br")</f>
        <v>cabrera.gasques@fornecedor.com.br</v>
      </c>
      <c r="L11" s="92"/>
      <c r="M11" s="93"/>
      <c r="N11" s="110" t="s">
        <v>128</v>
      </c>
      <c r="O11" s="92"/>
      <c r="P11" s="93"/>
      <c r="Q11" s="110" t="s">
        <v>129</v>
      </c>
      <c r="R11" s="92"/>
      <c r="S11" s="93"/>
      <c r="T11" s="35"/>
      <c r="U11" s="4"/>
      <c r="V11" s="4"/>
      <c r="W11" s="4"/>
      <c r="X11" s="4"/>
      <c r="Y11" s="4"/>
      <c r="Z11" s="4"/>
    </row>
    <row r="12" ht="30.0" customHeight="1">
      <c r="A12" s="96" t="s">
        <v>7</v>
      </c>
      <c r="B12" s="71"/>
      <c r="C12" s="98" t="str">
        <f t="shared" si="1"/>
        <v>-</v>
      </c>
      <c r="D12" s="100" t="s">
        <v>105</v>
      </c>
      <c r="E12" s="92"/>
      <c r="F12" s="93"/>
      <c r="G12" s="100" t="s">
        <v>105</v>
      </c>
      <c r="H12" s="93"/>
      <c r="I12" s="115"/>
      <c r="J12" s="93"/>
      <c r="K12" s="116"/>
      <c r="L12" s="92"/>
      <c r="M12" s="93"/>
      <c r="N12" s="100"/>
      <c r="O12" s="92"/>
      <c r="P12" s="93"/>
      <c r="Q12" s="100"/>
      <c r="R12" s="92"/>
      <c r="S12" s="93"/>
      <c r="T12" s="35"/>
      <c r="U12" s="4"/>
      <c r="V12" s="4"/>
      <c r="W12" s="4"/>
      <c r="X12" s="4"/>
      <c r="Y12" s="4"/>
      <c r="Z12" s="4"/>
    </row>
    <row r="13" ht="30.0" customHeight="1">
      <c r="A13" s="107"/>
      <c r="B13" s="84"/>
      <c r="C13" s="108" t="str">
        <f t="shared" si="1"/>
        <v>-</v>
      </c>
      <c r="D13" s="110" t="s">
        <v>105</v>
      </c>
      <c r="E13" s="92"/>
      <c r="F13" s="93"/>
      <c r="G13" s="110" t="s">
        <v>105</v>
      </c>
      <c r="H13" s="93"/>
      <c r="I13" s="117"/>
      <c r="J13" s="93"/>
      <c r="K13" s="118"/>
      <c r="L13" s="92"/>
      <c r="M13" s="93"/>
      <c r="N13" s="110"/>
      <c r="O13" s="92"/>
      <c r="P13" s="93"/>
      <c r="Q13" s="110"/>
      <c r="R13" s="92"/>
      <c r="S13" s="93"/>
      <c r="T13" s="35"/>
      <c r="U13" s="4"/>
      <c r="V13" s="4"/>
      <c r="W13" s="4"/>
      <c r="X13" s="4"/>
      <c r="Y13" s="4"/>
      <c r="Z13" s="4"/>
    </row>
    <row r="14" ht="30.0" customHeight="1">
      <c r="A14" s="1" t="s">
        <v>9</v>
      </c>
      <c r="B14" s="33"/>
      <c r="C14" s="98" t="str">
        <f t="shared" si="1"/>
        <v>-</v>
      </c>
      <c r="D14" s="100" t="s">
        <v>105</v>
      </c>
      <c r="E14" s="92"/>
      <c r="F14" s="93"/>
      <c r="G14" s="100" t="s">
        <v>105</v>
      </c>
      <c r="H14" s="93"/>
      <c r="I14" s="115"/>
      <c r="J14" s="93"/>
      <c r="K14" s="116"/>
      <c r="L14" s="92"/>
      <c r="M14" s="93"/>
      <c r="N14" s="100"/>
      <c r="O14" s="92"/>
      <c r="P14" s="93"/>
      <c r="Q14" s="100"/>
      <c r="R14" s="92"/>
      <c r="S14" s="93"/>
      <c r="T14" s="35"/>
      <c r="U14" s="4"/>
      <c r="V14" s="4"/>
      <c r="W14" s="4"/>
      <c r="X14" s="4"/>
      <c r="Y14" s="4"/>
      <c r="Z14" s="4"/>
    </row>
    <row r="15" ht="30.0" customHeight="1">
      <c r="A15" s="1" t="s">
        <v>11</v>
      </c>
      <c r="B15" s="33"/>
      <c r="C15" s="108" t="str">
        <f t="shared" si="1"/>
        <v>-</v>
      </c>
      <c r="D15" s="110" t="s">
        <v>105</v>
      </c>
      <c r="E15" s="92"/>
      <c r="F15" s="93"/>
      <c r="G15" s="110" t="s">
        <v>105</v>
      </c>
      <c r="H15" s="93"/>
      <c r="I15" s="117"/>
      <c r="J15" s="93"/>
      <c r="K15" s="118"/>
      <c r="L15" s="92"/>
      <c r="M15" s="93"/>
      <c r="N15" s="110"/>
      <c r="O15" s="92"/>
      <c r="P15" s="93"/>
      <c r="Q15" s="110"/>
      <c r="R15" s="92"/>
      <c r="S15" s="93"/>
      <c r="T15" s="35"/>
      <c r="U15" s="4"/>
      <c r="V15" s="4"/>
      <c r="W15" s="4"/>
      <c r="X15" s="4"/>
      <c r="Y15" s="4"/>
      <c r="Z15" s="4"/>
    </row>
    <row r="16" ht="30.0" customHeight="1">
      <c r="A16" s="1" t="s">
        <v>12</v>
      </c>
      <c r="B16" s="85"/>
      <c r="C16" s="98" t="str">
        <f t="shared" si="1"/>
        <v>-</v>
      </c>
      <c r="D16" s="100" t="s">
        <v>105</v>
      </c>
      <c r="E16" s="92"/>
      <c r="F16" s="93"/>
      <c r="G16" s="100" t="s">
        <v>105</v>
      </c>
      <c r="H16" s="93"/>
      <c r="I16" s="115"/>
      <c r="J16" s="93"/>
      <c r="K16" s="116"/>
      <c r="L16" s="92"/>
      <c r="M16" s="93"/>
      <c r="N16" s="100"/>
      <c r="O16" s="92"/>
      <c r="P16" s="93"/>
      <c r="Q16" s="100"/>
      <c r="R16" s="92"/>
      <c r="S16" s="93"/>
      <c r="T16" s="35"/>
      <c r="U16" s="4"/>
      <c r="V16" s="4"/>
      <c r="W16" s="4"/>
      <c r="X16" s="4"/>
      <c r="Y16" s="4"/>
      <c r="Z16" s="4"/>
    </row>
    <row r="17" ht="30.0" customHeight="1">
      <c r="A17" s="18" t="s">
        <v>13</v>
      </c>
      <c r="B17" s="71"/>
      <c r="C17" s="108" t="str">
        <f t="shared" si="1"/>
        <v>-</v>
      </c>
      <c r="D17" s="110" t="s">
        <v>105</v>
      </c>
      <c r="E17" s="92"/>
      <c r="F17" s="93"/>
      <c r="G17" s="110" t="s">
        <v>105</v>
      </c>
      <c r="H17" s="93"/>
      <c r="I17" s="117"/>
      <c r="J17" s="93"/>
      <c r="K17" s="118"/>
      <c r="L17" s="92"/>
      <c r="M17" s="93"/>
      <c r="N17" s="110"/>
      <c r="O17" s="92"/>
      <c r="P17" s="93"/>
      <c r="Q17" s="110"/>
      <c r="R17" s="92"/>
      <c r="S17" s="93"/>
      <c r="T17" s="35"/>
      <c r="U17" s="4"/>
      <c r="V17" s="4"/>
      <c r="W17" s="4"/>
      <c r="X17" s="4"/>
      <c r="Y17" s="4"/>
      <c r="Z17" s="4"/>
    </row>
    <row r="18" ht="30.0" customHeight="1">
      <c r="A18" s="23"/>
      <c r="B18" s="71"/>
      <c r="C18" s="98" t="str">
        <f t="shared" si="1"/>
        <v>-</v>
      </c>
      <c r="D18" s="100" t="s">
        <v>105</v>
      </c>
      <c r="E18" s="92"/>
      <c r="F18" s="93"/>
      <c r="G18" s="100" t="s">
        <v>105</v>
      </c>
      <c r="H18" s="93"/>
      <c r="I18" s="115"/>
      <c r="J18" s="93"/>
      <c r="K18" s="116"/>
      <c r="L18" s="92"/>
      <c r="M18" s="93"/>
      <c r="N18" s="100"/>
      <c r="O18" s="92"/>
      <c r="P18" s="93"/>
      <c r="Q18" s="100"/>
      <c r="R18" s="92"/>
      <c r="S18" s="93"/>
      <c r="T18" s="35"/>
      <c r="U18" s="4"/>
      <c r="V18" s="4"/>
      <c r="W18" s="4"/>
      <c r="X18" s="4"/>
      <c r="Y18" s="4"/>
      <c r="Z18" s="4"/>
    </row>
    <row r="19" ht="30.0" customHeight="1">
      <c r="A19" s="18" t="s">
        <v>15</v>
      </c>
      <c r="B19" s="71"/>
      <c r="C19" s="108" t="str">
        <f t="shared" si="1"/>
        <v>-</v>
      </c>
      <c r="D19" s="110" t="s">
        <v>105</v>
      </c>
      <c r="E19" s="92"/>
      <c r="F19" s="93"/>
      <c r="G19" s="110" t="s">
        <v>105</v>
      </c>
      <c r="H19" s="93"/>
      <c r="I19" s="117"/>
      <c r="J19" s="93"/>
      <c r="K19" s="118"/>
      <c r="L19" s="92"/>
      <c r="M19" s="93"/>
      <c r="N19" s="110"/>
      <c r="O19" s="92"/>
      <c r="P19" s="93"/>
      <c r="Q19" s="110"/>
      <c r="R19" s="92"/>
      <c r="S19" s="93"/>
      <c r="T19" s="35"/>
      <c r="U19" s="4"/>
      <c r="V19" s="4"/>
      <c r="W19" s="4"/>
      <c r="X19" s="4"/>
      <c r="Y19" s="4"/>
      <c r="Z19" s="4"/>
    </row>
    <row r="20" ht="30.0" customHeight="1">
      <c r="A20" s="23"/>
      <c r="B20" s="71"/>
      <c r="C20" s="98" t="str">
        <f t="shared" si="1"/>
        <v>-</v>
      </c>
      <c r="D20" s="100" t="s">
        <v>105</v>
      </c>
      <c r="E20" s="92"/>
      <c r="F20" s="93"/>
      <c r="G20" s="100" t="s">
        <v>105</v>
      </c>
      <c r="H20" s="93"/>
      <c r="I20" s="115"/>
      <c r="J20" s="93"/>
      <c r="K20" s="116"/>
      <c r="L20" s="92"/>
      <c r="M20" s="93"/>
      <c r="N20" s="100"/>
      <c r="O20" s="92"/>
      <c r="P20" s="93"/>
      <c r="Q20" s="100"/>
      <c r="R20" s="92"/>
      <c r="S20" s="93"/>
      <c r="T20" s="35"/>
      <c r="U20" s="4"/>
      <c r="V20" s="4"/>
      <c r="W20" s="4"/>
      <c r="X20" s="4"/>
      <c r="Y20" s="4"/>
      <c r="Z20" s="4"/>
    </row>
    <row r="21" ht="30.0" customHeight="1">
      <c r="A21" s="1" t="s">
        <v>17</v>
      </c>
      <c r="B21" s="71"/>
      <c r="C21" s="108" t="str">
        <f t="shared" si="1"/>
        <v>-</v>
      </c>
      <c r="D21" s="110" t="s">
        <v>105</v>
      </c>
      <c r="E21" s="92"/>
      <c r="F21" s="93"/>
      <c r="G21" s="110" t="s">
        <v>105</v>
      </c>
      <c r="H21" s="93"/>
      <c r="I21" s="117"/>
      <c r="J21" s="93"/>
      <c r="K21" s="118"/>
      <c r="L21" s="92"/>
      <c r="M21" s="93"/>
      <c r="N21" s="110"/>
      <c r="O21" s="92"/>
      <c r="P21" s="93"/>
      <c r="Q21" s="110"/>
      <c r="R21" s="92"/>
      <c r="S21" s="93"/>
      <c r="T21" s="35"/>
      <c r="U21" s="4"/>
      <c r="V21" s="4"/>
      <c r="W21" s="4"/>
      <c r="X21" s="4"/>
      <c r="Y21" s="4"/>
      <c r="Z21" s="4"/>
    </row>
    <row r="22" ht="30.0" customHeight="1">
      <c r="A22" s="1"/>
      <c r="B22" s="84"/>
      <c r="C22" s="98" t="str">
        <f t="shared" si="1"/>
        <v>-</v>
      </c>
      <c r="D22" s="100" t="s">
        <v>105</v>
      </c>
      <c r="E22" s="92"/>
      <c r="F22" s="93"/>
      <c r="G22" s="100" t="s">
        <v>105</v>
      </c>
      <c r="H22" s="93"/>
      <c r="I22" s="115"/>
      <c r="J22" s="93"/>
      <c r="K22" s="116"/>
      <c r="L22" s="92"/>
      <c r="M22" s="93"/>
      <c r="N22" s="100"/>
      <c r="O22" s="92"/>
      <c r="P22" s="93"/>
      <c r="Q22" s="100"/>
      <c r="R22" s="92"/>
      <c r="S22" s="93"/>
      <c r="T22" s="35"/>
      <c r="U22" s="4"/>
      <c r="V22" s="4"/>
      <c r="W22" s="4"/>
      <c r="X22" s="4"/>
      <c r="Y22" s="4"/>
      <c r="Z22" s="4"/>
    </row>
    <row r="23" ht="30.0" customHeight="1">
      <c r="A23" s="1"/>
      <c r="B23" s="33"/>
      <c r="C23" s="108" t="str">
        <f t="shared" si="1"/>
        <v>-</v>
      </c>
      <c r="D23" s="110" t="s">
        <v>105</v>
      </c>
      <c r="E23" s="92"/>
      <c r="F23" s="93"/>
      <c r="G23" s="110" t="s">
        <v>105</v>
      </c>
      <c r="H23" s="93"/>
      <c r="I23" s="117"/>
      <c r="J23" s="93"/>
      <c r="K23" s="118"/>
      <c r="L23" s="92"/>
      <c r="M23" s="93"/>
      <c r="N23" s="110"/>
      <c r="O23" s="92"/>
      <c r="P23" s="93"/>
      <c r="Q23" s="110"/>
      <c r="R23" s="92"/>
      <c r="S23" s="93"/>
      <c r="T23" s="35"/>
      <c r="U23" s="4"/>
      <c r="V23" s="4"/>
      <c r="W23" s="4"/>
      <c r="X23" s="4"/>
      <c r="Y23" s="4"/>
      <c r="Z23" s="4"/>
    </row>
    <row r="24" ht="30.0" customHeight="1">
      <c r="A24" s="1"/>
      <c r="B24" s="33"/>
      <c r="C24" s="98" t="str">
        <f t="shared" si="1"/>
        <v>-</v>
      </c>
      <c r="D24" s="100" t="s">
        <v>105</v>
      </c>
      <c r="E24" s="92"/>
      <c r="F24" s="93"/>
      <c r="G24" s="100" t="s">
        <v>105</v>
      </c>
      <c r="H24" s="93"/>
      <c r="I24" s="115"/>
      <c r="J24" s="93"/>
      <c r="K24" s="116"/>
      <c r="L24" s="92"/>
      <c r="M24" s="93"/>
      <c r="N24" s="100"/>
      <c r="O24" s="92"/>
      <c r="P24" s="93"/>
      <c r="Q24" s="100"/>
      <c r="R24" s="92"/>
      <c r="S24" s="93"/>
      <c r="T24" s="35"/>
      <c r="U24" s="4"/>
      <c r="V24" s="4"/>
      <c r="W24" s="4"/>
      <c r="X24" s="4"/>
      <c r="Y24" s="4"/>
      <c r="Z24" s="4"/>
    </row>
    <row r="25" ht="30.0" customHeight="1">
      <c r="A25" s="1"/>
      <c r="B25" s="85"/>
      <c r="C25" s="108" t="str">
        <f t="shared" si="1"/>
        <v>-</v>
      </c>
      <c r="D25" s="110" t="s">
        <v>105</v>
      </c>
      <c r="E25" s="92"/>
      <c r="F25" s="93"/>
      <c r="G25" s="110" t="s">
        <v>105</v>
      </c>
      <c r="H25" s="93"/>
      <c r="I25" s="117"/>
      <c r="J25" s="93"/>
      <c r="K25" s="118"/>
      <c r="L25" s="92"/>
      <c r="M25" s="93"/>
      <c r="N25" s="110"/>
      <c r="O25" s="92"/>
      <c r="P25" s="93"/>
      <c r="Q25" s="110"/>
      <c r="R25" s="92"/>
      <c r="S25" s="93"/>
      <c r="T25" s="35"/>
      <c r="U25" s="4"/>
      <c r="V25" s="4"/>
      <c r="W25" s="4"/>
      <c r="X25" s="4"/>
      <c r="Y25" s="4"/>
      <c r="Z25" s="4"/>
    </row>
    <row r="26" ht="30.0" customHeight="1">
      <c r="A26" s="1"/>
      <c r="B26" s="71"/>
      <c r="C26" s="98" t="str">
        <f t="shared" si="1"/>
        <v>-</v>
      </c>
      <c r="D26" s="100" t="s">
        <v>105</v>
      </c>
      <c r="E26" s="92"/>
      <c r="F26" s="93"/>
      <c r="G26" s="100" t="s">
        <v>105</v>
      </c>
      <c r="H26" s="93"/>
      <c r="I26" s="115"/>
      <c r="J26" s="93"/>
      <c r="K26" s="116"/>
      <c r="L26" s="92"/>
      <c r="M26" s="93"/>
      <c r="N26" s="100"/>
      <c r="O26" s="92"/>
      <c r="P26" s="93"/>
      <c r="Q26" s="100"/>
      <c r="R26" s="92"/>
      <c r="S26" s="93"/>
      <c r="T26" s="35"/>
      <c r="U26" s="4"/>
      <c r="V26" s="4"/>
      <c r="W26" s="4"/>
      <c r="X26" s="4"/>
      <c r="Y26" s="4"/>
      <c r="Z26" s="4"/>
    </row>
    <row r="27" ht="30.0" customHeight="1">
      <c r="A27" s="1"/>
      <c r="B27" s="71"/>
      <c r="C27" s="108" t="str">
        <f t="shared" si="1"/>
        <v>-</v>
      </c>
      <c r="D27" s="110" t="s">
        <v>105</v>
      </c>
      <c r="E27" s="92"/>
      <c r="F27" s="93"/>
      <c r="G27" s="110" t="s">
        <v>105</v>
      </c>
      <c r="H27" s="93"/>
      <c r="I27" s="117"/>
      <c r="J27" s="93"/>
      <c r="K27" s="118"/>
      <c r="L27" s="92"/>
      <c r="M27" s="93"/>
      <c r="N27" s="110"/>
      <c r="O27" s="92"/>
      <c r="P27" s="93"/>
      <c r="Q27" s="110"/>
      <c r="R27" s="92"/>
      <c r="S27" s="93"/>
      <c r="T27" s="35"/>
      <c r="U27" s="4"/>
      <c r="V27" s="4"/>
      <c r="W27" s="4"/>
      <c r="X27" s="4"/>
      <c r="Y27" s="4"/>
      <c r="Z27" s="4"/>
    </row>
    <row r="28" ht="30.0" customHeight="1">
      <c r="A28" s="1"/>
      <c r="B28" s="71"/>
      <c r="C28" s="98" t="str">
        <f t="shared" si="1"/>
        <v>-</v>
      </c>
      <c r="D28" s="100" t="s">
        <v>105</v>
      </c>
      <c r="E28" s="92"/>
      <c r="F28" s="93"/>
      <c r="G28" s="100" t="s">
        <v>105</v>
      </c>
      <c r="H28" s="93"/>
      <c r="I28" s="115"/>
      <c r="J28" s="93"/>
      <c r="K28" s="116"/>
      <c r="L28" s="92"/>
      <c r="M28" s="93"/>
      <c r="N28" s="100"/>
      <c r="O28" s="92"/>
      <c r="P28" s="93"/>
      <c r="Q28" s="100"/>
      <c r="R28" s="92"/>
      <c r="S28" s="93"/>
      <c r="T28" s="35"/>
      <c r="U28" s="4"/>
      <c r="V28" s="4"/>
      <c r="W28" s="4"/>
      <c r="X28" s="4"/>
      <c r="Y28" s="4"/>
      <c r="Z28" s="4"/>
    </row>
    <row r="29" ht="30.0" customHeight="1">
      <c r="A29" s="1"/>
      <c r="B29" s="84"/>
      <c r="C29" s="108" t="str">
        <f t="shared" si="1"/>
        <v>-</v>
      </c>
      <c r="D29" s="110" t="s">
        <v>105</v>
      </c>
      <c r="E29" s="92"/>
      <c r="F29" s="93"/>
      <c r="G29" s="110" t="s">
        <v>105</v>
      </c>
      <c r="H29" s="93"/>
      <c r="I29" s="117"/>
      <c r="J29" s="93"/>
      <c r="K29" s="118"/>
      <c r="L29" s="92"/>
      <c r="M29" s="93"/>
      <c r="N29" s="110"/>
      <c r="O29" s="92"/>
      <c r="P29" s="93"/>
      <c r="Q29" s="110"/>
      <c r="R29" s="92"/>
      <c r="S29" s="93"/>
      <c r="T29" s="35"/>
      <c r="U29" s="4"/>
      <c r="V29" s="4"/>
      <c r="W29" s="4"/>
      <c r="X29" s="4"/>
      <c r="Y29" s="4"/>
      <c r="Z29" s="4"/>
    </row>
    <row r="30" ht="30.0" customHeight="1">
      <c r="A30" s="1"/>
      <c r="B30" s="33"/>
      <c r="C30" s="98" t="str">
        <f t="shared" si="1"/>
        <v>-</v>
      </c>
      <c r="D30" s="100" t="s">
        <v>105</v>
      </c>
      <c r="E30" s="92"/>
      <c r="F30" s="93"/>
      <c r="G30" s="100" t="s">
        <v>105</v>
      </c>
      <c r="H30" s="93"/>
      <c r="I30" s="115"/>
      <c r="J30" s="93"/>
      <c r="K30" s="116"/>
      <c r="L30" s="92"/>
      <c r="M30" s="93"/>
      <c r="N30" s="100"/>
      <c r="O30" s="92"/>
      <c r="P30" s="93"/>
      <c r="Q30" s="100"/>
      <c r="R30" s="92"/>
      <c r="S30" s="93"/>
      <c r="T30" s="35"/>
      <c r="U30" s="4"/>
      <c r="V30" s="4"/>
      <c r="W30" s="4"/>
      <c r="X30" s="4"/>
      <c r="Y30" s="4"/>
      <c r="Z30" s="4"/>
    </row>
    <row r="31" ht="30.0" customHeight="1">
      <c r="A31" s="1"/>
      <c r="B31" s="33"/>
      <c r="C31" s="108" t="str">
        <f t="shared" si="1"/>
        <v>-</v>
      </c>
      <c r="D31" s="110" t="s">
        <v>105</v>
      </c>
      <c r="E31" s="92"/>
      <c r="F31" s="93"/>
      <c r="G31" s="110" t="s">
        <v>105</v>
      </c>
      <c r="H31" s="93"/>
      <c r="I31" s="117"/>
      <c r="J31" s="93"/>
      <c r="K31" s="118"/>
      <c r="L31" s="92"/>
      <c r="M31" s="93"/>
      <c r="N31" s="110"/>
      <c r="O31" s="92"/>
      <c r="P31" s="93"/>
      <c r="Q31" s="110"/>
      <c r="R31" s="92"/>
      <c r="S31" s="93"/>
      <c r="T31" s="35"/>
      <c r="U31" s="4"/>
      <c r="V31" s="4"/>
      <c r="W31" s="4"/>
      <c r="X31" s="4"/>
      <c r="Y31" s="4"/>
      <c r="Z31" s="4"/>
    </row>
    <row r="32" ht="30.0" customHeight="1">
      <c r="A32" s="1"/>
      <c r="B32" s="85"/>
      <c r="C32" s="98" t="str">
        <f t="shared" si="1"/>
        <v>-</v>
      </c>
      <c r="D32" s="100" t="s">
        <v>105</v>
      </c>
      <c r="E32" s="92"/>
      <c r="F32" s="93"/>
      <c r="G32" s="100" t="s">
        <v>105</v>
      </c>
      <c r="H32" s="93"/>
      <c r="I32" s="115"/>
      <c r="J32" s="93"/>
      <c r="K32" s="116"/>
      <c r="L32" s="92"/>
      <c r="M32" s="93"/>
      <c r="N32" s="100"/>
      <c r="O32" s="92"/>
      <c r="P32" s="93"/>
      <c r="Q32" s="100"/>
      <c r="R32" s="92"/>
      <c r="S32" s="93"/>
      <c r="T32" s="35"/>
      <c r="U32" s="4"/>
      <c r="V32" s="4"/>
      <c r="W32" s="4"/>
      <c r="X32" s="4"/>
      <c r="Y32" s="4"/>
      <c r="Z32" s="4"/>
    </row>
    <row r="33" ht="30.0" customHeight="1">
      <c r="A33" s="1"/>
      <c r="B33" s="71"/>
      <c r="C33" s="108" t="str">
        <f t="shared" si="1"/>
        <v>-</v>
      </c>
      <c r="D33" s="110" t="s">
        <v>105</v>
      </c>
      <c r="E33" s="92"/>
      <c r="F33" s="93"/>
      <c r="G33" s="110" t="s">
        <v>105</v>
      </c>
      <c r="H33" s="93"/>
      <c r="I33" s="117"/>
      <c r="J33" s="93"/>
      <c r="K33" s="118"/>
      <c r="L33" s="92"/>
      <c r="M33" s="93"/>
      <c r="N33" s="110"/>
      <c r="O33" s="92"/>
      <c r="P33" s="93"/>
      <c r="Q33" s="110"/>
      <c r="R33" s="92"/>
      <c r="S33" s="93"/>
      <c r="T33" s="35"/>
      <c r="U33" s="4"/>
      <c r="V33" s="4"/>
      <c r="W33" s="4"/>
      <c r="X33" s="4"/>
      <c r="Y33" s="4"/>
      <c r="Z33" s="4"/>
    </row>
    <row r="34" ht="30.0" customHeight="1">
      <c r="A34" s="1"/>
      <c r="B34" s="71"/>
      <c r="C34" s="98" t="str">
        <f t="shared" si="1"/>
        <v>-</v>
      </c>
      <c r="D34" s="100" t="s">
        <v>105</v>
      </c>
      <c r="E34" s="92"/>
      <c r="F34" s="93"/>
      <c r="G34" s="100" t="s">
        <v>105</v>
      </c>
      <c r="H34" s="93"/>
      <c r="I34" s="115"/>
      <c r="J34" s="93"/>
      <c r="K34" s="116"/>
      <c r="L34" s="92"/>
      <c r="M34" s="93"/>
      <c r="N34" s="100"/>
      <c r="O34" s="92"/>
      <c r="P34" s="93"/>
      <c r="Q34" s="100"/>
      <c r="R34" s="92"/>
      <c r="S34" s="93"/>
      <c r="T34" s="35"/>
      <c r="U34" s="4"/>
      <c r="V34" s="4"/>
      <c r="W34" s="4"/>
      <c r="X34" s="4"/>
      <c r="Y34" s="4"/>
      <c r="Z34" s="4"/>
    </row>
    <row r="35" ht="30.0" customHeight="1">
      <c r="A35" s="1"/>
      <c r="B35" s="71"/>
      <c r="C35" s="108" t="str">
        <f t="shared" si="1"/>
        <v>-</v>
      </c>
      <c r="D35" s="110" t="s">
        <v>105</v>
      </c>
      <c r="E35" s="92"/>
      <c r="F35" s="93"/>
      <c r="G35" s="110" t="s">
        <v>105</v>
      </c>
      <c r="H35" s="93"/>
      <c r="I35" s="117"/>
      <c r="J35" s="93"/>
      <c r="K35" s="118"/>
      <c r="L35" s="92"/>
      <c r="M35" s="93"/>
      <c r="N35" s="110"/>
      <c r="O35" s="92"/>
      <c r="P35" s="93"/>
      <c r="Q35" s="110"/>
      <c r="R35" s="92"/>
      <c r="S35" s="93"/>
      <c r="T35" s="35"/>
      <c r="U35" s="4"/>
      <c r="V35" s="4"/>
      <c r="W35" s="4"/>
      <c r="X35" s="4"/>
      <c r="Y35" s="4"/>
      <c r="Z35" s="4"/>
    </row>
    <row r="36" ht="30.0" customHeight="1">
      <c r="A36" s="1"/>
      <c r="B36" s="71"/>
      <c r="C36" s="98" t="str">
        <f t="shared" si="1"/>
        <v>-</v>
      </c>
      <c r="D36" s="100" t="s">
        <v>105</v>
      </c>
      <c r="E36" s="92"/>
      <c r="F36" s="93"/>
      <c r="G36" s="100" t="s">
        <v>105</v>
      </c>
      <c r="H36" s="93"/>
      <c r="I36" s="115"/>
      <c r="J36" s="93"/>
      <c r="K36" s="116"/>
      <c r="L36" s="92"/>
      <c r="M36" s="93"/>
      <c r="N36" s="100"/>
      <c r="O36" s="92"/>
      <c r="P36" s="93"/>
      <c r="Q36" s="100"/>
      <c r="R36" s="92"/>
      <c r="S36" s="93"/>
      <c r="T36" s="35"/>
      <c r="U36" s="4"/>
      <c r="V36" s="4"/>
      <c r="W36" s="4"/>
      <c r="X36" s="4"/>
      <c r="Y36" s="4"/>
      <c r="Z36" s="4"/>
    </row>
    <row r="37" ht="30.0" customHeight="1">
      <c r="A37" s="1"/>
      <c r="B37" s="71"/>
      <c r="C37" s="108" t="str">
        <f t="shared" si="1"/>
        <v>-</v>
      </c>
      <c r="D37" s="110" t="s">
        <v>105</v>
      </c>
      <c r="E37" s="92"/>
      <c r="F37" s="93"/>
      <c r="G37" s="110" t="s">
        <v>105</v>
      </c>
      <c r="H37" s="93"/>
      <c r="I37" s="117"/>
      <c r="J37" s="93"/>
      <c r="K37" s="118"/>
      <c r="L37" s="92"/>
      <c r="M37" s="93"/>
      <c r="N37" s="110"/>
      <c r="O37" s="92"/>
      <c r="P37" s="93"/>
      <c r="Q37" s="110"/>
      <c r="R37" s="92"/>
      <c r="S37" s="93"/>
      <c r="T37" s="35"/>
      <c r="U37" s="4"/>
      <c r="V37" s="4"/>
      <c r="W37" s="4"/>
      <c r="X37" s="4"/>
      <c r="Y37" s="4"/>
      <c r="Z37" s="4"/>
    </row>
    <row r="38" ht="30.0" customHeight="1">
      <c r="A38" s="1"/>
      <c r="B38" s="71"/>
      <c r="C38" s="98" t="str">
        <f t="shared" si="1"/>
        <v>-</v>
      </c>
      <c r="D38" s="100" t="s">
        <v>105</v>
      </c>
      <c r="E38" s="92"/>
      <c r="F38" s="93"/>
      <c r="G38" s="100" t="s">
        <v>105</v>
      </c>
      <c r="H38" s="93"/>
      <c r="I38" s="115"/>
      <c r="J38" s="93"/>
      <c r="K38" s="116"/>
      <c r="L38" s="92"/>
      <c r="M38" s="93"/>
      <c r="N38" s="100"/>
      <c r="O38" s="92"/>
      <c r="P38" s="93"/>
      <c r="Q38" s="100"/>
      <c r="R38" s="92"/>
      <c r="S38" s="93"/>
      <c r="T38" s="35"/>
      <c r="U38" s="4"/>
      <c r="V38" s="4"/>
      <c r="W38" s="4"/>
      <c r="X38" s="4"/>
      <c r="Y38" s="4"/>
      <c r="Z38" s="4"/>
    </row>
    <row r="39" ht="30.0" customHeight="1">
      <c r="A39" s="1"/>
      <c r="B39" s="71"/>
      <c r="C39" s="108" t="str">
        <f t="shared" si="1"/>
        <v>-</v>
      </c>
      <c r="D39" s="110" t="s">
        <v>105</v>
      </c>
      <c r="E39" s="92"/>
      <c r="F39" s="93"/>
      <c r="G39" s="110" t="s">
        <v>105</v>
      </c>
      <c r="H39" s="93"/>
      <c r="I39" s="117"/>
      <c r="J39" s="93"/>
      <c r="K39" s="118"/>
      <c r="L39" s="92"/>
      <c r="M39" s="93"/>
      <c r="N39" s="110"/>
      <c r="O39" s="92"/>
      <c r="P39" s="93"/>
      <c r="Q39" s="110"/>
      <c r="R39" s="92"/>
      <c r="S39" s="93"/>
      <c r="T39" s="35"/>
      <c r="U39" s="4"/>
      <c r="V39" s="4"/>
      <c r="W39" s="4"/>
      <c r="X39" s="4"/>
      <c r="Y39" s="4"/>
      <c r="Z39" s="4"/>
    </row>
    <row r="40" ht="30.0" customHeight="1">
      <c r="A40" s="1"/>
      <c r="B40" s="71"/>
      <c r="C40" s="98" t="str">
        <f t="shared" si="1"/>
        <v>-</v>
      </c>
      <c r="D40" s="100" t="s">
        <v>105</v>
      </c>
      <c r="E40" s="92"/>
      <c r="F40" s="93"/>
      <c r="G40" s="100" t="s">
        <v>105</v>
      </c>
      <c r="H40" s="93"/>
      <c r="I40" s="115"/>
      <c r="J40" s="93"/>
      <c r="K40" s="116"/>
      <c r="L40" s="92"/>
      <c r="M40" s="93"/>
      <c r="N40" s="100"/>
      <c r="O40" s="92"/>
      <c r="P40" s="93"/>
      <c r="Q40" s="100"/>
      <c r="R40" s="92"/>
      <c r="S40" s="93"/>
      <c r="T40" s="35"/>
      <c r="U40" s="4"/>
      <c r="V40" s="4"/>
      <c r="W40" s="4"/>
      <c r="X40" s="4"/>
      <c r="Y40" s="4"/>
      <c r="Z40" s="4"/>
    </row>
    <row r="41" ht="30.0" customHeight="1">
      <c r="A41" s="1"/>
      <c r="B41" s="84"/>
      <c r="C41" s="108" t="str">
        <f t="shared" si="1"/>
        <v>-</v>
      </c>
      <c r="D41" s="110" t="s">
        <v>105</v>
      </c>
      <c r="E41" s="92"/>
      <c r="F41" s="93"/>
      <c r="G41" s="110" t="s">
        <v>105</v>
      </c>
      <c r="H41" s="93"/>
      <c r="I41" s="117"/>
      <c r="J41" s="93"/>
      <c r="K41" s="118"/>
      <c r="L41" s="92"/>
      <c r="M41" s="93"/>
      <c r="N41" s="110"/>
      <c r="O41" s="92"/>
      <c r="P41" s="93"/>
      <c r="Q41" s="110"/>
      <c r="R41" s="92"/>
      <c r="S41" s="93"/>
      <c r="T41" s="35"/>
      <c r="U41" s="4"/>
      <c r="V41" s="4"/>
      <c r="W41" s="4"/>
      <c r="X41" s="4"/>
      <c r="Y41" s="4"/>
      <c r="Z41" s="4"/>
    </row>
    <row r="42" ht="30.0" customHeight="1">
      <c r="A42" s="1"/>
      <c r="B42" s="33"/>
      <c r="C42" s="98" t="str">
        <f t="shared" si="1"/>
        <v>-</v>
      </c>
      <c r="D42" s="100" t="s">
        <v>105</v>
      </c>
      <c r="E42" s="92"/>
      <c r="F42" s="93"/>
      <c r="G42" s="100" t="s">
        <v>105</v>
      </c>
      <c r="H42" s="93"/>
      <c r="I42" s="115"/>
      <c r="J42" s="93"/>
      <c r="K42" s="116"/>
      <c r="L42" s="92"/>
      <c r="M42" s="93"/>
      <c r="N42" s="100"/>
      <c r="O42" s="92"/>
      <c r="P42" s="93"/>
      <c r="Q42" s="100"/>
      <c r="R42" s="92"/>
      <c r="S42" s="93"/>
      <c r="T42" s="35"/>
      <c r="U42" s="4"/>
      <c r="V42" s="4"/>
      <c r="W42" s="4"/>
      <c r="X42" s="4"/>
      <c r="Y42" s="4"/>
      <c r="Z42" s="4"/>
    </row>
    <row r="43" ht="30.0" customHeight="1">
      <c r="A43" s="1"/>
      <c r="B43" s="33"/>
      <c r="C43" s="108" t="str">
        <f t="shared" si="1"/>
        <v>-</v>
      </c>
      <c r="D43" s="110" t="s">
        <v>105</v>
      </c>
      <c r="E43" s="92"/>
      <c r="F43" s="93"/>
      <c r="G43" s="110" t="s">
        <v>105</v>
      </c>
      <c r="H43" s="93"/>
      <c r="I43" s="117"/>
      <c r="J43" s="93"/>
      <c r="K43" s="118"/>
      <c r="L43" s="92"/>
      <c r="M43" s="93"/>
      <c r="N43" s="110"/>
      <c r="O43" s="92"/>
      <c r="P43" s="93"/>
      <c r="Q43" s="110"/>
      <c r="R43" s="92"/>
      <c r="S43" s="93"/>
      <c r="T43" s="35"/>
      <c r="U43" s="4"/>
      <c r="V43" s="4"/>
      <c r="W43" s="4"/>
      <c r="X43" s="4"/>
      <c r="Y43" s="4"/>
      <c r="Z43" s="4"/>
    </row>
    <row r="44" ht="30.0" customHeight="1">
      <c r="A44" s="1"/>
      <c r="B44" s="33"/>
      <c r="C44" s="98" t="str">
        <f t="shared" si="1"/>
        <v>-</v>
      </c>
      <c r="D44" s="100" t="s">
        <v>105</v>
      </c>
      <c r="E44" s="92"/>
      <c r="F44" s="93"/>
      <c r="G44" s="100" t="s">
        <v>105</v>
      </c>
      <c r="H44" s="93"/>
      <c r="I44" s="115"/>
      <c r="J44" s="93"/>
      <c r="K44" s="116"/>
      <c r="L44" s="92"/>
      <c r="M44" s="93"/>
      <c r="N44" s="100"/>
      <c r="O44" s="92"/>
      <c r="P44" s="93"/>
      <c r="Q44" s="100"/>
      <c r="R44" s="92"/>
      <c r="S44" s="93"/>
      <c r="T44" s="35"/>
      <c r="U44" s="4"/>
      <c r="V44" s="4"/>
      <c r="W44" s="4"/>
      <c r="X44" s="4"/>
      <c r="Y44" s="4"/>
      <c r="Z44" s="4"/>
    </row>
    <row r="45" ht="30.0" customHeight="1">
      <c r="A45" s="1"/>
      <c r="B45" s="33"/>
      <c r="C45" s="108" t="str">
        <f t="shared" si="1"/>
        <v>-</v>
      </c>
      <c r="D45" s="110" t="s">
        <v>105</v>
      </c>
      <c r="E45" s="92"/>
      <c r="F45" s="93"/>
      <c r="G45" s="110" t="s">
        <v>105</v>
      </c>
      <c r="H45" s="93"/>
      <c r="I45" s="117"/>
      <c r="J45" s="93"/>
      <c r="K45" s="118"/>
      <c r="L45" s="92"/>
      <c r="M45" s="93"/>
      <c r="N45" s="110"/>
      <c r="O45" s="92"/>
      <c r="P45" s="93"/>
      <c r="Q45" s="110"/>
      <c r="R45" s="92"/>
      <c r="S45" s="93"/>
      <c r="T45" s="35"/>
      <c r="U45" s="4"/>
      <c r="V45" s="4"/>
      <c r="W45" s="4"/>
      <c r="X45" s="4"/>
      <c r="Y45" s="4"/>
      <c r="Z45" s="4"/>
    </row>
    <row r="46" ht="30.0" customHeight="1">
      <c r="A46" s="1"/>
      <c r="B46" s="33"/>
      <c r="C46" s="98" t="str">
        <f t="shared" si="1"/>
        <v>-</v>
      </c>
      <c r="D46" s="100" t="s">
        <v>105</v>
      </c>
      <c r="E46" s="92"/>
      <c r="F46" s="93"/>
      <c r="G46" s="100" t="s">
        <v>105</v>
      </c>
      <c r="H46" s="93"/>
      <c r="I46" s="115"/>
      <c r="J46" s="93"/>
      <c r="K46" s="116"/>
      <c r="L46" s="92"/>
      <c r="M46" s="93"/>
      <c r="N46" s="100"/>
      <c r="O46" s="92"/>
      <c r="P46" s="93"/>
      <c r="Q46" s="100"/>
      <c r="R46" s="92"/>
      <c r="S46" s="93"/>
      <c r="T46" s="35"/>
      <c r="U46" s="4"/>
      <c r="V46" s="4"/>
      <c r="W46" s="4"/>
      <c r="X46" s="4"/>
      <c r="Y46" s="4"/>
      <c r="Z46" s="4"/>
    </row>
    <row r="47" ht="30.0" customHeight="1">
      <c r="A47" s="1"/>
      <c r="B47" s="33"/>
      <c r="C47" s="108" t="str">
        <f t="shared" si="1"/>
        <v>-</v>
      </c>
      <c r="D47" s="110" t="s">
        <v>105</v>
      </c>
      <c r="E47" s="92"/>
      <c r="F47" s="93"/>
      <c r="G47" s="110" t="s">
        <v>105</v>
      </c>
      <c r="H47" s="93"/>
      <c r="I47" s="117"/>
      <c r="J47" s="93"/>
      <c r="K47" s="118"/>
      <c r="L47" s="92"/>
      <c r="M47" s="93"/>
      <c r="N47" s="110"/>
      <c r="O47" s="92"/>
      <c r="P47" s="93"/>
      <c r="Q47" s="110"/>
      <c r="R47" s="92"/>
      <c r="S47" s="93"/>
      <c r="T47" s="35"/>
      <c r="U47" s="4"/>
      <c r="V47" s="4"/>
      <c r="W47" s="4"/>
      <c r="X47" s="4"/>
      <c r="Y47" s="4"/>
      <c r="Z47" s="4"/>
    </row>
    <row r="48" ht="30.0" customHeight="1">
      <c r="A48" s="1"/>
      <c r="B48" s="33"/>
      <c r="C48" s="98" t="str">
        <f t="shared" si="1"/>
        <v>-</v>
      </c>
      <c r="D48" s="100" t="s">
        <v>105</v>
      </c>
      <c r="E48" s="92"/>
      <c r="F48" s="93"/>
      <c r="G48" s="100" t="s">
        <v>105</v>
      </c>
      <c r="H48" s="93"/>
      <c r="I48" s="115"/>
      <c r="J48" s="93"/>
      <c r="K48" s="116"/>
      <c r="L48" s="92"/>
      <c r="M48" s="93"/>
      <c r="N48" s="100"/>
      <c r="O48" s="92"/>
      <c r="P48" s="93"/>
      <c r="Q48" s="100"/>
      <c r="R48" s="92"/>
      <c r="S48" s="93"/>
      <c r="T48" s="35"/>
      <c r="U48" s="4"/>
      <c r="V48" s="4"/>
      <c r="W48" s="4"/>
      <c r="X48" s="4"/>
      <c r="Y48" s="4"/>
      <c r="Z48" s="4"/>
    </row>
    <row r="49" ht="30.0" customHeight="1">
      <c r="A49" s="1"/>
      <c r="B49" s="119"/>
      <c r="C49" s="108" t="str">
        <f t="shared" si="1"/>
        <v>-</v>
      </c>
      <c r="D49" s="110" t="s">
        <v>105</v>
      </c>
      <c r="E49" s="92"/>
      <c r="F49" s="93"/>
      <c r="G49" s="110" t="s">
        <v>105</v>
      </c>
      <c r="H49" s="93"/>
      <c r="I49" s="117"/>
      <c r="J49" s="93"/>
      <c r="K49" s="118"/>
      <c r="L49" s="92"/>
      <c r="M49" s="93"/>
      <c r="N49" s="110"/>
      <c r="O49" s="92"/>
      <c r="P49" s="93"/>
      <c r="Q49" s="110"/>
      <c r="R49" s="92"/>
      <c r="S49" s="93"/>
      <c r="T49" s="35"/>
      <c r="U49" s="4"/>
      <c r="V49" s="4"/>
      <c r="W49" s="4"/>
      <c r="X49" s="4"/>
      <c r="Y49" s="4"/>
      <c r="Z49" s="4"/>
    </row>
    <row r="50" ht="30.0" customHeight="1">
      <c r="A50" s="1"/>
      <c r="B50" s="119"/>
      <c r="C50" s="98" t="str">
        <f t="shared" si="1"/>
        <v>-</v>
      </c>
      <c r="D50" s="100" t="s">
        <v>105</v>
      </c>
      <c r="E50" s="92"/>
      <c r="F50" s="93"/>
      <c r="G50" s="100" t="s">
        <v>105</v>
      </c>
      <c r="H50" s="93"/>
      <c r="I50" s="115"/>
      <c r="J50" s="93"/>
      <c r="K50" s="116"/>
      <c r="L50" s="92"/>
      <c r="M50" s="93"/>
      <c r="N50" s="100"/>
      <c r="O50" s="92"/>
      <c r="P50" s="93"/>
      <c r="Q50" s="100"/>
      <c r="R50" s="92"/>
      <c r="S50" s="93"/>
      <c r="T50" s="35"/>
      <c r="U50" s="4"/>
      <c r="V50" s="4"/>
      <c r="W50" s="4"/>
      <c r="X50" s="4"/>
      <c r="Y50" s="4"/>
      <c r="Z50" s="4"/>
    </row>
    <row r="51" ht="30.0" customHeight="1">
      <c r="A51" s="1"/>
      <c r="B51" s="119"/>
      <c r="C51" s="108" t="str">
        <f t="shared" si="1"/>
        <v>-</v>
      </c>
      <c r="D51" s="110" t="s">
        <v>105</v>
      </c>
      <c r="E51" s="92"/>
      <c r="F51" s="93"/>
      <c r="G51" s="110" t="s">
        <v>105</v>
      </c>
      <c r="H51" s="93"/>
      <c r="I51" s="117"/>
      <c r="J51" s="93"/>
      <c r="K51" s="118"/>
      <c r="L51" s="92"/>
      <c r="M51" s="93"/>
      <c r="N51" s="110"/>
      <c r="O51" s="92"/>
      <c r="P51" s="93"/>
      <c r="Q51" s="110"/>
      <c r="R51" s="92"/>
      <c r="S51" s="93"/>
      <c r="T51" s="35"/>
      <c r="U51" s="4"/>
      <c r="V51" s="4"/>
      <c r="W51" s="4"/>
      <c r="X51" s="4"/>
      <c r="Y51" s="4"/>
      <c r="Z51" s="4"/>
    </row>
    <row r="52" ht="30.0" customHeight="1">
      <c r="A52" s="1"/>
      <c r="B52" s="119"/>
      <c r="C52" s="98" t="str">
        <f t="shared" si="1"/>
        <v>-</v>
      </c>
      <c r="D52" s="100" t="s">
        <v>105</v>
      </c>
      <c r="E52" s="92"/>
      <c r="F52" s="93"/>
      <c r="G52" s="100" t="s">
        <v>105</v>
      </c>
      <c r="H52" s="93"/>
      <c r="I52" s="115"/>
      <c r="J52" s="93"/>
      <c r="K52" s="116"/>
      <c r="L52" s="92"/>
      <c r="M52" s="93"/>
      <c r="N52" s="100"/>
      <c r="O52" s="92"/>
      <c r="P52" s="93"/>
      <c r="Q52" s="100"/>
      <c r="R52" s="92"/>
      <c r="S52" s="93"/>
      <c r="T52" s="35"/>
      <c r="U52" s="4"/>
      <c r="V52" s="4"/>
      <c r="W52" s="4"/>
      <c r="X52" s="4"/>
      <c r="Y52" s="4"/>
      <c r="Z52" s="4"/>
    </row>
    <row r="53" ht="30.0" customHeight="1">
      <c r="A53" s="1"/>
      <c r="B53" s="119"/>
      <c r="C53" s="108" t="str">
        <f t="shared" si="1"/>
        <v>-</v>
      </c>
      <c r="D53" s="110" t="s">
        <v>105</v>
      </c>
      <c r="E53" s="92"/>
      <c r="F53" s="93"/>
      <c r="G53" s="110" t="s">
        <v>105</v>
      </c>
      <c r="H53" s="93"/>
      <c r="I53" s="117"/>
      <c r="J53" s="93"/>
      <c r="K53" s="118"/>
      <c r="L53" s="92"/>
      <c r="M53" s="93"/>
      <c r="N53" s="110"/>
      <c r="O53" s="92"/>
      <c r="P53" s="93"/>
      <c r="Q53" s="110"/>
      <c r="R53" s="92"/>
      <c r="S53" s="93"/>
      <c r="T53" s="35"/>
      <c r="U53" s="4"/>
      <c r="V53" s="4"/>
      <c r="W53" s="4"/>
      <c r="X53" s="4"/>
      <c r="Y53" s="4"/>
      <c r="Z53" s="4"/>
    </row>
    <row r="54" ht="30.0" customHeight="1">
      <c r="A54" s="1"/>
      <c r="B54" s="119"/>
      <c r="C54" s="98" t="str">
        <f t="shared" si="1"/>
        <v>-</v>
      </c>
      <c r="D54" s="100" t="s">
        <v>105</v>
      </c>
      <c r="E54" s="92"/>
      <c r="F54" s="93"/>
      <c r="G54" s="100" t="s">
        <v>105</v>
      </c>
      <c r="H54" s="93"/>
      <c r="I54" s="115"/>
      <c r="J54" s="93"/>
      <c r="K54" s="116"/>
      <c r="L54" s="92"/>
      <c r="M54" s="93"/>
      <c r="N54" s="100"/>
      <c r="O54" s="92"/>
      <c r="P54" s="93"/>
      <c r="Q54" s="100"/>
      <c r="R54" s="92"/>
      <c r="S54" s="93"/>
      <c r="T54" s="35"/>
      <c r="U54" s="4"/>
      <c r="V54" s="4"/>
      <c r="W54" s="4"/>
      <c r="X54" s="4"/>
      <c r="Y54" s="4"/>
      <c r="Z54" s="4"/>
    </row>
    <row r="55" ht="30.0" customHeight="1">
      <c r="A55" s="1"/>
      <c r="B55" s="119"/>
      <c r="C55" s="108" t="str">
        <f t="shared" si="1"/>
        <v>-</v>
      </c>
      <c r="D55" s="110" t="s">
        <v>105</v>
      </c>
      <c r="E55" s="92"/>
      <c r="F55" s="93"/>
      <c r="G55" s="110" t="s">
        <v>105</v>
      </c>
      <c r="H55" s="93"/>
      <c r="I55" s="117"/>
      <c r="J55" s="93"/>
      <c r="K55" s="118"/>
      <c r="L55" s="92"/>
      <c r="M55" s="93"/>
      <c r="N55" s="110"/>
      <c r="O55" s="92"/>
      <c r="P55" s="93"/>
      <c r="Q55" s="110"/>
      <c r="R55" s="92"/>
      <c r="S55" s="93"/>
      <c r="T55" s="35"/>
      <c r="U55" s="4"/>
      <c r="V55" s="4"/>
      <c r="W55" s="4"/>
      <c r="X55" s="4"/>
      <c r="Y55" s="4"/>
      <c r="Z55" s="4"/>
    </row>
    <row r="56" ht="30.0" customHeight="1">
      <c r="A56" s="1"/>
      <c r="B56" s="119"/>
      <c r="C56" s="98" t="str">
        <f t="shared" si="1"/>
        <v>-</v>
      </c>
      <c r="D56" s="100" t="s">
        <v>105</v>
      </c>
      <c r="E56" s="92"/>
      <c r="F56" s="93"/>
      <c r="G56" s="100" t="s">
        <v>105</v>
      </c>
      <c r="H56" s="93"/>
      <c r="I56" s="115"/>
      <c r="J56" s="93"/>
      <c r="K56" s="116"/>
      <c r="L56" s="92"/>
      <c r="M56" s="93"/>
      <c r="N56" s="100"/>
      <c r="O56" s="92"/>
      <c r="P56" s="93"/>
      <c r="Q56" s="100"/>
      <c r="R56" s="92"/>
      <c r="S56" s="93"/>
      <c r="T56" s="35"/>
      <c r="U56" s="4"/>
      <c r="V56" s="4"/>
      <c r="W56" s="4"/>
      <c r="X56" s="4"/>
      <c r="Y56" s="4"/>
      <c r="Z56" s="4"/>
    </row>
    <row r="57" ht="30.0" customHeight="1">
      <c r="A57" s="1"/>
      <c r="B57" s="119"/>
      <c r="C57" s="108" t="str">
        <f t="shared" si="1"/>
        <v>-</v>
      </c>
      <c r="D57" s="110" t="s">
        <v>105</v>
      </c>
      <c r="E57" s="92"/>
      <c r="F57" s="93"/>
      <c r="G57" s="110" t="s">
        <v>105</v>
      </c>
      <c r="H57" s="93"/>
      <c r="I57" s="117"/>
      <c r="J57" s="93"/>
      <c r="K57" s="118"/>
      <c r="L57" s="92"/>
      <c r="M57" s="93"/>
      <c r="N57" s="110"/>
      <c r="O57" s="92"/>
      <c r="P57" s="93"/>
      <c r="Q57" s="110"/>
      <c r="R57" s="92"/>
      <c r="S57" s="93"/>
      <c r="T57" s="35"/>
      <c r="U57" s="4"/>
      <c r="V57" s="4"/>
      <c r="W57" s="4"/>
      <c r="X57" s="4"/>
      <c r="Y57" s="4"/>
      <c r="Z57" s="4"/>
    </row>
    <row r="58" ht="30.0" customHeight="1">
      <c r="A58" s="1"/>
      <c r="B58" s="119"/>
      <c r="C58" s="98" t="str">
        <f t="shared" si="1"/>
        <v>-</v>
      </c>
      <c r="D58" s="100" t="s">
        <v>105</v>
      </c>
      <c r="E58" s="92"/>
      <c r="F58" s="93"/>
      <c r="G58" s="100" t="s">
        <v>105</v>
      </c>
      <c r="H58" s="93"/>
      <c r="I58" s="115"/>
      <c r="J58" s="93"/>
      <c r="K58" s="116"/>
      <c r="L58" s="92"/>
      <c r="M58" s="93"/>
      <c r="N58" s="100"/>
      <c r="O58" s="92"/>
      <c r="P58" s="93"/>
      <c r="Q58" s="100"/>
      <c r="R58" s="92"/>
      <c r="S58" s="93"/>
      <c r="T58" s="35"/>
      <c r="U58" s="4"/>
      <c r="V58" s="4"/>
      <c r="W58" s="4"/>
      <c r="X58" s="4"/>
      <c r="Y58" s="4"/>
      <c r="Z58" s="4"/>
    </row>
    <row r="59" ht="30.0" customHeight="1">
      <c r="A59" s="1"/>
      <c r="B59" s="119"/>
      <c r="C59" s="108" t="str">
        <f t="shared" si="1"/>
        <v>-</v>
      </c>
      <c r="D59" s="110" t="s">
        <v>105</v>
      </c>
      <c r="E59" s="92"/>
      <c r="F59" s="93"/>
      <c r="G59" s="110" t="s">
        <v>105</v>
      </c>
      <c r="H59" s="93"/>
      <c r="I59" s="117"/>
      <c r="J59" s="93"/>
      <c r="K59" s="118"/>
      <c r="L59" s="92"/>
      <c r="M59" s="93"/>
      <c r="N59" s="110"/>
      <c r="O59" s="92"/>
      <c r="P59" s="93"/>
      <c r="Q59" s="110"/>
      <c r="R59" s="92"/>
      <c r="S59" s="93"/>
      <c r="T59" s="35"/>
      <c r="U59" s="4"/>
      <c r="V59" s="4"/>
      <c r="W59" s="4"/>
      <c r="X59" s="4"/>
      <c r="Y59" s="4"/>
      <c r="Z59" s="4"/>
    </row>
    <row r="60" ht="30.0" customHeight="1">
      <c r="A60" s="1"/>
      <c r="B60" s="119"/>
      <c r="C60" s="98" t="str">
        <f t="shared" si="1"/>
        <v>-</v>
      </c>
      <c r="D60" s="100" t="s">
        <v>105</v>
      </c>
      <c r="E60" s="92"/>
      <c r="F60" s="93"/>
      <c r="G60" s="100" t="s">
        <v>105</v>
      </c>
      <c r="H60" s="93"/>
      <c r="I60" s="115"/>
      <c r="J60" s="93"/>
      <c r="K60" s="116"/>
      <c r="L60" s="92"/>
      <c r="M60" s="93"/>
      <c r="N60" s="100"/>
      <c r="O60" s="92"/>
      <c r="P60" s="93"/>
      <c r="Q60" s="100"/>
      <c r="R60" s="92"/>
      <c r="S60" s="93"/>
      <c r="T60" s="35"/>
      <c r="U60" s="4"/>
      <c r="V60" s="4"/>
      <c r="W60" s="4"/>
      <c r="X60" s="4"/>
      <c r="Y60" s="4"/>
      <c r="Z60" s="4"/>
    </row>
    <row r="61" ht="30.0" customHeight="1">
      <c r="A61" s="1"/>
      <c r="B61" s="119"/>
      <c r="C61" s="108" t="str">
        <f t="shared" si="1"/>
        <v>-</v>
      </c>
      <c r="D61" s="110" t="s">
        <v>105</v>
      </c>
      <c r="E61" s="92"/>
      <c r="F61" s="93"/>
      <c r="G61" s="110" t="s">
        <v>105</v>
      </c>
      <c r="H61" s="93"/>
      <c r="I61" s="117"/>
      <c r="J61" s="93"/>
      <c r="K61" s="118"/>
      <c r="L61" s="92"/>
      <c r="M61" s="93"/>
      <c r="N61" s="110"/>
      <c r="O61" s="92"/>
      <c r="P61" s="93"/>
      <c r="Q61" s="110"/>
      <c r="R61" s="92"/>
      <c r="S61" s="93"/>
      <c r="T61" s="35"/>
      <c r="U61" s="4"/>
      <c r="V61" s="4"/>
      <c r="W61" s="4"/>
      <c r="X61" s="4"/>
      <c r="Y61" s="4"/>
      <c r="Z61" s="4"/>
    </row>
    <row r="62" ht="30.0" customHeight="1">
      <c r="A62" s="1"/>
      <c r="B62" s="119"/>
      <c r="C62" s="98" t="str">
        <f t="shared" si="1"/>
        <v>-</v>
      </c>
      <c r="D62" s="100" t="s">
        <v>105</v>
      </c>
      <c r="E62" s="92"/>
      <c r="F62" s="93"/>
      <c r="G62" s="100" t="s">
        <v>105</v>
      </c>
      <c r="H62" s="93"/>
      <c r="I62" s="115"/>
      <c r="J62" s="93"/>
      <c r="K62" s="116"/>
      <c r="L62" s="92"/>
      <c r="M62" s="93"/>
      <c r="N62" s="100"/>
      <c r="O62" s="92"/>
      <c r="P62" s="93"/>
      <c r="Q62" s="100"/>
      <c r="R62" s="92"/>
      <c r="S62" s="93"/>
      <c r="T62" s="35"/>
      <c r="U62" s="4"/>
      <c r="V62" s="4"/>
      <c r="W62" s="4"/>
      <c r="X62" s="4"/>
      <c r="Y62" s="4"/>
      <c r="Z62" s="4"/>
    </row>
    <row r="63" ht="30.0" customHeight="1">
      <c r="A63" s="1"/>
      <c r="B63" s="119"/>
      <c r="C63" s="108" t="str">
        <f t="shared" si="1"/>
        <v>-</v>
      </c>
      <c r="D63" s="110" t="s">
        <v>105</v>
      </c>
      <c r="E63" s="92"/>
      <c r="F63" s="93"/>
      <c r="G63" s="110" t="s">
        <v>105</v>
      </c>
      <c r="H63" s="93"/>
      <c r="I63" s="117"/>
      <c r="J63" s="93"/>
      <c r="K63" s="118"/>
      <c r="L63" s="92"/>
      <c r="M63" s="93"/>
      <c r="N63" s="110"/>
      <c r="O63" s="92"/>
      <c r="P63" s="93"/>
      <c r="Q63" s="110"/>
      <c r="R63" s="92"/>
      <c r="S63" s="93"/>
      <c r="T63" s="35"/>
      <c r="U63" s="4"/>
      <c r="V63" s="4"/>
      <c r="W63" s="4"/>
      <c r="X63" s="4"/>
      <c r="Y63" s="4"/>
      <c r="Z63" s="4"/>
    </row>
    <row r="64" ht="30.0" customHeight="1">
      <c r="A64" s="1"/>
      <c r="B64" s="119"/>
      <c r="C64" s="98" t="str">
        <f t="shared" si="1"/>
        <v>-</v>
      </c>
      <c r="D64" s="100" t="s">
        <v>105</v>
      </c>
      <c r="E64" s="92"/>
      <c r="F64" s="93"/>
      <c r="G64" s="100" t="s">
        <v>105</v>
      </c>
      <c r="H64" s="93"/>
      <c r="I64" s="115"/>
      <c r="J64" s="93"/>
      <c r="K64" s="116"/>
      <c r="L64" s="92"/>
      <c r="M64" s="93"/>
      <c r="N64" s="100"/>
      <c r="O64" s="92"/>
      <c r="P64" s="93"/>
      <c r="Q64" s="100"/>
      <c r="R64" s="92"/>
      <c r="S64" s="93"/>
      <c r="T64" s="35"/>
      <c r="U64" s="4"/>
      <c r="V64" s="4"/>
      <c r="W64" s="4"/>
      <c r="X64" s="4"/>
      <c r="Y64" s="4"/>
      <c r="Z64" s="4"/>
    </row>
    <row r="65" ht="30.0" customHeight="1">
      <c r="A65" s="1"/>
      <c r="B65" s="119"/>
      <c r="C65" s="108" t="str">
        <f t="shared" si="1"/>
        <v>-</v>
      </c>
      <c r="D65" s="110" t="s">
        <v>105</v>
      </c>
      <c r="E65" s="92"/>
      <c r="F65" s="93"/>
      <c r="G65" s="110" t="s">
        <v>105</v>
      </c>
      <c r="H65" s="93"/>
      <c r="I65" s="117"/>
      <c r="J65" s="93"/>
      <c r="K65" s="118"/>
      <c r="L65" s="92"/>
      <c r="M65" s="93"/>
      <c r="N65" s="110"/>
      <c r="O65" s="92"/>
      <c r="P65" s="93"/>
      <c r="Q65" s="110"/>
      <c r="R65" s="92"/>
      <c r="S65" s="93"/>
      <c r="T65" s="35"/>
      <c r="U65" s="4"/>
      <c r="V65" s="4"/>
      <c r="W65" s="4"/>
      <c r="X65" s="4"/>
      <c r="Y65" s="4"/>
      <c r="Z65" s="4"/>
    </row>
    <row r="66" ht="30.0" customHeight="1">
      <c r="A66" s="1"/>
      <c r="B66" s="119"/>
      <c r="C66" s="98" t="str">
        <f t="shared" si="1"/>
        <v>-</v>
      </c>
      <c r="D66" s="100" t="s">
        <v>105</v>
      </c>
      <c r="E66" s="92"/>
      <c r="F66" s="93"/>
      <c r="G66" s="100" t="s">
        <v>105</v>
      </c>
      <c r="H66" s="93"/>
      <c r="I66" s="115"/>
      <c r="J66" s="93"/>
      <c r="K66" s="116"/>
      <c r="L66" s="92"/>
      <c r="M66" s="93"/>
      <c r="N66" s="100"/>
      <c r="O66" s="92"/>
      <c r="P66" s="93"/>
      <c r="Q66" s="100"/>
      <c r="R66" s="92"/>
      <c r="S66" s="93"/>
      <c r="T66" s="35"/>
      <c r="U66" s="4"/>
      <c r="V66" s="4"/>
      <c r="W66" s="4"/>
      <c r="X66" s="4"/>
      <c r="Y66" s="4"/>
      <c r="Z66" s="4"/>
    </row>
    <row r="67" ht="30.0" customHeight="1">
      <c r="A67" s="1"/>
      <c r="B67" s="119"/>
      <c r="C67" s="108" t="str">
        <f t="shared" si="1"/>
        <v>-</v>
      </c>
      <c r="D67" s="110" t="s">
        <v>105</v>
      </c>
      <c r="E67" s="92"/>
      <c r="F67" s="93"/>
      <c r="G67" s="110" t="s">
        <v>105</v>
      </c>
      <c r="H67" s="93"/>
      <c r="I67" s="117"/>
      <c r="J67" s="93"/>
      <c r="K67" s="118"/>
      <c r="L67" s="92"/>
      <c r="M67" s="93"/>
      <c r="N67" s="110"/>
      <c r="O67" s="92"/>
      <c r="P67" s="93"/>
      <c r="Q67" s="110"/>
      <c r="R67" s="92"/>
      <c r="S67" s="93"/>
      <c r="T67" s="35"/>
      <c r="U67" s="4"/>
      <c r="V67" s="4"/>
      <c r="W67" s="4"/>
      <c r="X67" s="4"/>
      <c r="Y67" s="4"/>
      <c r="Z67" s="4"/>
    </row>
    <row r="68" ht="30.0" customHeight="1">
      <c r="A68" s="1"/>
      <c r="B68" s="119"/>
      <c r="C68" s="98" t="str">
        <f t="shared" si="1"/>
        <v>-</v>
      </c>
      <c r="D68" s="100" t="s">
        <v>105</v>
      </c>
      <c r="E68" s="92"/>
      <c r="F68" s="93"/>
      <c r="G68" s="100" t="s">
        <v>105</v>
      </c>
      <c r="H68" s="93"/>
      <c r="I68" s="115"/>
      <c r="J68" s="93"/>
      <c r="K68" s="116"/>
      <c r="L68" s="92"/>
      <c r="M68" s="93"/>
      <c r="N68" s="100"/>
      <c r="O68" s="92"/>
      <c r="P68" s="93"/>
      <c r="Q68" s="100"/>
      <c r="R68" s="92"/>
      <c r="S68" s="93"/>
      <c r="T68" s="35"/>
      <c r="U68" s="4"/>
      <c r="V68" s="4"/>
      <c r="W68" s="4"/>
      <c r="X68" s="4"/>
      <c r="Y68" s="4"/>
      <c r="Z68" s="4"/>
    </row>
    <row r="69" ht="30.0" customHeight="1">
      <c r="A69" s="1"/>
      <c r="B69" s="119"/>
      <c r="C69" s="108" t="str">
        <f t="shared" si="1"/>
        <v>-</v>
      </c>
      <c r="D69" s="110" t="s">
        <v>105</v>
      </c>
      <c r="E69" s="92"/>
      <c r="F69" s="93"/>
      <c r="G69" s="110" t="s">
        <v>105</v>
      </c>
      <c r="H69" s="93"/>
      <c r="I69" s="117"/>
      <c r="J69" s="93"/>
      <c r="K69" s="118"/>
      <c r="L69" s="92"/>
      <c r="M69" s="93"/>
      <c r="N69" s="110"/>
      <c r="O69" s="92"/>
      <c r="P69" s="93"/>
      <c r="Q69" s="110"/>
      <c r="R69" s="92"/>
      <c r="S69" s="93"/>
      <c r="T69" s="35"/>
      <c r="U69" s="4"/>
      <c r="V69" s="4"/>
      <c r="W69" s="4"/>
      <c r="X69" s="4"/>
      <c r="Y69" s="4"/>
      <c r="Z69" s="4"/>
    </row>
    <row r="70" ht="30.0" customHeight="1">
      <c r="A70" s="1"/>
      <c r="B70" s="119"/>
      <c r="C70" s="98" t="str">
        <f t="shared" si="1"/>
        <v>-</v>
      </c>
      <c r="D70" s="100" t="s">
        <v>105</v>
      </c>
      <c r="E70" s="92"/>
      <c r="F70" s="93"/>
      <c r="G70" s="100" t="s">
        <v>105</v>
      </c>
      <c r="H70" s="93"/>
      <c r="I70" s="115"/>
      <c r="J70" s="93"/>
      <c r="K70" s="116"/>
      <c r="L70" s="92"/>
      <c r="M70" s="93"/>
      <c r="N70" s="100"/>
      <c r="O70" s="92"/>
      <c r="P70" s="93"/>
      <c r="Q70" s="100"/>
      <c r="R70" s="92"/>
      <c r="S70" s="93"/>
      <c r="T70" s="35"/>
      <c r="U70" s="4"/>
      <c r="V70" s="4"/>
      <c r="W70" s="4"/>
      <c r="X70" s="4"/>
      <c r="Y70" s="4"/>
      <c r="Z70" s="4"/>
    </row>
    <row r="71" ht="30.0" customHeight="1">
      <c r="A71" s="1"/>
      <c r="B71" s="119"/>
      <c r="C71" s="108" t="str">
        <f t="shared" si="1"/>
        <v>-</v>
      </c>
      <c r="D71" s="110" t="s">
        <v>105</v>
      </c>
      <c r="E71" s="92"/>
      <c r="F71" s="93"/>
      <c r="G71" s="110" t="s">
        <v>105</v>
      </c>
      <c r="H71" s="93"/>
      <c r="I71" s="117"/>
      <c r="J71" s="93"/>
      <c r="K71" s="118"/>
      <c r="L71" s="92"/>
      <c r="M71" s="93"/>
      <c r="N71" s="110"/>
      <c r="O71" s="92"/>
      <c r="P71" s="93"/>
      <c r="Q71" s="110"/>
      <c r="R71" s="92"/>
      <c r="S71" s="93"/>
      <c r="T71" s="35"/>
      <c r="U71" s="4"/>
      <c r="V71" s="4"/>
      <c r="W71" s="4"/>
      <c r="X71" s="4"/>
      <c r="Y71" s="4"/>
      <c r="Z71" s="4"/>
    </row>
    <row r="72" ht="30.0" customHeight="1">
      <c r="A72" s="1"/>
      <c r="B72" s="119"/>
      <c r="C72" s="98" t="str">
        <f t="shared" si="1"/>
        <v>-</v>
      </c>
      <c r="D72" s="100" t="s">
        <v>105</v>
      </c>
      <c r="E72" s="92"/>
      <c r="F72" s="93"/>
      <c r="G72" s="100" t="s">
        <v>105</v>
      </c>
      <c r="H72" s="93"/>
      <c r="I72" s="115"/>
      <c r="J72" s="93"/>
      <c r="K72" s="116"/>
      <c r="L72" s="92"/>
      <c r="M72" s="93"/>
      <c r="N72" s="100"/>
      <c r="O72" s="92"/>
      <c r="P72" s="93"/>
      <c r="Q72" s="100"/>
      <c r="R72" s="92"/>
      <c r="S72" s="93"/>
      <c r="T72" s="35"/>
      <c r="U72" s="4"/>
      <c r="V72" s="4"/>
      <c r="W72" s="4"/>
      <c r="X72" s="4"/>
      <c r="Y72" s="4"/>
      <c r="Z72" s="4"/>
    </row>
    <row r="73" ht="30.0" customHeight="1">
      <c r="A73" s="1"/>
      <c r="B73" s="119"/>
      <c r="C73" s="108" t="str">
        <f t="shared" si="1"/>
        <v>-</v>
      </c>
      <c r="D73" s="110" t="s">
        <v>105</v>
      </c>
      <c r="E73" s="92"/>
      <c r="F73" s="93"/>
      <c r="G73" s="110" t="s">
        <v>105</v>
      </c>
      <c r="H73" s="93"/>
      <c r="I73" s="117"/>
      <c r="J73" s="93"/>
      <c r="K73" s="118"/>
      <c r="L73" s="92"/>
      <c r="M73" s="93"/>
      <c r="N73" s="110"/>
      <c r="O73" s="92"/>
      <c r="P73" s="93"/>
      <c r="Q73" s="110"/>
      <c r="R73" s="92"/>
      <c r="S73" s="93"/>
      <c r="T73" s="35"/>
      <c r="U73" s="4"/>
      <c r="V73" s="4"/>
      <c r="W73" s="4"/>
      <c r="X73" s="4"/>
      <c r="Y73" s="4"/>
      <c r="Z73" s="4"/>
    </row>
    <row r="74" ht="30.0" customHeight="1">
      <c r="A74" s="1"/>
      <c r="B74" s="119"/>
      <c r="C74" s="98" t="str">
        <f t="shared" si="1"/>
        <v>-</v>
      </c>
      <c r="D74" s="100" t="s">
        <v>105</v>
      </c>
      <c r="E74" s="92"/>
      <c r="F74" s="93"/>
      <c r="G74" s="100" t="s">
        <v>105</v>
      </c>
      <c r="H74" s="93"/>
      <c r="I74" s="115"/>
      <c r="J74" s="93"/>
      <c r="K74" s="116"/>
      <c r="L74" s="92"/>
      <c r="M74" s="93"/>
      <c r="N74" s="100"/>
      <c r="O74" s="92"/>
      <c r="P74" s="93"/>
      <c r="Q74" s="100"/>
      <c r="R74" s="92"/>
      <c r="S74" s="93"/>
      <c r="T74" s="35"/>
      <c r="U74" s="4"/>
      <c r="V74" s="4"/>
      <c r="W74" s="4"/>
      <c r="X74" s="4"/>
      <c r="Y74" s="4"/>
      <c r="Z74" s="4"/>
    </row>
    <row r="75" ht="30.0" customHeight="1">
      <c r="A75" s="1"/>
      <c r="B75" s="119"/>
      <c r="C75" s="108" t="str">
        <f t="shared" si="1"/>
        <v>-</v>
      </c>
      <c r="D75" s="110" t="s">
        <v>105</v>
      </c>
      <c r="E75" s="92"/>
      <c r="F75" s="93"/>
      <c r="G75" s="110" t="s">
        <v>105</v>
      </c>
      <c r="H75" s="93"/>
      <c r="I75" s="117"/>
      <c r="J75" s="93"/>
      <c r="K75" s="118"/>
      <c r="L75" s="92"/>
      <c r="M75" s="93"/>
      <c r="N75" s="110"/>
      <c r="O75" s="92"/>
      <c r="P75" s="93"/>
      <c r="Q75" s="110"/>
      <c r="R75" s="92"/>
      <c r="S75" s="93"/>
      <c r="T75" s="35"/>
      <c r="U75" s="4"/>
      <c r="V75" s="4"/>
      <c r="W75" s="4"/>
      <c r="X75" s="4"/>
      <c r="Y75" s="4"/>
      <c r="Z75" s="4"/>
    </row>
    <row r="76" ht="30.0" customHeight="1">
      <c r="A76" s="1"/>
      <c r="B76" s="119"/>
      <c r="C76" s="98" t="str">
        <f t="shared" si="1"/>
        <v>-</v>
      </c>
      <c r="D76" s="100" t="s">
        <v>105</v>
      </c>
      <c r="E76" s="92"/>
      <c r="F76" s="93"/>
      <c r="G76" s="100" t="s">
        <v>105</v>
      </c>
      <c r="H76" s="93"/>
      <c r="I76" s="115"/>
      <c r="J76" s="93"/>
      <c r="K76" s="116"/>
      <c r="L76" s="92"/>
      <c r="M76" s="93"/>
      <c r="N76" s="100"/>
      <c r="O76" s="92"/>
      <c r="P76" s="93"/>
      <c r="Q76" s="100"/>
      <c r="R76" s="92"/>
      <c r="S76" s="93"/>
      <c r="T76" s="35"/>
      <c r="U76" s="4"/>
      <c r="V76" s="4"/>
      <c r="W76" s="4"/>
      <c r="X76" s="4"/>
      <c r="Y76" s="4"/>
      <c r="Z76" s="4"/>
    </row>
    <row r="77" ht="30.0" customHeight="1">
      <c r="A77" s="1"/>
      <c r="B77" s="119"/>
      <c r="C77" s="108" t="str">
        <f t="shared" si="1"/>
        <v>-</v>
      </c>
      <c r="D77" s="110" t="s">
        <v>105</v>
      </c>
      <c r="E77" s="92"/>
      <c r="F77" s="93"/>
      <c r="G77" s="110" t="s">
        <v>105</v>
      </c>
      <c r="H77" s="93"/>
      <c r="I77" s="117"/>
      <c r="J77" s="93"/>
      <c r="K77" s="118"/>
      <c r="L77" s="92"/>
      <c r="M77" s="93"/>
      <c r="N77" s="110"/>
      <c r="O77" s="92"/>
      <c r="P77" s="93"/>
      <c r="Q77" s="110"/>
      <c r="R77" s="92"/>
      <c r="S77" s="93"/>
      <c r="T77" s="35"/>
      <c r="U77" s="4"/>
      <c r="V77" s="4"/>
      <c r="W77" s="4"/>
      <c r="X77" s="4"/>
      <c r="Y77" s="4"/>
      <c r="Z77" s="4"/>
    </row>
    <row r="78" ht="30.0" customHeight="1">
      <c r="A78" s="1"/>
      <c r="B78" s="119"/>
      <c r="C78" s="98" t="str">
        <f t="shared" si="1"/>
        <v>-</v>
      </c>
      <c r="D78" s="100" t="s">
        <v>105</v>
      </c>
      <c r="E78" s="92"/>
      <c r="F78" s="93"/>
      <c r="G78" s="100" t="s">
        <v>105</v>
      </c>
      <c r="H78" s="93"/>
      <c r="I78" s="115"/>
      <c r="J78" s="93"/>
      <c r="K78" s="116"/>
      <c r="L78" s="92"/>
      <c r="M78" s="93"/>
      <c r="N78" s="100"/>
      <c r="O78" s="92"/>
      <c r="P78" s="93"/>
      <c r="Q78" s="100"/>
      <c r="R78" s="92"/>
      <c r="S78" s="93"/>
      <c r="T78" s="35"/>
      <c r="U78" s="4"/>
      <c r="V78" s="4"/>
      <c r="W78" s="4"/>
      <c r="X78" s="4"/>
      <c r="Y78" s="4"/>
      <c r="Z78" s="4"/>
    </row>
    <row r="79" ht="30.0" customHeight="1">
      <c r="A79" s="1"/>
      <c r="B79" s="119"/>
      <c r="C79" s="108" t="str">
        <f t="shared" si="1"/>
        <v>-</v>
      </c>
      <c r="D79" s="110" t="s">
        <v>105</v>
      </c>
      <c r="E79" s="92"/>
      <c r="F79" s="93"/>
      <c r="G79" s="110" t="s">
        <v>105</v>
      </c>
      <c r="H79" s="93"/>
      <c r="I79" s="117"/>
      <c r="J79" s="93"/>
      <c r="K79" s="118"/>
      <c r="L79" s="92"/>
      <c r="M79" s="93"/>
      <c r="N79" s="110"/>
      <c r="O79" s="92"/>
      <c r="P79" s="93"/>
      <c r="Q79" s="110"/>
      <c r="R79" s="92"/>
      <c r="S79" s="93"/>
      <c r="T79" s="35"/>
      <c r="U79" s="4"/>
      <c r="V79" s="4"/>
      <c r="W79" s="4"/>
      <c r="X79" s="4"/>
      <c r="Y79" s="4"/>
      <c r="Z79" s="4"/>
    </row>
    <row r="80" ht="30.0" customHeight="1">
      <c r="A80" s="1"/>
      <c r="B80" s="119"/>
      <c r="C80" s="98" t="str">
        <f t="shared" si="1"/>
        <v>-</v>
      </c>
      <c r="D80" s="100" t="s">
        <v>105</v>
      </c>
      <c r="E80" s="92"/>
      <c r="F80" s="93"/>
      <c r="G80" s="100" t="s">
        <v>105</v>
      </c>
      <c r="H80" s="93"/>
      <c r="I80" s="115"/>
      <c r="J80" s="93"/>
      <c r="K80" s="116"/>
      <c r="L80" s="92"/>
      <c r="M80" s="93"/>
      <c r="N80" s="100"/>
      <c r="O80" s="92"/>
      <c r="P80" s="93"/>
      <c r="Q80" s="100"/>
      <c r="R80" s="92"/>
      <c r="S80" s="93"/>
      <c r="T80" s="35"/>
      <c r="U80" s="4"/>
      <c r="V80" s="4"/>
      <c r="W80" s="4"/>
      <c r="X80" s="4"/>
      <c r="Y80" s="4"/>
      <c r="Z80" s="4"/>
    </row>
    <row r="81" ht="30.0" customHeight="1">
      <c r="A81" s="1"/>
      <c r="B81" s="119"/>
      <c r="C81" s="108" t="str">
        <f t="shared" si="1"/>
        <v>-</v>
      </c>
      <c r="D81" s="110" t="s">
        <v>105</v>
      </c>
      <c r="E81" s="92"/>
      <c r="F81" s="93"/>
      <c r="G81" s="110" t="s">
        <v>105</v>
      </c>
      <c r="H81" s="93"/>
      <c r="I81" s="117"/>
      <c r="J81" s="93"/>
      <c r="K81" s="118"/>
      <c r="L81" s="92"/>
      <c r="M81" s="93"/>
      <c r="N81" s="110"/>
      <c r="O81" s="92"/>
      <c r="P81" s="93"/>
      <c r="Q81" s="110"/>
      <c r="R81" s="92"/>
      <c r="S81" s="93"/>
      <c r="T81" s="35"/>
      <c r="U81" s="4"/>
      <c r="V81" s="4"/>
      <c r="W81" s="4"/>
      <c r="X81" s="4"/>
      <c r="Y81" s="4"/>
      <c r="Z81" s="4"/>
    </row>
    <row r="82" ht="30.0" customHeight="1">
      <c r="A82" s="1"/>
      <c r="B82" s="119"/>
      <c r="C82" s="98" t="str">
        <f t="shared" si="1"/>
        <v>-</v>
      </c>
      <c r="D82" s="100" t="s">
        <v>105</v>
      </c>
      <c r="E82" s="92"/>
      <c r="F82" s="93"/>
      <c r="G82" s="100" t="s">
        <v>105</v>
      </c>
      <c r="H82" s="93"/>
      <c r="I82" s="115"/>
      <c r="J82" s="93"/>
      <c r="K82" s="116"/>
      <c r="L82" s="92"/>
      <c r="M82" s="93"/>
      <c r="N82" s="100"/>
      <c r="O82" s="92"/>
      <c r="P82" s="93"/>
      <c r="Q82" s="100"/>
      <c r="R82" s="92"/>
      <c r="S82" s="93"/>
      <c r="T82" s="35"/>
      <c r="U82" s="4"/>
      <c r="V82" s="4"/>
      <c r="W82" s="4"/>
      <c r="X82" s="4"/>
      <c r="Y82" s="4"/>
      <c r="Z82" s="4"/>
    </row>
    <row r="83" ht="30.0" customHeight="1">
      <c r="A83" s="1"/>
      <c r="B83" s="119"/>
      <c r="C83" s="108" t="str">
        <f t="shared" si="1"/>
        <v>-</v>
      </c>
      <c r="D83" s="110" t="s">
        <v>105</v>
      </c>
      <c r="E83" s="92"/>
      <c r="F83" s="93"/>
      <c r="G83" s="110" t="s">
        <v>105</v>
      </c>
      <c r="H83" s="93"/>
      <c r="I83" s="117"/>
      <c r="J83" s="93"/>
      <c r="K83" s="118"/>
      <c r="L83" s="92"/>
      <c r="M83" s="93"/>
      <c r="N83" s="110"/>
      <c r="O83" s="92"/>
      <c r="P83" s="93"/>
      <c r="Q83" s="110"/>
      <c r="R83" s="92"/>
      <c r="S83" s="93"/>
      <c r="T83" s="35"/>
      <c r="U83" s="4"/>
      <c r="V83" s="4"/>
      <c r="W83" s="4"/>
      <c r="X83" s="4"/>
      <c r="Y83" s="4"/>
      <c r="Z83" s="4"/>
    </row>
    <row r="84" ht="30.0" customHeight="1">
      <c r="A84" s="1"/>
      <c r="B84" s="119"/>
      <c r="C84" s="98" t="str">
        <f t="shared" si="1"/>
        <v>-</v>
      </c>
      <c r="D84" s="100" t="s">
        <v>105</v>
      </c>
      <c r="E84" s="92"/>
      <c r="F84" s="93"/>
      <c r="G84" s="100" t="s">
        <v>105</v>
      </c>
      <c r="H84" s="93"/>
      <c r="I84" s="115"/>
      <c r="J84" s="93"/>
      <c r="K84" s="116"/>
      <c r="L84" s="92"/>
      <c r="M84" s="93"/>
      <c r="N84" s="100"/>
      <c r="O84" s="92"/>
      <c r="P84" s="93"/>
      <c r="Q84" s="100"/>
      <c r="R84" s="92"/>
      <c r="S84" s="93"/>
      <c r="T84" s="35"/>
      <c r="U84" s="4"/>
      <c r="V84" s="4"/>
      <c r="W84" s="4"/>
      <c r="X84" s="4"/>
      <c r="Y84" s="4"/>
      <c r="Z84" s="4"/>
    </row>
    <row r="85" ht="30.0" customHeight="1">
      <c r="A85" s="1"/>
      <c r="B85" s="119"/>
      <c r="C85" s="108" t="str">
        <f t="shared" si="1"/>
        <v>-</v>
      </c>
      <c r="D85" s="110" t="s">
        <v>105</v>
      </c>
      <c r="E85" s="92"/>
      <c r="F85" s="93"/>
      <c r="G85" s="110" t="s">
        <v>105</v>
      </c>
      <c r="H85" s="93"/>
      <c r="I85" s="117"/>
      <c r="J85" s="93"/>
      <c r="K85" s="118"/>
      <c r="L85" s="92"/>
      <c r="M85" s="93"/>
      <c r="N85" s="110"/>
      <c r="O85" s="92"/>
      <c r="P85" s="93"/>
      <c r="Q85" s="110"/>
      <c r="R85" s="92"/>
      <c r="S85" s="93"/>
      <c r="T85" s="35"/>
      <c r="U85" s="4"/>
      <c r="V85" s="4"/>
      <c r="W85" s="4"/>
      <c r="X85" s="4"/>
      <c r="Y85" s="4"/>
      <c r="Z85" s="4"/>
    </row>
    <row r="86" ht="30.0" customHeight="1">
      <c r="A86" s="1"/>
      <c r="B86" s="119"/>
      <c r="C86" s="98" t="str">
        <f t="shared" si="1"/>
        <v>-</v>
      </c>
      <c r="D86" s="100" t="s">
        <v>105</v>
      </c>
      <c r="E86" s="92"/>
      <c r="F86" s="93"/>
      <c r="G86" s="100" t="s">
        <v>105</v>
      </c>
      <c r="H86" s="93"/>
      <c r="I86" s="115"/>
      <c r="J86" s="93"/>
      <c r="K86" s="116"/>
      <c r="L86" s="92"/>
      <c r="M86" s="93"/>
      <c r="N86" s="100"/>
      <c r="O86" s="92"/>
      <c r="P86" s="93"/>
      <c r="Q86" s="100"/>
      <c r="R86" s="92"/>
      <c r="S86" s="93"/>
      <c r="T86" s="35"/>
      <c r="U86" s="4"/>
      <c r="V86" s="4"/>
      <c r="W86" s="4"/>
      <c r="X86" s="4"/>
      <c r="Y86" s="4"/>
      <c r="Z86" s="4"/>
    </row>
    <row r="87" ht="30.0" customHeight="1">
      <c r="A87" s="1"/>
      <c r="B87" s="119"/>
      <c r="C87" s="108" t="str">
        <f t="shared" si="1"/>
        <v>-</v>
      </c>
      <c r="D87" s="110" t="s">
        <v>105</v>
      </c>
      <c r="E87" s="92"/>
      <c r="F87" s="93"/>
      <c r="G87" s="110" t="s">
        <v>105</v>
      </c>
      <c r="H87" s="93"/>
      <c r="I87" s="117"/>
      <c r="J87" s="93"/>
      <c r="K87" s="118"/>
      <c r="L87" s="92"/>
      <c r="M87" s="93"/>
      <c r="N87" s="110"/>
      <c r="O87" s="92"/>
      <c r="P87" s="93"/>
      <c r="Q87" s="110"/>
      <c r="R87" s="92"/>
      <c r="S87" s="93"/>
      <c r="T87" s="35"/>
      <c r="U87" s="4"/>
      <c r="V87" s="4"/>
      <c r="W87" s="4"/>
      <c r="X87" s="4"/>
      <c r="Y87" s="4"/>
      <c r="Z87" s="4"/>
    </row>
    <row r="88" ht="30.0" customHeight="1">
      <c r="A88" s="1"/>
      <c r="B88" s="119"/>
      <c r="C88" s="98" t="str">
        <f t="shared" si="1"/>
        <v>-</v>
      </c>
      <c r="D88" s="100" t="s">
        <v>105</v>
      </c>
      <c r="E88" s="92"/>
      <c r="F88" s="93"/>
      <c r="G88" s="100" t="s">
        <v>105</v>
      </c>
      <c r="H88" s="93"/>
      <c r="I88" s="115"/>
      <c r="J88" s="93"/>
      <c r="K88" s="116"/>
      <c r="L88" s="92"/>
      <c r="M88" s="93"/>
      <c r="N88" s="100"/>
      <c r="O88" s="92"/>
      <c r="P88" s="93"/>
      <c r="Q88" s="100"/>
      <c r="R88" s="92"/>
      <c r="S88" s="93"/>
      <c r="T88" s="35"/>
      <c r="U88" s="4"/>
      <c r="V88" s="4"/>
      <c r="W88" s="4"/>
      <c r="X88" s="4"/>
      <c r="Y88" s="4"/>
      <c r="Z88" s="4"/>
    </row>
    <row r="89" ht="30.0" customHeight="1">
      <c r="A89" s="1"/>
      <c r="B89" s="119"/>
      <c r="C89" s="108" t="str">
        <f t="shared" si="1"/>
        <v>-</v>
      </c>
      <c r="D89" s="110" t="s">
        <v>105</v>
      </c>
      <c r="E89" s="92"/>
      <c r="F89" s="93"/>
      <c r="G89" s="110" t="s">
        <v>105</v>
      </c>
      <c r="H89" s="93"/>
      <c r="I89" s="117"/>
      <c r="J89" s="93"/>
      <c r="K89" s="118"/>
      <c r="L89" s="92"/>
      <c r="M89" s="93"/>
      <c r="N89" s="110"/>
      <c r="O89" s="92"/>
      <c r="P89" s="93"/>
      <c r="Q89" s="110"/>
      <c r="R89" s="92"/>
      <c r="S89" s="93"/>
      <c r="T89" s="35"/>
      <c r="U89" s="4"/>
      <c r="V89" s="4"/>
      <c r="W89" s="4"/>
      <c r="X89" s="4"/>
      <c r="Y89" s="4"/>
      <c r="Z89" s="4"/>
    </row>
    <row r="90" ht="30.0" customHeight="1">
      <c r="A90" s="1"/>
      <c r="B90" s="119"/>
      <c r="C90" s="98" t="str">
        <f t="shared" si="1"/>
        <v>-</v>
      </c>
      <c r="D90" s="100" t="s">
        <v>105</v>
      </c>
      <c r="E90" s="92"/>
      <c r="F90" s="93"/>
      <c r="G90" s="100" t="s">
        <v>105</v>
      </c>
      <c r="H90" s="93"/>
      <c r="I90" s="115"/>
      <c r="J90" s="93"/>
      <c r="K90" s="116"/>
      <c r="L90" s="92"/>
      <c r="M90" s="93"/>
      <c r="N90" s="100"/>
      <c r="O90" s="92"/>
      <c r="P90" s="93"/>
      <c r="Q90" s="100"/>
      <c r="R90" s="92"/>
      <c r="S90" s="93"/>
      <c r="T90" s="35"/>
      <c r="U90" s="4"/>
      <c r="V90" s="4"/>
      <c r="W90" s="4"/>
      <c r="X90" s="4"/>
      <c r="Y90" s="4"/>
      <c r="Z90" s="4"/>
    </row>
    <row r="91" ht="30.0" customHeight="1">
      <c r="A91" s="1"/>
      <c r="B91" s="119"/>
      <c r="C91" s="108" t="str">
        <f t="shared" si="1"/>
        <v>-</v>
      </c>
      <c r="D91" s="110" t="s">
        <v>105</v>
      </c>
      <c r="E91" s="92"/>
      <c r="F91" s="93"/>
      <c r="G91" s="110" t="s">
        <v>105</v>
      </c>
      <c r="H91" s="93"/>
      <c r="I91" s="117"/>
      <c r="J91" s="93"/>
      <c r="K91" s="118"/>
      <c r="L91" s="92"/>
      <c r="M91" s="93"/>
      <c r="N91" s="110"/>
      <c r="O91" s="92"/>
      <c r="P91" s="93"/>
      <c r="Q91" s="110"/>
      <c r="R91" s="92"/>
      <c r="S91" s="93"/>
      <c r="T91" s="35"/>
      <c r="U91" s="4"/>
      <c r="V91" s="4"/>
      <c r="W91" s="4"/>
      <c r="X91" s="4"/>
      <c r="Y91" s="4"/>
      <c r="Z91" s="4"/>
    </row>
    <row r="92" ht="30.0" customHeight="1">
      <c r="A92" s="1"/>
      <c r="B92" s="119"/>
      <c r="C92" s="98" t="str">
        <f t="shared" si="1"/>
        <v>-</v>
      </c>
      <c r="D92" s="100" t="s">
        <v>105</v>
      </c>
      <c r="E92" s="92"/>
      <c r="F92" s="93"/>
      <c r="G92" s="100" t="s">
        <v>105</v>
      </c>
      <c r="H92" s="93"/>
      <c r="I92" s="115"/>
      <c r="J92" s="93"/>
      <c r="K92" s="116"/>
      <c r="L92" s="92"/>
      <c r="M92" s="93"/>
      <c r="N92" s="100"/>
      <c r="O92" s="92"/>
      <c r="P92" s="93"/>
      <c r="Q92" s="100"/>
      <c r="R92" s="92"/>
      <c r="S92" s="93"/>
      <c r="T92" s="35"/>
      <c r="U92" s="4"/>
      <c r="V92" s="4"/>
      <c r="W92" s="4"/>
      <c r="X92" s="4"/>
      <c r="Y92" s="4"/>
      <c r="Z92" s="4"/>
    </row>
    <row r="93" ht="30.0" customHeight="1">
      <c r="A93" s="1"/>
      <c r="B93" s="119"/>
      <c r="C93" s="108" t="str">
        <f t="shared" si="1"/>
        <v>-</v>
      </c>
      <c r="D93" s="110" t="s">
        <v>105</v>
      </c>
      <c r="E93" s="92"/>
      <c r="F93" s="93"/>
      <c r="G93" s="110" t="s">
        <v>105</v>
      </c>
      <c r="H93" s="93"/>
      <c r="I93" s="117"/>
      <c r="J93" s="93"/>
      <c r="K93" s="118"/>
      <c r="L93" s="92"/>
      <c r="M93" s="93"/>
      <c r="N93" s="110"/>
      <c r="O93" s="92"/>
      <c r="P93" s="93"/>
      <c r="Q93" s="110"/>
      <c r="R93" s="92"/>
      <c r="S93" s="93"/>
      <c r="T93" s="35"/>
      <c r="U93" s="4"/>
      <c r="V93" s="4"/>
      <c r="W93" s="4"/>
      <c r="X93" s="4"/>
      <c r="Y93" s="4"/>
      <c r="Z93" s="4"/>
    </row>
    <row r="94" ht="30.0" customHeight="1">
      <c r="A94" s="1"/>
      <c r="B94" s="119"/>
      <c r="C94" s="98" t="str">
        <f t="shared" si="1"/>
        <v>-</v>
      </c>
      <c r="D94" s="100" t="s">
        <v>105</v>
      </c>
      <c r="E94" s="92"/>
      <c r="F94" s="93"/>
      <c r="G94" s="100" t="s">
        <v>105</v>
      </c>
      <c r="H94" s="93"/>
      <c r="I94" s="115"/>
      <c r="J94" s="93"/>
      <c r="K94" s="116"/>
      <c r="L94" s="92"/>
      <c r="M94" s="93"/>
      <c r="N94" s="100"/>
      <c r="O94" s="92"/>
      <c r="P94" s="93"/>
      <c r="Q94" s="100"/>
      <c r="R94" s="92"/>
      <c r="S94" s="93"/>
      <c r="T94" s="35"/>
      <c r="U94" s="4"/>
      <c r="V94" s="4"/>
      <c r="W94" s="4"/>
      <c r="X94" s="4"/>
      <c r="Y94" s="4"/>
      <c r="Z94" s="4"/>
    </row>
    <row r="95" ht="30.0" customHeight="1">
      <c r="A95" s="1"/>
      <c r="B95" s="119"/>
      <c r="C95" s="108" t="str">
        <f t="shared" si="1"/>
        <v>-</v>
      </c>
      <c r="D95" s="110" t="s">
        <v>105</v>
      </c>
      <c r="E95" s="92"/>
      <c r="F95" s="93"/>
      <c r="G95" s="110" t="s">
        <v>105</v>
      </c>
      <c r="H95" s="93"/>
      <c r="I95" s="117"/>
      <c r="J95" s="93"/>
      <c r="K95" s="118"/>
      <c r="L95" s="92"/>
      <c r="M95" s="93"/>
      <c r="N95" s="110"/>
      <c r="O95" s="92"/>
      <c r="P95" s="93"/>
      <c r="Q95" s="110"/>
      <c r="R95" s="92"/>
      <c r="S95" s="93"/>
      <c r="T95" s="35"/>
      <c r="U95" s="4"/>
      <c r="V95" s="4"/>
      <c r="W95" s="4"/>
      <c r="X95" s="4"/>
      <c r="Y95" s="4"/>
      <c r="Z95" s="4"/>
    </row>
    <row r="96" ht="30.0" customHeight="1">
      <c r="A96" s="1"/>
      <c r="B96" s="119"/>
      <c r="C96" s="98" t="str">
        <f t="shared" si="1"/>
        <v>-</v>
      </c>
      <c r="D96" s="100" t="s">
        <v>105</v>
      </c>
      <c r="E96" s="92"/>
      <c r="F96" s="93"/>
      <c r="G96" s="100" t="s">
        <v>105</v>
      </c>
      <c r="H96" s="93"/>
      <c r="I96" s="115"/>
      <c r="J96" s="93"/>
      <c r="K96" s="116"/>
      <c r="L96" s="92"/>
      <c r="M96" s="93"/>
      <c r="N96" s="100"/>
      <c r="O96" s="92"/>
      <c r="P96" s="93"/>
      <c r="Q96" s="100"/>
      <c r="R96" s="92"/>
      <c r="S96" s="93"/>
      <c r="T96" s="35"/>
      <c r="U96" s="4"/>
      <c r="V96" s="4"/>
      <c r="W96" s="4"/>
      <c r="X96" s="4"/>
      <c r="Y96" s="4"/>
      <c r="Z96" s="4"/>
    </row>
    <row r="97" ht="30.0" customHeight="1">
      <c r="A97" s="1"/>
      <c r="B97" s="119"/>
      <c r="C97" s="108" t="str">
        <f t="shared" si="1"/>
        <v>-</v>
      </c>
      <c r="D97" s="110" t="s">
        <v>105</v>
      </c>
      <c r="E97" s="92"/>
      <c r="F97" s="93"/>
      <c r="G97" s="110" t="s">
        <v>105</v>
      </c>
      <c r="H97" s="93"/>
      <c r="I97" s="117"/>
      <c r="J97" s="93"/>
      <c r="K97" s="118"/>
      <c r="L97" s="92"/>
      <c r="M97" s="93"/>
      <c r="N97" s="110"/>
      <c r="O97" s="92"/>
      <c r="P97" s="93"/>
      <c r="Q97" s="110"/>
      <c r="R97" s="92"/>
      <c r="S97" s="93"/>
      <c r="T97" s="35"/>
      <c r="U97" s="4"/>
      <c r="V97" s="4"/>
      <c r="W97" s="4"/>
      <c r="X97" s="4"/>
      <c r="Y97" s="4"/>
      <c r="Z97" s="4"/>
    </row>
    <row r="98" ht="30.0" customHeight="1">
      <c r="A98" s="1"/>
      <c r="B98" s="119"/>
      <c r="C98" s="98" t="str">
        <f t="shared" si="1"/>
        <v>-</v>
      </c>
      <c r="D98" s="100" t="s">
        <v>105</v>
      </c>
      <c r="E98" s="92"/>
      <c r="F98" s="93"/>
      <c r="G98" s="100" t="s">
        <v>105</v>
      </c>
      <c r="H98" s="93"/>
      <c r="I98" s="115"/>
      <c r="J98" s="93"/>
      <c r="K98" s="116"/>
      <c r="L98" s="92"/>
      <c r="M98" s="93"/>
      <c r="N98" s="100"/>
      <c r="O98" s="92"/>
      <c r="P98" s="93"/>
      <c r="Q98" s="100"/>
      <c r="R98" s="92"/>
      <c r="S98" s="93"/>
      <c r="T98" s="35"/>
      <c r="U98" s="4"/>
      <c r="V98" s="4"/>
      <c r="W98" s="4"/>
      <c r="X98" s="4"/>
      <c r="Y98" s="4"/>
      <c r="Z98" s="4"/>
    </row>
    <row r="99" ht="30.0" customHeight="1">
      <c r="A99" s="1"/>
      <c r="B99" s="119"/>
      <c r="C99" s="108" t="str">
        <f t="shared" si="1"/>
        <v>-</v>
      </c>
      <c r="D99" s="110" t="s">
        <v>105</v>
      </c>
      <c r="E99" s="92"/>
      <c r="F99" s="93"/>
      <c r="G99" s="110" t="s">
        <v>105</v>
      </c>
      <c r="H99" s="93"/>
      <c r="I99" s="117"/>
      <c r="J99" s="93"/>
      <c r="K99" s="118"/>
      <c r="L99" s="92"/>
      <c r="M99" s="93"/>
      <c r="N99" s="110"/>
      <c r="O99" s="92"/>
      <c r="P99" s="93"/>
      <c r="Q99" s="110"/>
      <c r="R99" s="92"/>
      <c r="S99" s="93"/>
      <c r="T99" s="35"/>
      <c r="U99" s="4"/>
      <c r="V99" s="4"/>
      <c r="W99" s="4"/>
      <c r="X99" s="4"/>
      <c r="Y99" s="4"/>
      <c r="Z99" s="4"/>
    </row>
    <row r="100" ht="30.0" customHeight="1">
      <c r="A100" s="1"/>
      <c r="B100" s="119"/>
      <c r="C100" s="98" t="str">
        <f t="shared" si="1"/>
        <v>-</v>
      </c>
      <c r="D100" s="100" t="s">
        <v>105</v>
      </c>
      <c r="E100" s="92"/>
      <c r="F100" s="93"/>
      <c r="G100" s="100" t="s">
        <v>105</v>
      </c>
      <c r="H100" s="93"/>
      <c r="I100" s="115"/>
      <c r="J100" s="93"/>
      <c r="K100" s="116"/>
      <c r="L100" s="92"/>
      <c r="M100" s="93"/>
      <c r="N100" s="100"/>
      <c r="O100" s="92"/>
      <c r="P100" s="93"/>
      <c r="Q100" s="100"/>
      <c r="R100" s="92"/>
      <c r="S100" s="93"/>
      <c r="T100" s="35"/>
      <c r="U100" s="4"/>
      <c r="V100" s="4"/>
      <c r="W100" s="4"/>
      <c r="X100" s="4"/>
      <c r="Y100" s="4"/>
      <c r="Z100" s="4"/>
    </row>
    <row r="101" ht="30.0" customHeight="1">
      <c r="A101" s="1"/>
      <c r="B101" s="119"/>
      <c r="C101" s="108" t="str">
        <f t="shared" si="1"/>
        <v>-</v>
      </c>
      <c r="D101" s="110" t="s">
        <v>105</v>
      </c>
      <c r="E101" s="92"/>
      <c r="F101" s="93"/>
      <c r="G101" s="110" t="s">
        <v>105</v>
      </c>
      <c r="H101" s="93"/>
      <c r="I101" s="117"/>
      <c r="J101" s="93"/>
      <c r="K101" s="118"/>
      <c r="L101" s="92"/>
      <c r="M101" s="93"/>
      <c r="N101" s="110"/>
      <c r="O101" s="92"/>
      <c r="P101" s="93"/>
      <c r="Q101" s="110"/>
      <c r="R101" s="92"/>
      <c r="S101" s="93"/>
      <c r="T101" s="35"/>
      <c r="U101" s="4"/>
      <c r="V101" s="4"/>
      <c r="W101" s="4"/>
      <c r="X101" s="4"/>
      <c r="Y101" s="4"/>
      <c r="Z101" s="4"/>
    </row>
    <row r="102" ht="30.0" customHeight="1">
      <c r="A102" s="1"/>
      <c r="B102" s="119"/>
      <c r="C102" s="98" t="str">
        <f t="shared" si="1"/>
        <v>-</v>
      </c>
      <c r="D102" s="100" t="s">
        <v>105</v>
      </c>
      <c r="E102" s="92"/>
      <c r="F102" s="93"/>
      <c r="G102" s="100" t="s">
        <v>105</v>
      </c>
      <c r="H102" s="93"/>
      <c r="I102" s="115"/>
      <c r="J102" s="93"/>
      <c r="K102" s="116"/>
      <c r="L102" s="92"/>
      <c r="M102" s="93"/>
      <c r="N102" s="100"/>
      <c r="O102" s="92"/>
      <c r="P102" s="93"/>
      <c r="Q102" s="100"/>
      <c r="R102" s="92"/>
      <c r="S102" s="93"/>
      <c r="T102" s="35"/>
      <c r="U102" s="4"/>
      <c r="V102" s="4"/>
      <c r="W102" s="4"/>
      <c r="X102" s="4"/>
      <c r="Y102" s="4"/>
      <c r="Z102" s="4"/>
    </row>
    <row r="103" ht="30.0" customHeight="1">
      <c r="A103" s="1"/>
      <c r="B103" s="119"/>
      <c r="C103" s="108" t="str">
        <f t="shared" si="1"/>
        <v>-</v>
      </c>
      <c r="D103" s="110" t="s">
        <v>105</v>
      </c>
      <c r="E103" s="92"/>
      <c r="F103" s="93"/>
      <c r="G103" s="110" t="s">
        <v>105</v>
      </c>
      <c r="H103" s="93"/>
      <c r="I103" s="117"/>
      <c r="J103" s="93"/>
      <c r="K103" s="118"/>
      <c r="L103" s="92"/>
      <c r="M103" s="93"/>
      <c r="N103" s="110"/>
      <c r="O103" s="92"/>
      <c r="P103" s="93"/>
      <c r="Q103" s="110"/>
      <c r="R103" s="92"/>
      <c r="S103" s="93"/>
      <c r="T103" s="35"/>
      <c r="U103" s="4"/>
      <c r="V103" s="4"/>
      <c r="W103" s="4"/>
      <c r="X103" s="4"/>
      <c r="Y103" s="4"/>
      <c r="Z103" s="4"/>
    </row>
    <row r="104" ht="30.0" customHeight="1">
      <c r="A104" s="1"/>
      <c r="B104" s="119"/>
      <c r="C104" s="98" t="str">
        <f t="shared" si="1"/>
        <v>-</v>
      </c>
      <c r="D104" s="100" t="s">
        <v>105</v>
      </c>
      <c r="E104" s="92"/>
      <c r="F104" s="93"/>
      <c r="G104" s="100" t="s">
        <v>105</v>
      </c>
      <c r="H104" s="93"/>
      <c r="I104" s="115"/>
      <c r="J104" s="93"/>
      <c r="K104" s="116"/>
      <c r="L104" s="92"/>
      <c r="M104" s="93"/>
      <c r="N104" s="100"/>
      <c r="O104" s="92"/>
      <c r="P104" s="93"/>
      <c r="Q104" s="100"/>
      <c r="R104" s="92"/>
      <c r="S104" s="93"/>
      <c r="T104" s="35"/>
      <c r="U104" s="4"/>
      <c r="V104" s="4"/>
      <c r="W104" s="4"/>
      <c r="X104" s="4"/>
      <c r="Y104" s="4"/>
      <c r="Z104" s="4"/>
    </row>
    <row r="105" ht="30.0" customHeight="1">
      <c r="A105" s="1"/>
      <c r="B105" s="119"/>
      <c r="C105" s="108" t="str">
        <f t="shared" si="1"/>
        <v>-</v>
      </c>
      <c r="D105" s="110" t="s">
        <v>105</v>
      </c>
      <c r="E105" s="92"/>
      <c r="F105" s="93"/>
      <c r="G105" s="110" t="s">
        <v>105</v>
      </c>
      <c r="H105" s="93"/>
      <c r="I105" s="117"/>
      <c r="J105" s="93"/>
      <c r="K105" s="118"/>
      <c r="L105" s="92"/>
      <c r="M105" s="93"/>
      <c r="N105" s="110"/>
      <c r="O105" s="92"/>
      <c r="P105" s="93"/>
      <c r="Q105" s="110"/>
      <c r="R105" s="92"/>
      <c r="S105" s="93"/>
      <c r="T105" s="35"/>
      <c r="U105" s="4"/>
      <c r="V105" s="4"/>
      <c r="W105" s="4"/>
      <c r="X105" s="4"/>
      <c r="Y105" s="4"/>
      <c r="Z105" s="4"/>
    </row>
    <row r="106" ht="30.0" customHeight="1">
      <c r="A106" s="1"/>
      <c r="B106" s="119"/>
      <c r="C106" s="98" t="str">
        <f t="shared" si="1"/>
        <v>-</v>
      </c>
      <c r="D106" s="100" t="s">
        <v>105</v>
      </c>
      <c r="E106" s="92"/>
      <c r="F106" s="93"/>
      <c r="G106" s="100" t="s">
        <v>105</v>
      </c>
      <c r="H106" s="93"/>
      <c r="I106" s="115"/>
      <c r="J106" s="93"/>
      <c r="K106" s="116"/>
      <c r="L106" s="92"/>
      <c r="M106" s="93"/>
      <c r="N106" s="100"/>
      <c r="O106" s="92"/>
      <c r="P106" s="93"/>
      <c r="Q106" s="100"/>
      <c r="R106" s="92"/>
      <c r="S106" s="93"/>
      <c r="T106" s="35"/>
      <c r="U106" s="4"/>
      <c r="V106" s="4"/>
      <c r="W106" s="4"/>
      <c r="X106" s="4"/>
      <c r="Y106" s="4"/>
      <c r="Z106" s="4"/>
    </row>
    <row r="107" ht="30.0" customHeight="1">
      <c r="A107" s="1"/>
      <c r="B107" s="119"/>
      <c r="C107" s="108" t="str">
        <f t="shared" si="1"/>
        <v>-</v>
      </c>
      <c r="D107" s="110" t="s">
        <v>105</v>
      </c>
      <c r="E107" s="92"/>
      <c r="F107" s="93"/>
      <c r="G107" s="110" t="s">
        <v>105</v>
      </c>
      <c r="H107" s="93"/>
      <c r="I107" s="117"/>
      <c r="J107" s="93"/>
      <c r="K107" s="118"/>
      <c r="L107" s="92"/>
      <c r="M107" s="93"/>
      <c r="N107" s="110"/>
      <c r="O107" s="92"/>
      <c r="P107" s="93"/>
      <c r="Q107" s="110"/>
      <c r="R107" s="92"/>
      <c r="S107" s="93"/>
      <c r="T107" s="35"/>
      <c r="U107" s="4"/>
      <c r="V107" s="4"/>
      <c r="W107" s="4"/>
      <c r="X107" s="4"/>
      <c r="Y107" s="4"/>
      <c r="Z107" s="4"/>
    </row>
    <row r="108" ht="30.0" customHeight="1">
      <c r="A108" s="1"/>
      <c r="B108" s="35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4"/>
      <c r="U108" s="4"/>
      <c r="V108" s="4"/>
      <c r="W108" s="4"/>
      <c r="X108" s="4"/>
      <c r="Y108" s="4"/>
      <c r="Z108" s="4"/>
    </row>
    <row r="109" ht="30.0" customHeight="1">
      <c r="A109" s="1"/>
      <c r="B109" s="3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0.0" customHeight="1">
      <c r="A110" s="1"/>
      <c r="B110" s="3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0.0" customHeight="1">
      <c r="A111" s="1"/>
      <c r="B111" s="3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0.0" customHeight="1">
      <c r="A112" s="1"/>
      <c r="B112" s="3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0.0" customHeight="1">
      <c r="A113" s="1"/>
      <c r="B113" s="3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0.0" customHeight="1">
      <c r="A114" s="1"/>
      <c r="B114" s="3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0.0" customHeight="1">
      <c r="A115" s="1"/>
      <c r="B115" s="3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0.0" customHeight="1">
      <c r="A116" s="1"/>
      <c r="B116" s="3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0.0" customHeight="1">
      <c r="A117" s="1"/>
      <c r="B117" s="3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0.0" customHeight="1">
      <c r="A118" s="1"/>
      <c r="B118" s="3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0.0" customHeight="1">
      <c r="A119" s="1"/>
      <c r="B119" s="3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0.0" customHeight="1">
      <c r="A120" s="1"/>
      <c r="B120" s="3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0.0" customHeight="1">
      <c r="A121" s="1"/>
      <c r="B121" s="3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0.0" customHeight="1">
      <c r="A122" s="1"/>
      <c r="B122" s="3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0.0" customHeight="1">
      <c r="A123" s="1"/>
      <c r="B123" s="3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0.0" customHeight="1">
      <c r="A124" s="1"/>
      <c r="B124" s="3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0.0" customHeight="1">
      <c r="A125" s="1"/>
      <c r="B125" s="3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0.0" customHeight="1">
      <c r="A126" s="1"/>
      <c r="B126" s="3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0.0" customHeight="1">
      <c r="A127" s="1"/>
      <c r="B127" s="3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0.0" customHeight="1">
      <c r="A128" s="1"/>
      <c r="B128" s="3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0.0" customHeight="1">
      <c r="A129" s="1"/>
      <c r="B129" s="3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0.0" customHeight="1">
      <c r="A130" s="1"/>
      <c r="B130" s="3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0.0" customHeight="1">
      <c r="A131" s="1"/>
      <c r="B131" s="3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0.0" customHeight="1">
      <c r="A132" s="1"/>
      <c r="B132" s="3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0.0" customHeight="1">
      <c r="A133" s="1"/>
      <c r="B133" s="3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0.0" customHeight="1">
      <c r="A134" s="1"/>
      <c r="B134" s="3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0.0" customHeight="1">
      <c r="A135" s="1"/>
      <c r="B135" s="3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0.0" customHeight="1">
      <c r="A136" s="1"/>
      <c r="B136" s="3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0.0" customHeight="1">
      <c r="A137" s="1"/>
      <c r="B137" s="3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0.0" customHeight="1">
      <c r="A138" s="1"/>
      <c r="B138" s="3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0.0" customHeight="1">
      <c r="A139" s="1"/>
      <c r="B139" s="3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0.0" customHeight="1">
      <c r="A140" s="1"/>
      <c r="B140" s="3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0.0" customHeight="1">
      <c r="A141" s="1"/>
      <c r="B141" s="3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0.0" customHeight="1">
      <c r="A142" s="1"/>
      <c r="B142" s="3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0.0" customHeight="1">
      <c r="A143" s="1"/>
      <c r="B143" s="3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0.0" customHeight="1">
      <c r="A144" s="1"/>
      <c r="B144" s="3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0.0" customHeight="1">
      <c r="A145" s="1"/>
      <c r="B145" s="3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0.0" customHeight="1">
      <c r="A146" s="1"/>
      <c r="B146" s="3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0.0" customHeight="1">
      <c r="A147" s="1"/>
      <c r="B147" s="3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0.0" customHeight="1">
      <c r="A148" s="1"/>
      <c r="B148" s="3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0.0" customHeight="1">
      <c r="A149" s="1"/>
      <c r="B149" s="3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0.0" customHeight="1">
      <c r="A150" s="1"/>
      <c r="B150" s="3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0.0" customHeight="1">
      <c r="A151" s="1"/>
      <c r="B151" s="3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0.0" customHeight="1">
      <c r="A152" s="1"/>
      <c r="B152" s="3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0.0" customHeight="1">
      <c r="A153" s="1"/>
      <c r="B153" s="3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0.0" customHeight="1">
      <c r="A154" s="1"/>
      <c r="B154" s="3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0.0" customHeight="1">
      <c r="A155" s="1"/>
      <c r="B155" s="3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0.0" customHeight="1">
      <c r="A156" s="1"/>
      <c r="B156" s="3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0.0" customHeight="1">
      <c r="A157" s="1"/>
      <c r="B157" s="3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0.0" customHeight="1">
      <c r="A158" s="1"/>
      <c r="B158" s="3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0.0" customHeight="1">
      <c r="A159" s="1"/>
      <c r="B159" s="3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0.0" customHeight="1">
      <c r="A160" s="1"/>
      <c r="B160" s="3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0.0" customHeight="1">
      <c r="A161" s="1"/>
      <c r="B161" s="3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0.0" customHeight="1">
      <c r="A162" s="1"/>
      <c r="B162" s="3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0.0" customHeight="1">
      <c r="A163" s="1"/>
      <c r="B163" s="3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0.0" customHeight="1">
      <c r="A164" s="1"/>
      <c r="B164" s="3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0.0" customHeight="1">
      <c r="A165" s="1"/>
      <c r="B165" s="3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0.0" customHeight="1">
      <c r="A166" s="1"/>
      <c r="B166" s="3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0.0" customHeight="1">
      <c r="A167" s="1"/>
      <c r="B167" s="3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0.0" customHeight="1">
      <c r="A168" s="1"/>
      <c r="B168" s="3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0.0" customHeight="1">
      <c r="A169" s="1"/>
      <c r="B169" s="3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0.0" customHeight="1">
      <c r="A170" s="1"/>
      <c r="B170" s="3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0.0" customHeight="1">
      <c r="A171" s="1"/>
      <c r="B171" s="3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0.0" customHeight="1">
      <c r="A172" s="1"/>
      <c r="B172" s="3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0.0" customHeight="1">
      <c r="A173" s="1"/>
      <c r="B173" s="3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0.0" customHeight="1">
      <c r="A174" s="1"/>
      <c r="B174" s="3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0.0" customHeight="1">
      <c r="A175" s="1"/>
      <c r="B175" s="3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0.0" customHeight="1">
      <c r="A176" s="1"/>
      <c r="B176" s="3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0.0" customHeight="1">
      <c r="A177" s="1"/>
      <c r="B177" s="3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0.0" customHeight="1">
      <c r="A178" s="1"/>
      <c r="B178" s="3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0.0" customHeight="1">
      <c r="A179" s="1"/>
      <c r="B179" s="3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0.0" customHeight="1">
      <c r="A180" s="1"/>
      <c r="B180" s="3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0.0" customHeight="1">
      <c r="A181" s="1"/>
      <c r="B181" s="3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0.0" customHeight="1">
      <c r="A182" s="1"/>
      <c r="B182" s="3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0.0" customHeight="1">
      <c r="A183" s="1"/>
      <c r="B183" s="3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0.0" customHeight="1">
      <c r="A184" s="1"/>
      <c r="B184" s="3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0.0" customHeight="1">
      <c r="A185" s="1"/>
      <c r="B185" s="3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0.0" customHeight="1">
      <c r="A186" s="1"/>
      <c r="B186" s="3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0.0" customHeight="1">
      <c r="A187" s="1"/>
      <c r="B187" s="3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0.0" customHeight="1">
      <c r="A188" s="1"/>
      <c r="B188" s="3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0.0" customHeight="1">
      <c r="A189" s="1"/>
      <c r="B189" s="3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0.0" customHeight="1">
      <c r="A190" s="1"/>
      <c r="B190" s="3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0.0" customHeight="1">
      <c r="A191" s="1"/>
      <c r="B191" s="3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0.0" customHeight="1">
      <c r="A192" s="1"/>
      <c r="B192" s="3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0.0" customHeight="1">
      <c r="A193" s="1"/>
      <c r="B193" s="3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0.0" customHeight="1">
      <c r="A194" s="1"/>
      <c r="B194" s="3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0.0" customHeight="1">
      <c r="A195" s="1"/>
      <c r="B195" s="3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0.0" customHeight="1">
      <c r="A196" s="1"/>
      <c r="B196" s="3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0.0" customHeight="1">
      <c r="A197" s="1"/>
      <c r="B197" s="3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0.0" customHeight="1">
      <c r="A198" s="1"/>
      <c r="B198" s="3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0.0" customHeight="1">
      <c r="A199" s="1"/>
      <c r="B199" s="3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0.0" customHeight="1">
      <c r="A200" s="1"/>
      <c r="B200" s="3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0.0" customHeight="1">
      <c r="A201" s="1"/>
      <c r="B201" s="3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0.0" customHeight="1">
      <c r="A202" s="1"/>
      <c r="B202" s="3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0.0" customHeight="1">
      <c r="A203" s="1"/>
      <c r="B203" s="3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0.0" customHeight="1">
      <c r="A204" s="1"/>
      <c r="B204" s="3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0.0" customHeight="1">
      <c r="A205" s="1"/>
      <c r="B205" s="3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0.0" customHeight="1">
      <c r="A206" s="1"/>
      <c r="B206" s="3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0.0" customHeight="1">
      <c r="A207" s="1"/>
      <c r="B207" s="3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0.0" customHeight="1">
      <c r="A208" s="1"/>
      <c r="B208" s="3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0.0" customHeight="1">
      <c r="A209" s="1"/>
      <c r="B209" s="3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0.0" customHeight="1">
      <c r="A210" s="1"/>
      <c r="B210" s="3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0.0" customHeight="1">
      <c r="A211" s="1"/>
      <c r="B211" s="3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0.0" customHeight="1">
      <c r="A212" s="1"/>
      <c r="B212" s="3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0.0" customHeight="1">
      <c r="A213" s="1"/>
      <c r="B213" s="3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0.0" customHeight="1">
      <c r="A214" s="1"/>
      <c r="B214" s="3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0.0" customHeight="1">
      <c r="A215" s="1"/>
      <c r="B215" s="3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0.0" customHeight="1">
      <c r="A216" s="1"/>
      <c r="B216" s="3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0.0" customHeight="1">
      <c r="A217" s="1"/>
      <c r="B217" s="3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0.0" customHeight="1">
      <c r="A218" s="1"/>
      <c r="B218" s="3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0.0" customHeight="1">
      <c r="A219" s="1"/>
      <c r="B219" s="3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0.0" customHeight="1">
      <c r="A220" s="1"/>
      <c r="B220" s="3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0.0" customHeight="1">
      <c r="A221" s="1"/>
      <c r="B221" s="3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0.0" customHeight="1">
      <c r="A222" s="1"/>
      <c r="B222" s="3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0.0" customHeight="1">
      <c r="A223" s="1"/>
      <c r="B223" s="3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0.0" customHeight="1">
      <c r="A224" s="1"/>
      <c r="B224" s="3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0.0" customHeight="1">
      <c r="A225" s="1"/>
      <c r="B225" s="3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0.0" customHeight="1">
      <c r="A226" s="1"/>
      <c r="B226" s="3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0.0" customHeight="1">
      <c r="A227" s="1"/>
      <c r="B227" s="3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0.0" customHeight="1">
      <c r="A228" s="1"/>
      <c r="B228" s="3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0.0" customHeight="1">
      <c r="A229" s="1"/>
      <c r="B229" s="3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0.0" customHeight="1">
      <c r="A230" s="1"/>
      <c r="B230" s="3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0.0" customHeight="1">
      <c r="A231" s="1"/>
      <c r="B231" s="3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0.0" customHeight="1">
      <c r="A232" s="1"/>
      <c r="B232" s="3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0.0" customHeight="1">
      <c r="A233" s="1"/>
      <c r="B233" s="3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0.0" customHeight="1">
      <c r="A234" s="1"/>
      <c r="B234" s="3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0.0" customHeight="1">
      <c r="A235" s="1"/>
      <c r="B235" s="3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0.0" customHeight="1">
      <c r="A236" s="1"/>
      <c r="B236" s="3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0.0" customHeight="1">
      <c r="A237" s="1"/>
      <c r="B237" s="3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0.0" customHeight="1">
      <c r="A238" s="1"/>
      <c r="B238" s="3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0.0" customHeight="1">
      <c r="A239" s="1"/>
      <c r="B239" s="3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0.0" customHeight="1">
      <c r="A240" s="1"/>
      <c r="B240" s="3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0.0" customHeight="1">
      <c r="A241" s="1"/>
      <c r="B241" s="3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0.0" customHeight="1">
      <c r="A242" s="1"/>
      <c r="B242" s="3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0.0" customHeight="1">
      <c r="A243" s="1"/>
      <c r="B243" s="3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0.0" customHeight="1">
      <c r="A244" s="1"/>
      <c r="B244" s="3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0.0" customHeight="1">
      <c r="A245" s="1"/>
      <c r="B245" s="3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0.0" customHeight="1">
      <c r="A246" s="1"/>
      <c r="B246" s="3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0.0" customHeight="1">
      <c r="A247" s="1"/>
      <c r="B247" s="3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0.0" customHeight="1">
      <c r="A248" s="1"/>
      <c r="B248" s="3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0.0" customHeight="1">
      <c r="A249" s="1"/>
      <c r="B249" s="3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0.0" customHeight="1">
      <c r="A250" s="1"/>
      <c r="B250" s="3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0.0" customHeight="1">
      <c r="A251" s="1"/>
      <c r="B251" s="3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0.0" customHeight="1">
      <c r="A252" s="1"/>
      <c r="B252" s="3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0.0" customHeight="1">
      <c r="A253" s="1"/>
      <c r="B253" s="3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0.0" customHeight="1">
      <c r="A254" s="1"/>
      <c r="B254" s="3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0.0" customHeight="1">
      <c r="A255" s="1"/>
      <c r="B255" s="3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0.0" customHeight="1">
      <c r="A256" s="1"/>
      <c r="B256" s="3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0.0" customHeight="1">
      <c r="A257" s="1"/>
      <c r="B257" s="3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0.0" customHeight="1">
      <c r="A258" s="1"/>
      <c r="B258" s="3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0.0" customHeight="1">
      <c r="A259" s="1"/>
      <c r="B259" s="3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0.0" customHeight="1">
      <c r="A260" s="1"/>
      <c r="B260" s="3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0.0" customHeight="1">
      <c r="A261" s="1"/>
      <c r="B261" s="3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0.0" customHeight="1">
      <c r="A262" s="1"/>
      <c r="B262" s="3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0.0" customHeight="1">
      <c r="A263" s="1"/>
      <c r="B263" s="3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0.0" customHeight="1">
      <c r="A264" s="1"/>
      <c r="B264" s="3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0.0" customHeight="1">
      <c r="A265" s="1"/>
      <c r="B265" s="3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0.0" customHeight="1">
      <c r="A266" s="1"/>
      <c r="B266" s="3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0.0" customHeight="1">
      <c r="A267" s="1"/>
      <c r="B267" s="3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0.0" customHeight="1">
      <c r="A268" s="1"/>
      <c r="B268" s="3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0.0" customHeight="1">
      <c r="A269" s="1"/>
      <c r="B269" s="3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0.0" customHeight="1">
      <c r="A270" s="1"/>
      <c r="B270" s="3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0.0" customHeight="1">
      <c r="A271" s="1"/>
      <c r="B271" s="3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0.0" customHeight="1">
      <c r="A272" s="1"/>
      <c r="B272" s="3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0.0" customHeight="1">
      <c r="A273" s="1"/>
      <c r="B273" s="3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0.0" customHeight="1">
      <c r="A274" s="1"/>
      <c r="B274" s="3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0.0" customHeight="1">
      <c r="A275" s="1"/>
      <c r="B275" s="3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0.0" customHeight="1">
      <c r="A276" s="1"/>
      <c r="B276" s="3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0.0" customHeight="1">
      <c r="A277" s="1"/>
      <c r="B277" s="3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0.0" customHeight="1">
      <c r="A278" s="1"/>
      <c r="B278" s="3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0.0" customHeight="1">
      <c r="A279" s="1"/>
      <c r="B279" s="3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0.0" customHeight="1">
      <c r="A280" s="1"/>
      <c r="B280" s="3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0.0" customHeight="1">
      <c r="A281" s="1"/>
      <c r="B281" s="3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0.0" customHeight="1">
      <c r="A282" s="1"/>
      <c r="B282" s="3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0.0" customHeight="1">
      <c r="A283" s="1"/>
      <c r="B283" s="3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0.0" customHeight="1">
      <c r="A284" s="1"/>
      <c r="B284" s="3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0.0" customHeight="1">
      <c r="A285" s="1"/>
      <c r="B285" s="3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0.0" customHeight="1">
      <c r="A286" s="1"/>
      <c r="B286" s="3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0.0" customHeight="1">
      <c r="A287" s="1"/>
      <c r="B287" s="3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0.0" customHeight="1">
      <c r="A288" s="1"/>
      <c r="B288" s="3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0.0" customHeight="1">
      <c r="A289" s="1"/>
      <c r="B289" s="3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0.0" customHeight="1">
      <c r="A290" s="1"/>
      <c r="B290" s="3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0.0" customHeight="1">
      <c r="A291" s="1"/>
      <c r="B291" s="3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0.0" customHeight="1">
      <c r="A292" s="1"/>
      <c r="B292" s="3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0.0" customHeight="1">
      <c r="A293" s="1"/>
      <c r="B293" s="3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0.0" customHeight="1">
      <c r="A294" s="1"/>
      <c r="B294" s="3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0.0" customHeight="1">
      <c r="A295" s="1"/>
      <c r="B295" s="3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0.0" customHeight="1">
      <c r="A296" s="1"/>
      <c r="B296" s="3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0.0" customHeight="1">
      <c r="A297" s="1"/>
      <c r="B297" s="3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0.0" customHeight="1">
      <c r="A298" s="1"/>
      <c r="B298" s="3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0.0" customHeight="1">
      <c r="A299" s="1"/>
      <c r="B299" s="3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0.0" customHeight="1">
      <c r="A300" s="1"/>
      <c r="B300" s="3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0.0" customHeight="1">
      <c r="A301" s="1"/>
      <c r="B301" s="3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0.0" customHeight="1">
      <c r="A302" s="1"/>
      <c r="B302" s="3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0.0" customHeight="1">
      <c r="A303" s="1"/>
      <c r="B303" s="3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0.0" customHeight="1">
      <c r="A304" s="1"/>
      <c r="B304" s="3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0.0" customHeight="1">
      <c r="A305" s="1"/>
      <c r="B305" s="3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0.0" customHeight="1">
      <c r="A306" s="1"/>
      <c r="B306" s="3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0.0" customHeight="1">
      <c r="A307" s="1"/>
      <c r="B307" s="3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0.0" customHeight="1">
      <c r="A308" s="1"/>
      <c r="B308" s="3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0.0" customHeight="1">
      <c r="A309" s="1"/>
      <c r="B309" s="3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0.0" customHeight="1">
      <c r="A310" s="1"/>
      <c r="B310" s="3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0.0" customHeight="1">
      <c r="A311" s="1"/>
      <c r="B311" s="3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0.0" customHeight="1">
      <c r="A312" s="1"/>
      <c r="B312" s="3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0.0" customHeight="1">
      <c r="A313" s="1"/>
      <c r="B313" s="3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0.0" customHeight="1">
      <c r="A314" s="1"/>
      <c r="B314" s="3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0.0" customHeight="1">
      <c r="A315" s="1"/>
      <c r="B315" s="3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0.0" customHeight="1">
      <c r="A316" s="1"/>
      <c r="B316" s="3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0.0" customHeight="1">
      <c r="A317" s="1"/>
      <c r="B317" s="3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0.0" customHeight="1">
      <c r="A318" s="1"/>
      <c r="B318" s="3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0.0" customHeight="1">
      <c r="A319" s="1"/>
      <c r="B319" s="3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0.0" customHeight="1">
      <c r="A320" s="1"/>
      <c r="B320" s="3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0.0" customHeight="1">
      <c r="A321" s="1"/>
      <c r="B321" s="3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0.0" customHeight="1">
      <c r="A322" s="1"/>
      <c r="B322" s="3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0.0" customHeight="1">
      <c r="A323" s="1"/>
      <c r="B323" s="3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0.0" customHeight="1">
      <c r="A324" s="1"/>
      <c r="B324" s="3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0.0" customHeight="1">
      <c r="A325" s="1"/>
      <c r="B325" s="3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0.0" customHeight="1">
      <c r="A326" s="1"/>
      <c r="B326" s="3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0.0" customHeight="1">
      <c r="A327" s="1"/>
      <c r="B327" s="3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0.0" customHeight="1">
      <c r="A328" s="1"/>
      <c r="B328" s="3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0.0" customHeight="1">
      <c r="A329" s="1"/>
      <c r="B329" s="3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0.0" customHeight="1">
      <c r="A330" s="1"/>
      <c r="B330" s="3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0.0" customHeight="1">
      <c r="A331" s="1"/>
      <c r="B331" s="3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0.0" customHeight="1">
      <c r="A332" s="1"/>
      <c r="B332" s="3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0.0" customHeight="1">
      <c r="A333" s="1"/>
      <c r="B333" s="3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0.0" customHeight="1">
      <c r="A334" s="1"/>
      <c r="B334" s="3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0.0" customHeight="1">
      <c r="A335" s="1"/>
      <c r="B335" s="3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0.0" customHeight="1">
      <c r="A336" s="1"/>
      <c r="B336" s="3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0.0" customHeight="1">
      <c r="A337" s="1"/>
      <c r="B337" s="3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0.0" customHeight="1">
      <c r="A338" s="1"/>
      <c r="B338" s="3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0.0" customHeight="1">
      <c r="A339" s="1"/>
      <c r="B339" s="3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0.0" customHeight="1">
      <c r="A340" s="1"/>
      <c r="B340" s="3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0.0" customHeight="1">
      <c r="A341" s="1"/>
      <c r="B341" s="3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0.0" customHeight="1">
      <c r="A342" s="1"/>
      <c r="B342" s="3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0.0" customHeight="1">
      <c r="A343" s="1"/>
      <c r="B343" s="3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0.0" customHeight="1">
      <c r="A344" s="1"/>
      <c r="B344" s="3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0.0" customHeight="1">
      <c r="A345" s="1"/>
      <c r="B345" s="3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0.0" customHeight="1">
      <c r="A346" s="1"/>
      <c r="B346" s="3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0.0" customHeight="1">
      <c r="A347" s="1"/>
      <c r="B347" s="3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0.0" customHeight="1">
      <c r="A348" s="1"/>
      <c r="B348" s="3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0.0" customHeight="1">
      <c r="A349" s="1"/>
      <c r="B349" s="3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0.0" customHeight="1">
      <c r="A350" s="1"/>
      <c r="B350" s="3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0.0" customHeight="1">
      <c r="A351" s="1"/>
      <c r="B351" s="3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0.0" customHeight="1">
      <c r="A352" s="1"/>
      <c r="B352" s="3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0.0" customHeight="1">
      <c r="A353" s="1"/>
      <c r="B353" s="3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0.0" customHeight="1">
      <c r="A354" s="1"/>
      <c r="B354" s="3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0.0" customHeight="1">
      <c r="A355" s="1"/>
      <c r="B355" s="3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0.0" customHeight="1">
      <c r="A356" s="1"/>
      <c r="B356" s="3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0.0" customHeight="1">
      <c r="A357" s="1"/>
      <c r="B357" s="3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0.0" customHeight="1">
      <c r="A358" s="1"/>
      <c r="B358" s="3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0.0" customHeight="1">
      <c r="A359" s="1"/>
      <c r="B359" s="3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0.0" customHeight="1">
      <c r="A360" s="1"/>
      <c r="B360" s="3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0.0" customHeight="1">
      <c r="A361" s="1"/>
      <c r="B361" s="3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0.0" customHeight="1">
      <c r="A362" s="1"/>
      <c r="B362" s="3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0.0" customHeight="1">
      <c r="A363" s="1"/>
      <c r="B363" s="3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0.0" customHeight="1">
      <c r="A364" s="1"/>
      <c r="B364" s="3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0.0" customHeight="1">
      <c r="A365" s="1"/>
      <c r="B365" s="3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0.0" customHeight="1">
      <c r="A366" s="1"/>
      <c r="B366" s="3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0.0" customHeight="1">
      <c r="A367" s="1"/>
      <c r="B367" s="3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0.0" customHeight="1">
      <c r="A368" s="1"/>
      <c r="B368" s="3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0.0" customHeight="1">
      <c r="A369" s="1"/>
      <c r="B369" s="3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0.0" customHeight="1">
      <c r="A370" s="1"/>
      <c r="B370" s="3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0.0" customHeight="1">
      <c r="A371" s="1"/>
      <c r="B371" s="3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0.0" customHeight="1">
      <c r="A372" s="1"/>
      <c r="B372" s="3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0.0" customHeight="1">
      <c r="A373" s="1"/>
      <c r="B373" s="3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0.0" customHeight="1">
      <c r="A374" s="1"/>
      <c r="B374" s="3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0.0" customHeight="1">
      <c r="A375" s="1"/>
      <c r="B375" s="3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0.0" customHeight="1">
      <c r="A376" s="1"/>
      <c r="B376" s="3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0.0" customHeight="1">
      <c r="A377" s="1"/>
      <c r="B377" s="3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0.0" customHeight="1">
      <c r="A378" s="1"/>
      <c r="B378" s="3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0.0" customHeight="1">
      <c r="A379" s="1"/>
      <c r="B379" s="3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0.0" customHeight="1">
      <c r="A380" s="1"/>
      <c r="B380" s="3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0.0" customHeight="1">
      <c r="A381" s="1"/>
      <c r="B381" s="3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0.0" customHeight="1">
      <c r="A382" s="1"/>
      <c r="B382" s="3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0.0" customHeight="1">
      <c r="A383" s="1"/>
      <c r="B383" s="3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0.0" customHeight="1">
      <c r="A384" s="1"/>
      <c r="B384" s="3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0.0" customHeight="1">
      <c r="A385" s="1"/>
      <c r="B385" s="3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0.0" customHeight="1">
      <c r="A386" s="1"/>
      <c r="B386" s="3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0.0" customHeight="1">
      <c r="A387" s="1"/>
      <c r="B387" s="3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0.0" customHeight="1">
      <c r="A388" s="1"/>
      <c r="B388" s="3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0.0" customHeight="1">
      <c r="A389" s="1"/>
      <c r="B389" s="3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0.0" customHeight="1">
      <c r="A390" s="1"/>
      <c r="B390" s="3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0.0" customHeight="1">
      <c r="A391" s="1"/>
      <c r="B391" s="3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0.0" customHeight="1">
      <c r="A392" s="1"/>
      <c r="B392" s="3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0.0" customHeight="1">
      <c r="A393" s="1"/>
      <c r="B393" s="3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0.0" customHeight="1">
      <c r="A394" s="1"/>
      <c r="B394" s="3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0.0" customHeight="1">
      <c r="A395" s="1"/>
      <c r="B395" s="3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0.0" customHeight="1">
      <c r="A396" s="1"/>
      <c r="B396" s="3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0.0" customHeight="1">
      <c r="A397" s="1"/>
      <c r="B397" s="3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0.0" customHeight="1">
      <c r="A398" s="1"/>
      <c r="B398" s="3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0.0" customHeight="1">
      <c r="A399" s="1"/>
      <c r="B399" s="3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0.0" customHeight="1">
      <c r="A400" s="1"/>
      <c r="B400" s="3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0.0" customHeight="1">
      <c r="A401" s="1"/>
      <c r="B401" s="3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0.0" customHeight="1">
      <c r="A402" s="1"/>
      <c r="B402" s="3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0.0" customHeight="1">
      <c r="A403" s="1"/>
      <c r="B403" s="3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0.0" customHeight="1">
      <c r="A404" s="1"/>
      <c r="B404" s="3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0.0" customHeight="1">
      <c r="A405" s="1"/>
      <c r="B405" s="3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0.0" customHeight="1">
      <c r="A406" s="1"/>
      <c r="B406" s="3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0.0" customHeight="1">
      <c r="A407" s="1"/>
      <c r="B407" s="3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0.0" customHeight="1">
      <c r="A408" s="1"/>
      <c r="B408" s="3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0.0" customHeight="1">
      <c r="A409" s="1"/>
      <c r="B409" s="3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0.0" customHeight="1">
      <c r="A410" s="1"/>
      <c r="B410" s="3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13">
    <mergeCell ref="G74:H74"/>
    <mergeCell ref="G75:H75"/>
    <mergeCell ref="G67:H67"/>
    <mergeCell ref="G68:H68"/>
    <mergeCell ref="G61:H61"/>
    <mergeCell ref="G80:H80"/>
    <mergeCell ref="G78:H78"/>
    <mergeCell ref="G79:H79"/>
    <mergeCell ref="G77:H77"/>
    <mergeCell ref="G66:H66"/>
    <mergeCell ref="G73:H73"/>
    <mergeCell ref="D77:F77"/>
    <mergeCell ref="D75:F75"/>
    <mergeCell ref="D76:F76"/>
    <mergeCell ref="G81:H81"/>
    <mergeCell ref="G82:H82"/>
    <mergeCell ref="G83:H83"/>
    <mergeCell ref="G103:H103"/>
    <mergeCell ref="G102:H102"/>
    <mergeCell ref="G93:H93"/>
    <mergeCell ref="G94:H94"/>
    <mergeCell ref="G91:H91"/>
    <mergeCell ref="G92:H92"/>
    <mergeCell ref="G87:H87"/>
    <mergeCell ref="G88:H88"/>
    <mergeCell ref="G89:H89"/>
    <mergeCell ref="G90:H90"/>
    <mergeCell ref="G99:H99"/>
    <mergeCell ref="G101:H101"/>
    <mergeCell ref="G69:H69"/>
    <mergeCell ref="G70:H70"/>
    <mergeCell ref="D72:F72"/>
    <mergeCell ref="D71:F71"/>
    <mergeCell ref="D73:F73"/>
    <mergeCell ref="D65:F65"/>
    <mergeCell ref="D64:F64"/>
    <mergeCell ref="D66:F66"/>
    <mergeCell ref="D67:F67"/>
    <mergeCell ref="D68:F68"/>
    <mergeCell ref="D69:F69"/>
    <mergeCell ref="D70:F70"/>
    <mergeCell ref="D63:F63"/>
    <mergeCell ref="D62:F62"/>
    <mergeCell ref="D61:F61"/>
    <mergeCell ref="D60:F60"/>
    <mergeCell ref="G54:H54"/>
    <mergeCell ref="D57:F57"/>
    <mergeCell ref="D56:F56"/>
    <mergeCell ref="D59:F59"/>
    <mergeCell ref="D58:F58"/>
    <mergeCell ref="D55:F55"/>
    <mergeCell ref="D54:F54"/>
    <mergeCell ref="G104:H104"/>
    <mergeCell ref="G95:H95"/>
    <mergeCell ref="G96:H96"/>
    <mergeCell ref="G97:H97"/>
    <mergeCell ref="G98:H98"/>
    <mergeCell ref="G107:H107"/>
    <mergeCell ref="G105:H105"/>
    <mergeCell ref="G106:H106"/>
    <mergeCell ref="D94:F94"/>
    <mergeCell ref="D93:F93"/>
    <mergeCell ref="D83:F83"/>
    <mergeCell ref="D84:F84"/>
    <mergeCell ref="G86:H86"/>
    <mergeCell ref="G84:H84"/>
    <mergeCell ref="G85:H85"/>
    <mergeCell ref="D87:F87"/>
    <mergeCell ref="D86:F86"/>
    <mergeCell ref="D105:F105"/>
    <mergeCell ref="D107:F107"/>
    <mergeCell ref="D106:F106"/>
    <mergeCell ref="D89:F89"/>
    <mergeCell ref="D88:F88"/>
    <mergeCell ref="G71:H71"/>
    <mergeCell ref="G72:H72"/>
    <mergeCell ref="G76:H76"/>
    <mergeCell ref="D81:F81"/>
    <mergeCell ref="D80:F80"/>
    <mergeCell ref="D82:F82"/>
    <mergeCell ref="D79:F79"/>
    <mergeCell ref="D78:F78"/>
    <mergeCell ref="D74:F74"/>
    <mergeCell ref="D85:F85"/>
    <mergeCell ref="N87:P87"/>
    <mergeCell ref="N92:P92"/>
    <mergeCell ref="K93:M93"/>
    <mergeCell ref="N93:P93"/>
    <mergeCell ref="K92:M92"/>
    <mergeCell ref="N102:P102"/>
    <mergeCell ref="N103:P103"/>
    <mergeCell ref="K103:M103"/>
    <mergeCell ref="K102:M102"/>
    <mergeCell ref="K101:M101"/>
    <mergeCell ref="K100:M100"/>
    <mergeCell ref="K99:M99"/>
    <mergeCell ref="N99:P99"/>
    <mergeCell ref="N105:P105"/>
    <mergeCell ref="N104:P104"/>
    <mergeCell ref="K104:M104"/>
    <mergeCell ref="K107:M107"/>
    <mergeCell ref="N107:P107"/>
    <mergeCell ref="K106:M106"/>
    <mergeCell ref="K105:M105"/>
    <mergeCell ref="Q106:S106"/>
    <mergeCell ref="Q107:S107"/>
    <mergeCell ref="Q97:S97"/>
    <mergeCell ref="Q96:S96"/>
    <mergeCell ref="N94:P94"/>
    <mergeCell ref="Q95:S95"/>
    <mergeCell ref="N95:P95"/>
    <mergeCell ref="K95:M95"/>
    <mergeCell ref="K94:M94"/>
    <mergeCell ref="N97:P97"/>
    <mergeCell ref="N96:P96"/>
    <mergeCell ref="K96:M96"/>
    <mergeCell ref="K97:M97"/>
    <mergeCell ref="K98:M98"/>
    <mergeCell ref="Q87:S87"/>
    <mergeCell ref="Q102:S102"/>
    <mergeCell ref="Q105:S105"/>
    <mergeCell ref="N106:P106"/>
    <mergeCell ref="Q89:S89"/>
    <mergeCell ref="N101:P101"/>
    <mergeCell ref="Q99:S99"/>
    <mergeCell ref="N98:P98"/>
    <mergeCell ref="N83:P83"/>
    <mergeCell ref="N84:P84"/>
    <mergeCell ref="N85:P85"/>
    <mergeCell ref="Q85:S85"/>
    <mergeCell ref="Q84:S84"/>
    <mergeCell ref="Q86:S86"/>
    <mergeCell ref="N86:P86"/>
    <mergeCell ref="Q100:S100"/>
    <mergeCell ref="N100:P100"/>
    <mergeCell ref="Q103:S103"/>
    <mergeCell ref="Q104:S104"/>
    <mergeCell ref="N89:P89"/>
    <mergeCell ref="N91:P91"/>
    <mergeCell ref="N90:P90"/>
    <mergeCell ref="Q92:S92"/>
    <mergeCell ref="Q94:S94"/>
    <mergeCell ref="Q93:S93"/>
    <mergeCell ref="Q90:S90"/>
    <mergeCell ref="Q91:S91"/>
    <mergeCell ref="Q101:S101"/>
    <mergeCell ref="Q98:S98"/>
    <mergeCell ref="N17:P17"/>
    <mergeCell ref="N18:P18"/>
    <mergeCell ref="N21:P21"/>
    <mergeCell ref="N20:P20"/>
    <mergeCell ref="K17:M17"/>
    <mergeCell ref="K21:M21"/>
    <mergeCell ref="N24:P24"/>
    <mergeCell ref="K22:M22"/>
    <mergeCell ref="K25:M25"/>
    <mergeCell ref="N23:P23"/>
    <mergeCell ref="N22:P22"/>
    <mergeCell ref="K37:M37"/>
    <mergeCell ref="K36:M36"/>
    <mergeCell ref="K40:M40"/>
    <mergeCell ref="K39:M39"/>
    <mergeCell ref="K38:M38"/>
    <mergeCell ref="K34:M34"/>
    <mergeCell ref="K35:M35"/>
    <mergeCell ref="N11:P11"/>
    <mergeCell ref="K10:M10"/>
    <mergeCell ref="N10:P10"/>
    <mergeCell ref="N15:P15"/>
    <mergeCell ref="K15:M15"/>
    <mergeCell ref="N16:P16"/>
    <mergeCell ref="K16:M16"/>
    <mergeCell ref="N14:P14"/>
    <mergeCell ref="Q35:S35"/>
    <mergeCell ref="Q34:S34"/>
    <mergeCell ref="Q11:S11"/>
    <mergeCell ref="Q10:S10"/>
    <mergeCell ref="Q15:S15"/>
    <mergeCell ref="Q14:S14"/>
    <mergeCell ref="Q17:S17"/>
    <mergeCell ref="Q16:S16"/>
    <mergeCell ref="Q18:S18"/>
    <mergeCell ref="Q38:S38"/>
    <mergeCell ref="Q37:S37"/>
    <mergeCell ref="Q36:S36"/>
    <mergeCell ref="Q39:S39"/>
    <mergeCell ref="K26:M26"/>
    <mergeCell ref="N27:P27"/>
    <mergeCell ref="N26:P26"/>
    <mergeCell ref="N29:P29"/>
    <mergeCell ref="K29:M29"/>
    <mergeCell ref="Q28:S28"/>
    <mergeCell ref="K28:M28"/>
    <mergeCell ref="K27:M27"/>
    <mergeCell ref="K19:M19"/>
    <mergeCell ref="N19:P19"/>
    <mergeCell ref="N9:P9"/>
    <mergeCell ref="K11:M11"/>
    <mergeCell ref="K18:M18"/>
    <mergeCell ref="K20:M20"/>
    <mergeCell ref="K13:M13"/>
    <mergeCell ref="K14:M14"/>
    <mergeCell ref="N28:P28"/>
    <mergeCell ref="Q81:S81"/>
    <mergeCell ref="Q80:S80"/>
    <mergeCell ref="K81:M81"/>
    <mergeCell ref="K83:M83"/>
    <mergeCell ref="K82:M82"/>
    <mergeCell ref="Q82:S82"/>
    <mergeCell ref="N82:P82"/>
    <mergeCell ref="Q83:S83"/>
    <mergeCell ref="Q79:S79"/>
    <mergeCell ref="K80:M80"/>
    <mergeCell ref="K79:M79"/>
    <mergeCell ref="K78:M78"/>
    <mergeCell ref="Q78:S78"/>
    <mergeCell ref="N80:P80"/>
    <mergeCell ref="Q56:S56"/>
    <mergeCell ref="N56:P56"/>
    <mergeCell ref="N58:P58"/>
    <mergeCell ref="N57:P57"/>
    <mergeCell ref="N50:P50"/>
    <mergeCell ref="N51:P51"/>
    <mergeCell ref="N52:P52"/>
    <mergeCell ref="Q55:S55"/>
    <mergeCell ref="Q58:S58"/>
    <mergeCell ref="Q60:S60"/>
    <mergeCell ref="Q59:S59"/>
    <mergeCell ref="Q54:S54"/>
    <mergeCell ref="Q57:S57"/>
    <mergeCell ref="Q61:S61"/>
    <mergeCell ref="N73:P73"/>
    <mergeCell ref="N69:P69"/>
    <mergeCell ref="N70:P70"/>
    <mergeCell ref="N71:P71"/>
    <mergeCell ref="N76:P76"/>
    <mergeCell ref="N77:P77"/>
    <mergeCell ref="N62:P62"/>
    <mergeCell ref="N61:P61"/>
    <mergeCell ref="N79:P79"/>
    <mergeCell ref="N81:P81"/>
    <mergeCell ref="N78:P78"/>
    <mergeCell ref="N74:P74"/>
    <mergeCell ref="N75:P75"/>
    <mergeCell ref="N53:P53"/>
    <mergeCell ref="Q53:S53"/>
    <mergeCell ref="K53:M53"/>
    <mergeCell ref="K52:M52"/>
    <mergeCell ref="Q51:S51"/>
    <mergeCell ref="Q52:S52"/>
    <mergeCell ref="N43:P43"/>
    <mergeCell ref="N42:P42"/>
    <mergeCell ref="K42:M42"/>
    <mergeCell ref="K44:M44"/>
    <mergeCell ref="K43:M43"/>
    <mergeCell ref="N44:P44"/>
    <mergeCell ref="N41:P41"/>
    <mergeCell ref="K84:M84"/>
    <mergeCell ref="K74:M74"/>
    <mergeCell ref="K75:M75"/>
    <mergeCell ref="K77:M77"/>
    <mergeCell ref="K76:M76"/>
    <mergeCell ref="Q74:S74"/>
    <mergeCell ref="Q73:S73"/>
    <mergeCell ref="Q75:S75"/>
    <mergeCell ref="Q71:S71"/>
    <mergeCell ref="Q70:S70"/>
    <mergeCell ref="Q76:S76"/>
    <mergeCell ref="Q77:S77"/>
    <mergeCell ref="Q88:S88"/>
    <mergeCell ref="N88:P88"/>
    <mergeCell ref="K88:M88"/>
    <mergeCell ref="K89:M89"/>
    <mergeCell ref="K90:M90"/>
    <mergeCell ref="K91:M91"/>
    <mergeCell ref="K63:M63"/>
    <mergeCell ref="K62:M62"/>
    <mergeCell ref="K60:M60"/>
    <mergeCell ref="K85:M85"/>
    <mergeCell ref="K86:M86"/>
    <mergeCell ref="K87:M87"/>
    <mergeCell ref="K73:M73"/>
    <mergeCell ref="Q9:S9"/>
    <mergeCell ref="K12:M12"/>
    <mergeCell ref="K9:M9"/>
    <mergeCell ref="Q12:S12"/>
    <mergeCell ref="N12:P12"/>
    <mergeCell ref="Q48:S48"/>
    <mergeCell ref="D48:F48"/>
    <mergeCell ref="D47:F47"/>
    <mergeCell ref="D44:F44"/>
    <mergeCell ref="D45:F45"/>
    <mergeCell ref="D46:F46"/>
    <mergeCell ref="Q47:S47"/>
    <mergeCell ref="Q7:S7"/>
    <mergeCell ref="C6:S6"/>
    <mergeCell ref="Q40:S40"/>
    <mergeCell ref="Q25:S25"/>
    <mergeCell ref="G7:H7"/>
    <mergeCell ref="D24:F24"/>
    <mergeCell ref="D43:F43"/>
    <mergeCell ref="Q23:S23"/>
    <mergeCell ref="Q24:S24"/>
    <mergeCell ref="N7:P7"/>
    <mergeCell ref="I7:J7"/>
    <mergeCell ref="K7:M7"/>
    <mergeCell ref="D9:F9"/>
    <mergeCell ref="G9:H9"/>
    <mergeCell ref="G8:H8"/>
    <mergeCell ref="I8:J8"/>
    <mergeCell ref="K8:M8"/>
    <mergeCell ref="I9:J9"/>
    <mergeCell ref="Q13:S13"/>
    <mergeCell ref="N13:P13"/>
    <mergeCell ref="Q8:S8"/>
    <mergeCell ref="N8:P8"/>
    <mergeCell ref="Q49:S49"/>
    <mergeCell ref="N49:P49"/>
    <mergeCell ref="I49:J49"/>
    <mergeCell ref="D49:F49"/>
    <mergeCell ref="N47:P47"/>
    <mergeCell ref="N46:P46"/>
    <mergeCell ref="K49:M49"/>
    <mergeCell ref="K48:M48"/>
    <mergeCell ref="K50:M50"/>
    <mergeCell ref="K46:M46"/>
    <mergeCell ref="Q50:S50"/>
    <mergeCell ref="I51:J51"/>
    <mergeCell ref="I50:J50"/>
    <mergeCell ref="D51:F51"/>
    <mergeCell ref="D53:F53"/>
    <mergeCell ref="D52:F52"/>
    <mergeCell ref="D50:F50"/>
    <mergeCell ref="K47:M47"/>
    <mergeCell ref="I47:J47"/>
    <mergeCell ref="I48:J48"/>
    <mergeCell ref="I41:J41"/>
    <mergeCell ref="K41:M41"/>
    <mergeCell ref="K51:M51"/>
    <mergeCell ref="I52:J52"/>
    <mergeCell ref="I43:J43"/>
    <mergeCell ref="Q43:S43"/>
    <mergeCell ref="Q44:S44"/>
    <mergeCell ref="Q41:S41"/>
    <mergeCell ref="N45:P45"/>
    <mergeCell ref="Q45:S45"/>
    <mergeCell ref="Q46:S46"/>
    <mergeCell ref="K45:M45"/>
    <mergeCell ref="I46:J46"/>
    <mergeCell ref="I45:J45"/>
    <mergeCell ref="Q42:S42"/>
    <mergeCell ref="Q62:S62"/>
    <mergeCell ref="Q63:S63"/>
    <mergeCell ref="Q67:S67"/>
    <mergeCell ref="Q69:S69"/>
    <mergeCell ref="Q64:S64"/>
    <mergeCell ref="Q66:S66"/>
    <mergeCell ref="Q68:S68"/>
    <mergeCell ref="Q72:S72"/>
    <mergeCell ref="Q65:S65"/>
    <mergeCell ref="N65:P65"/>
    <mergeCell ref="N67:P67"/>
    <mergeCell ref="N64:P64"/>
    <mergeCell ref="N66:P66"/>
    <mergeCell ref="N68:P68"/>
    <mergeCell ref="N63:P63"/>
    <mergeCell ref="N72:P72"/>
    <mergeCell ref="I54:J54"/>
    <mergeCell ref="I55:J55"/>
    <mergeCell ref="I53:J53"/>
    <mergeCell ref="K56:M56"/>
    <mergeCell ref="K57:M57"/>
    <mergeCell ref="K65:M65"/>
    <mergeCell ref="K64:M64"/>
    <mergeCell ref="K61:M61"/>
    <mergeCell ref="K67:M67"/>
    <mergeCell ref="K66:M66"/>
    <mergeCell ref="K68:M68"/>
    <mergeCell ref="I65:J65"/>
    <mergeCell ref="I64:J64"/>
    <mergeCell ref="I70:J70"/>
    <mergeCell ref="I69:J69"/>
    <mergeCell ref="K70:M70"/>
    <mergeCell ref="K69:M69"/>
    <mergeCell ref="K71:M71"/>
    <mergeCell ref="K72:M72"/>
    <mergeCell ref="K59:M59"/>
    <mergeCell ref="N60:P60"/>
    <mergeCell ref="N59:P59"/>
    <mergeCell ref="N55:P55"/>
    <mergeCell ref="N54:P54"/>
    <mergeCell ref="K54:M54"/>
    <mergeCell ref="I59:J59"/>
    <mergeCell ref="K55:M55"/>
    <mergeCell ref="I58:J58"/>
    <mergeCell ref="K58:M58"/>
    <mergeCell ref="I71:J71"/>
    <mergeCell ref="I72:J72"/>
    <mergeCell ref="I11:J11"/>
    <mergeCell ref="I10:J10"/>
    <mergeCell ref="G11:H11"/>
    <mergeCell ref="G10:H10"/>
    <mergeCell ref="G15:H15"/>
    <mergeCell ref="G14:H14"/>
    <mergeCell ref="G16:H16"/>
    <mergeCell ref="G17:H17"/>
    <mergeCell ref="G19:H19"/>
    <mergeCell ref="I19:J19"/>
    <mergeCell ref="G20:H20"/>
    <mergeCell ref="G18:H18"/>
    <mergeCell ref="G33:H33"/>
    <mergeCell ref="G32:H32"/>
    <mergeCell ref="G29:H29"/>
    <mergeCell ref="G21:H21"/>
    <mergeCell ref="I21:J21"/>
    <mergeCell ref="I29:J29"/>
    <mergeCell ref="I33:J33"/>
    <mergeCell ref="I32:J32"/>
    <mergeCell ref="G62:H62"/>
    <mergeCell ref="G63:H63"/>
    <mergeCell ref="G64:H64"/>
    <mergeCell ref="G65:H65"/>
    <mergeCell ref="I56:J56"/>
    <mergeCell ref="I57:J57"/>
    <mergeCell ref="I62:J62"/>
    <mergeCell ref="I67:J67"/>
    <mergeCell ref="I68:J68"/>
    <mergeCell ref="I63:J63"/>
    <mergeCell ref="I66:J66"/>
    <mergeCell ref="N34:P34"/>
    <mergeCell ref="N25:P25"/>
    <mergeCell ref="N31:P31"/>
    <mergeCell ref="N33:P33"/>
    <mergeCell ref="N32:P32"/>
    <mergeCell ref="N30:P30"/>
    <mergeCell ref="N48:P48"/>
    <mergeCell ref="N35:P35"/>
    <mergeCell ref="N38:P38"/>
    <mergeCell ref="N37:P37"/>
    <mergeCell ref="N36:P36"/>
    <mergeCell ref="N39:P39"/>
    <mergeCell ref="N40:P40"/>
    <mergeCell ref="D23:F23"/>
    <mergeCell ref="D22:F22"/>
    <mergeCell ref="D32:F32"/>
    <mergeCell ref="D33:F33"/>
    <mergeCell ref="G22:H22"/>
    <mergeCell ref="I22:J22"/>
    <mergeCell ref="G26:H26"/>
    <mergeCell ref="G25:H25"/>
    <mergeCell ref="I26:J26"/>
    <mergeCell ref="G28:H28"/>
    <mergeCell ref="I28:J28"/>
    <mergeCell ref="I13:J13"/>
    <mergeCell ref="I12:J12"/>
    <mergeCell ref="D11:F11"/>
    <mergeCell ref="D10:F10"/>
    <mergeCell ref="Q31:S31"/>
    <mergeCell ref="Q29:S29"/>
    <mergeCell ref="Q30:S30"/>
    <mergeCell ref="Q33:S33"/>
    <mergeCell ref="Q32:S32"/>
    <mergeCell ref="K30:M30"/>
    <mergeCell ref="K33:M33"/>
    <mergeCell ref="K31:M31"/>
    <mergeCell ref="K32:M32"/>
    <mergeCell ref="Q26:S26"/>
    <mergeCell ref="Q27:S27"/>
    <mergeCell ref="K24:M24"/>
    <mergeCell ref="K23:M23"/>
    <mergeCell ref="Q19:S19"/>
    <mergeCell ref="Q20:S20"/>
    <mergeCell ref="Q21:S21"/>
    <mergeCell ref="Q22:S22"/>
    <mergeCell ref="D21:F21"/>
    <mergeCell ref="I25:J25"/>
    <mergeCell ref="G55:H55"/>
    <mergeCell ref="G57:H57"/>
    <mergeCell ref="G56:H56"/>
    <mergeCell ref="I61:J61"/>
    <mergeCell ref="A10:A11"/>
    <mergeCell ref="A19:A20"/>
    <mergeCell ref="C3:H3"/>
    <mergeCell ref="D20:F20"/>
    <mergeCell ref="I39:J39"/>
    <mergeCell ref="I44:J44"/>
    <mergeCell ref="D42:F42"/>
    <mergeCell ref="A8:A9"/>
    <mergeCell ref="D7:F7"/>
    <mergeCell ref="D8:F8"/>
    <mergeCell ref="I16:J16"/>
    <mergeCell ref="I14:J14"/>
    <mergeCell ref="I15:J15"/>
    <mergeCell ref="D13:F13"/>
    <mergeCell ref="D15:F15"/>
    <mergeCell ref="D14:F14"/>
    <mergeCell ref="D19:F19"/>
    <mergeCell ref="D18:F18"/>
    <mergeCell ref="D30:F30"/>
    <mergeCell ref="D31:F31"/>
    <mergeCell ref="D28:F28"/>
    <mergeCell ref="D29:F29"/>
    <mergeCell ref="D25:F25"/>
    <mergeCell ref="D26:F26"/>
    <mergeCell ref="G31:H31"/>
    <mergeCell ref="I31:J31"/>
    <mergeCell ref="G27:H27"/>
    <mergeCell ref="I27:J27"/>
    <mergeCell ref="D27:F27"/>
    <mergeCell ref="I17:J17"/>
    <mergeCell ref="I20:J20"/>
    <mergeCell ref="I18:J18"/>
    <mergeCell ref="I24:J24"/>
    <mergeCell ref="G23:H23"/>
    <mergeCell ref="I23:J23"/>
    <mergeCell ref="G24:H24"/>
    <mergeCell ref="I107:J107"/>
    <mergeCell ref="I105:J105"/>
    <mergeCell ref="I106:J106"/>
    <mergeCell ref="I101:J101"/>
    <mergeCell ref="I100:J100"/>
    <mergeCell ref="I85:J85"/>
    <mergeCell ref="I86:J86"/>
    <mergeCell ref="I91:J91"/>
    <mergeCell ref="I92:J92"/>
    <mergeCell ref="I84:J84"/>
    <mergeCell ref="I87:J87"/>
    <mergeCell ref="I88:J88"/>
    <mergeCell ref="I89:J89"/>
    <mergeCell ref="I82:J82"/>
    <mergeCell ref="I83:J83"/>
    <mergeCell ref="I98:J98"/>
    <mergeCell ref="I99:J99"/>
    <mergeCell ref="I81:J81"/>
    <mergeCell ref="I80:J80"/>
    <mergeCell ref="I93:J93"/>
    <mergeCell ref="I94:J94"/>
    <mergeCell ref="I90:J90"/>
    <mergeCell ref="G100:H100"/>
    <mergeCell ref="D99:F99"/>
    <mergeCell ref="D103:F103"/>
    <mergeCell ref="I103:J103"/>
    <mergeCell ref="I102:J102"/>
    <mergeCell ref="I104:J104"/>
    <mergeCell ref="I95:J95"/>
    <mergeCell ref="I96:J96"/>
    <mergeCell ref="I97:J97"/>
    <mergeCell ref="D97:F97"/>
    <mergeCell ref="D96:F96"/>
    <mergeCell ref="D104:F104"/>
    <mergeCell ref="D101:F101"/>
    <mergeCell ref="D100:F100"/>
    <mergeCell ref="D102:F102"/>
    <mergeCell ref="D95:F95"/>
    <mergeCell ref="D92:F92"/>
    <mergeCell ref="D91:F91"/>
    <mergeCell ref="D40:F40"/>
    <mergeCell ref="D41:F41"/>
    <mergeCell ref="G39:H39"/>
    <mergeCell ref="G38:H38"/>
    <mergeCell ref="G40:H40"/>
    <mergeCell ref="G41:H41"/>
    <mergeCell ref="I42:J42"/>
    <mergeCell ref="G37:H37"/>
    <mergeCell ref="D39:F39"/>
    <mergeCell ref="A17:A18"/>
    <mergeCell ref="D16:F16"/>
    <mergeCell ref="D17:F17"/>
    <mergeCell ref="A12:A13"/>
    <mergeCell ref="D12:F12"/>
    <mergeCell ref="G12:H12"/>
    <mergeCell ref="G13:H13"/>
    <mergeCell ref="G30:H30"/>
    <mergeCell ref="I30:J30"/>
    <mergeCell ref="G46:H46"/>
    <mergeCell ref="G45:H45"/>
    <mergeCell ref="G47:H47"/>
    <mergeCell ref="G48:H48"/>
    <mergeCell ref="D37:F37"/>
    <mergeCell ref="D38:F38"/>
    <mergeCell ref="D35:F35"/>
    <mergeCell ref="D34:F34"/>
    <mergeCell ref="G34:H34"/>
    <mergeCell ref="G36:H36"/>
    <mergeCell ref="I34:J34"/>
    <mergeCell ref="I36:J36"/>
    <mergeCell ref="I35:J35"/>
    <mergeCell ref="G35:H35"/>
    <mergeCell ref="D36:F36"/>
    <mergeCell ref="I77:J77"/>
    <mergeCell ref="I76:J76"/>
    <mergeCell ref="I60:J60"/>
    <mergeCell ref="G58:H58"/>
    <mergeCell ref="G59:H59"/>
    <mergeCell ref="G60:H60"/>
    <mergeCell ref="I78:J78"/>
    <mergeCell ref="I79:J79"/>
    <mergeCell ref="I73:J73"/>
    <mergeCell ref="G51:H51"/>
    <mergeCell ref="G52:H52"/>
    <mergeCell ref="G53:H53"/>
    <mergeCell ref="G50:H50"/>
    <mergeCell ref="G43:H43"/>
    <mergeCell ref="I40:J40"/>
    <mergeCell ref="G42:H42"/>
    <mergeCell ref="I38:J38"/>
    <mergeCell ref="I37:J37"/>
    <mergeCell ref="G49:H49"/>
    <mergeCell ref="G44:H44"/>
    <mergeCell ref="D98:F98"/>
    <mergeCell ref="D90:F90"/>
    <mergeCell ref="I74:J74"/>
    <mergeCell ref="I75:J75"/>
  </mergeCell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4" width="16.0"/>
    <col customWidth="1" min="5" max="5" width="9.67"/>
    <col customWidth="1" min="6" max="10" width="15.78"/>
    <col customWidth="1" min="11" max="12" width="13.0"/>
    <col customWidth="1" min="13" max="13" width="17.67"/>
    <col customWidth="1" min="14" max="14" width="14.11"/>
    <col customWidth="1" min="15" max="15" width="11.0"/>
    <col customWidth="1" min="16" max="16" width="16.11"/>
    <col customWidth="1" min="17" max="17" width="16.44"/>
    <col customWidth="1" min="18" max="18" width="16.11"/>
    <col customWidth="1" min="19" max="19" width="16.78"/>
    <col customWidth="1" min="20" max="20" width="13.11"/>
    <col customWidth="1" min="21" max="21" width="20.0"/>
    <col customWidth="1" min="22" max="22" width="24.44"/>
    <col customWidth="1" min="23" max="29" width="20.0"/>
    <col customWidth="1" min="30" max="5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87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</row>
    <row r="2" ht="30.0" customHeight="1">
      <c r="A2" s="1"/>
      <c r="B2" s="5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</row>
    <row r="3" ht="30.0" customHeight="1">
      <c r="A3" s="1"/>
      <c r="B3" s="55"/>
      <c r="C3" s="5" t="s">
        <v>130</v>
      </c>
      <c r="D3" s="6"/>
      <c r="E3" s="6"/>
      <c r="F3" s="6"/>
      <c r="G3" s="6"/>
      <c r="H3" s="53"/>
      <c r="I3" s="120"/>
      <c r="J3" s="120"/>
      <c r="K3" s="88"/>
      <c r="L3" s="4"/>
      <c r="M3" s="4"/>
      <c r="N3" s="4"/>
      <c r="O3" s="4"/>
      <c r="P3" s="4"/>
      <c r="Q3" s="4"/>
      <c r="R3" s="4"/>
      <c r="S3" s="4"/>
      <c r="T3" s="4"/>
      <c r="U3" s="4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</row>
    <row r="4" ht="30.0" customHeight="1">
      <c r="A4" s="1"/>
      <c r="B4" s="55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</row>
    <row r="5" ht="30.0" customHeight="1">
      <c r="A5" s="1"/>
      <c r="B5" s="55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4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ht="30.0" customHeight="1">
      <c r="A6" s="1" t="s">
        <v>2</v>
      </c>
      <c r="B6" s="90"/>
      <c r="C6" s="91" t="s">
        <v>131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3"/>
      <c r="U6" s="121"/>
      <c r="V6" s="122" t="s">
        <v>132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7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ht="30.0" customHeight="1">
      <c r="A7" s="1" t="s">
        <v>3</v>
      </c>
      <c r="B7" s="97"/>
      <c r="C7" s="95" t="s">
        <v>28</v>
      </c>
      <c r="D7" s="95" t="s">
        <v>133</v>
      </c>
      <c r="E7" s="95" t="s">
        <v>40</v>
      </c>
      <c r="F7" s="91" t="s">
        <v>29</v>
      </c>
      <c r="G7" s="92"/>
      <c r="H7" s="93"/>
      <c r="I7" s="91" t="s">
        <v>134</v>
      </c>
      <c r="J7" s="93"/>
      <c r="K7" s="91" t="s">
        <v>135</v>
      </c>
      <c r="L7" s="93"/>
      <c r="M7" s="95" t="s">
        <v>45</v>
      </c>
      <c r="N7" s="95" t="s">
        <v>136</v>
      </c>
      <c r="O7" s="95" t="s">
        <v>43</v>
      </c>
      <c r="P7" s="91" t="s">
        <v>137</v>
      </c>
      <c r="Q7" s="93"/>
      <c r="R7" s="95" t="s">
        <v>138</v>
      </c>
      <c r="S7" s="95" t="s">
        <v>139</v>
      </c>
      <c r="T7" s="95" t="s">
        <v>140</v>
      </c>
      <c r="U7" s="35"/>
      <c r="V7" s="114" t="str">
        <f>'RESULTADOS ESPECÍFICOS'!E47</f>
        <v>Maçã</v>
      </c>
      <c r="W7" s="114" t="s">
        <v>141</v>
      </c>
      <c r="X7" s="114" t="s">
        <v>142</v>
      </c>
      <c r="Y7" s="114" t="s">
        <v>143</v>
      </c>
      <c r="Z7" s="114" t="s">
        <v>144</v>
      </c>
      <c r="AA7" s="114" t="s">
        <v>145</v>
      </c>
      <c r="AB7" s="114" t="s">
        <v>141</v>
      </c>
      <c r="AC7" s="55" t="s">
        <v>39</v>
      </c>
      <c r="AD7" s="55" t="s">
        <v>146</v>
      </c>
      <c r="AE7" s="55"/>
      <c r="AF7" s="55" t="s">
        <v>34</v>
      </c>
      <c r="AG7" s="55" t="s">
        <v>147</v>
      </c>
      <c r="AH7" s="55" t="s">
        <v>148</v>
      </c>
      <c r="AI7" s="55"/>
      <c r="AJ7" s="55" t="s">
        <v>149</v>
      </c>
      <c r="AK7" s="55" t="s">
        <v>150</v>
      </c>
      <c r="AL7" s="55" t="s">
        <v>151</v>
      </c>
      <c r="AM7" s="55"/>
      <c r="AN7" s="86" t="s">
        <v>29</v>
      </c>
      <c r="AO7" s="86" t="s">
        <v>43</v>
      </c>
      <c r="AP7" s="86" t="s">
        <v>40</v>
      </c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ht="30.0" customHeight="1">
      <c r="A8" s="18" t="s">
        <v>4</v>
      </c>
      <c r="B8" s="97" t="str">
        <f t="shared" ref="B8:B507" si="1">IF(D8 = "","", VLOOKUP(MONTH(D8), $AS$8:$AT$19,2,FALSE))</f>
        <v>MAIO</v>
      </c>
      <c r="C8" s="98" t="str">
        <f>IF(D8 = "", "-",1)</f>
        <v>1</v>
      </c>
      <c r="D8" s="102">
        <v>42491.0</v>
      </c>
      <c r="E8" s="123" t="str">
        <f t="shared" ref="E8:E507" si="2">IF(F8 = "", "", VLOOKUP(F8, $AN$8:$AP$507, 3, FALSE))</f>
        <v>00001</v>
      </c>
      <c r="F8" s="100" t="s">
        <v>55</v>
      </c>
      <c r="G8" s="92"/>
      <c r="H8" s="93"/>
      <c r="I8" s="100"/>
      <c r="J8" s="93"/>
      <c r="K8" s="100" t="s">
        <v>93</v>
      </c>
      <c r="L8" s="93"/>
      <c r="M8" s="103">
        <v>0.3</v>
      </c>
      <c r="N8" s="124">
        <v>1320.0</v>
      </c>
      <c r="O8" s="125" t="str">
        <f t="shared" ref="O8:O507" si="3">IF(F8 = "", "", VLOOKUP(F8, $AN$8:$AP$507, 2, FALSE))</f>
        <v>kg</v>
      </c>
      <c r="P8" s="100" t="s">
        <v>112</v>
      </c>
      <c r="Q8" s="93"/>
      <c r="R8" s="126">
        <v>42495.0</v>
      </c>
      <c r="S8" s="127" t="str">
        <f t="shared" ref="S8:S507" si="4">IF(OR(R8 = "", D8= "", ), "",R8-D8)</f>
        <v>4</v>
      </c>
      <c r="T8" s="103" t="str">
        <f t="shared" ref="T8:T507" si="5">IF(OR(M8=0, N8=0), "", M8*N8)</f>
        <v> R$ 396.00 </v>
      </c>
      <c r="U8" s="35"/>
      <c r="V8" s="114" t="str">
        <f t="shared" ref="V8:V507" si="6">IFERROR(INDEX($F$8:$Q$508, SMALL(IF($V$7 = $F$8:$H$408, ROW($F$8:$H$408)-7), C8),11),"")</f>
        <v>Mais Frutas</v>
      </c>
      <c r="W8" s="114" t="str">
        <f t="shared" ref="W8:W507" si="7">IFERROR(INDEX($F$8:$T$508, SMALL(IF($V$7 = $F$8:$H$408, ROW($F$8:$H$408)-7), C8),14),"")</f>
        <v>4</v>
      </c>
      <c r="X8" s="128" t="str">
        <f t="shared" ref="X8:X507" si="8">IFERROR(INDEX($F$8:$T$508, SMALL(IF($V$7 = $F$8:$H$408, ROW($F$8:$H$408)-7), C8),15),"")</f>
        <v> R$ 396.00 </v>
      </c>
      <c r="Y8" s="114" t="str">
        <f t="shared" ref="Y8:Y1007" si="9">IFERROR(INDEX($F$8:$T$508, SMALL(IF($V$7 = $F$8:$H$408, ROW($F$8:$H$408)-7), C8),9),"")</f>
        <v>1320</v>
      </c>
      <c r="Z8" s="114" t="str">
        <f t="shared" ref="Z8:Z1007" si="10">IF(AB8&lt;&gt;"", $V$7, "")</f>
        <v>Maçã</v>
      </c>
      <c r="AA8" s="114" t="str">
        <f>'CADASTRO FORN'!G8</f>
        <v>Mais Frutas</v>
      </c>
      <c r="AB8" s="114" t="str">
        <f t="shared" ref="AB8:AB507" si="11">IFERROR(SUMIFS(W:W,V:V,AA8)/COUNTIFS(V:V,AA8),"")</f>
        <v>4.5</v>
      </c>
      <c r="AC8" s="128" t="str">
        <f t="shared" ref="AC8:AC507" si="12">IFERROR(SUMIFS(X:X,V:V,AA8)/SUMIFS(Y:Y,V:V,AA8),"")</f>
        <v> R$ 0.33 </v>
      </c>
      <c r="AD8" s="55">
        <v>1.0</v>
      </c>
      <c r="AE8" s="55"/>
      <c r="AF8" s="55" t="str">
        <f>1</f>
        <v>1</v>
      </c>
      <c r="AG8" s="55" t="str">
        <f t="shared" ref="AG8:AG1007" si="13">IF(AH8="","",(INDEX($AA$8:$AC$507,SMALL(IF(AH8=$AB$8:$AB$408,ROW($AB$8:$AB$408)-7),AF8),1)))</f>
        <v>Mais Frutas</v>
      </c>
      <c r="AH8" s="55" t="str">
        <f t="shared" ref="AH8:AH1007" si="14">IFERROR(SMALL($AB$8:$AB$507,AD8),"")</f>
        <v>4.5</v>
      </c>
      <c r="AI8" s="55"/>
      <c r="AJ8" s="55" t="str">
        <f>1</f>
        <v>1</v>
      </c>
      <c r="AK8" s="55" t="str">
        <f t="shared" ref="AK8:AK1007" si="15">IF(AL8="","",(INDEX($AA$8:$AC$507,SMALL(IF(AL8=$AC$8:$AC$408,ROW($AC$8:$AC$408)-7),1),1)))</f>
        <v>Mais Frutas</v>
      </c>
      <c r="AL8" s="104" t="str">
        <f t="shared" ref="AL8:AL1007" si="16">IFERROR(SMALL($AC$8:$AC$507,AD8),"")</f>
        <v> R$ 0.33 </v>
      </c>
      <c r="AM8" s="55"/>
      <c r="AN8" s="55" t="str">
        <f>IF('CADASTRO PROD'!E8 = "", "-", 'CADASTRO PROD'!E8)</f>
        <v>Maçã</v>
      </c>
      <c r="AO8" s="129" t="str">
        <f>IF(AN8= "-", "-", 'CADASTRO PROD'!J8)</f>
        <v>kg</v>
      </c>
      <c r="AP8" s="130" t="str">
        <f>IF(AO8 = "-", "-", 'CADASTRO PROD'!D8)</f>
        <v>00001</v>
      </c>
      <c r="AQ8" s="55"/>
      <c r="AR8" s="55"/>
      <c r="AS8" s="55">
        <v>1.0</v>
      </c>
      <c r="AT8" s="55" t="s">
        <v>59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ht="30.0" customHeight="1">
      <c r="A9" s="23"/>
      <c r="B9" s="97" t="str">
        <f t="shared" si="1"/>
        <v>MAIO</v>
      </c>
      <c r="C9" s="108" t="str">
        <f t="shared" ref="C9:C507" si="17">IFERROR(IF(D9 = "", "-",C8+1),"ERRO!")</f>
        <v>2</v>
      </c>
      <c r="D9" s="112">
        <v>42492.0</v>
      </c>
      <c r="E9" s="131" t="str">
        <f t="shared" si="2"/>
        <v>00004</v>
      </c>
      <c r="F9" s="110" t="s">
        <v>68</v>
      </c>
      <c r="G9" s="92"/>
      <c r="H9" s="93"/>
      <c r="I9" s="110"/>
      <c r="J9" s="93"/>
      <c r="K9" s="110" t="s">
        <v>97</v>
      </c>
      <c r="L9" s="93"/>
      <c r="M9" s="113">
        <v>0.21</v>
      </c>
      <c r="N9" s="132">
        <v>1203.0</v>
      </c>
      <c r="O9" s="133" t="str">
        <f t="shared" si="3"/>
        <v>Unidades</v>
      </c>
      <c r="P9" s="110" t="s">
        <v>117</v>
      </c>
      <c r="Q9" s="93"/>
      <c r="R9" s="134">
        <v>42495.0</v>
      </c>
      <c r="S9" s="135" t="str">
        <f t="shared" si="4"/>
        <v>3</v>
      </c>
      <c r="T9" s="113" t="str">
        <f t="shared" si="5"/>
        <v> R$ 252.63 </v>
      </c>
      <c r="U9" s="35"/>
      <c r="V9" s="114" t="str">
        <f t="shared" si="6"/>
        <v>Mais Frutas</v>
      </c>
      <c r="W9" s="114" t="str">
        <f t="shared" si="7"/>
        <v>5</v>
      </c>
      <c r="X9" s="128" t="str">
        <f t="shared" si="8"/>
        <v> R$ 157.50 </v>
      </c>
      <c r="Y9" s="114" t="str">
        <f t="shared" si="9"/>
        <v>350</v>
      </c>
      <c r="Z9" s="114" t="str">
        <f t="shared" si="10"/>
        <v/>
      </c>
      <c r="AA9" s="114" t="str">
        <f>'CADASTRO FORN'!G9</f>
        <v>Mais Papel e Palitos</v>
      </c>
      <c r="AB9" s="114" t="str">
        <f t="shared" si="11"/>
        <v/>
      </c>
      <c r="AC9" s="128" t="str">
        <f t="shared" si="12"/>
        <v>  </v>
      </c>
      <c r="AD9" s="55" t="str">
        <f t="shared" ref="AD9:AD507" si="18">AD8+1</f>
        <v>2</v>
      </c>
      <c r="AE9" s="55"/>
      <c r="AF9" s="55" t="str">
        <f t="shared" ref="AF9:AF1007" si="19">IF(AH9="","",IF(AH9=AH8, AF8+1,1))</f>
        <v>1</v>
      </c>
      <c r="AG9" s="55" t="str">
        <f t="shared" si="13"/>
        <v>Mais Frutas Concorrente</v>
      </c>
      <c r="AH9" s="55" t="str">
        <f t="shared" si="14"/>
        <v>38.5</v>
      </c>
      <c r="AI9" s="55"/>
      <c r="AJ9" s="55" t="str">
        <f t="shared" ref="AJ9:AJ1007" si="20">IF(AL9="","",IF(AL9=AL8, AJ8+1,1))</f>
        <v>1</v>
      </c>
      <c r="AK9" s="55" t="str">
        <f t="shared" si="15"/>
        <v>Mais Frutas Concorrente</v>
      </c>
      <c r="AL9" s="104" t="str">
        <f t="shared" si="16"/>
        <v> R$ 1.47 </v>
      </c>
      <c r="AM9" s="55"/>
      <c r="AN9" s="55" t="str">
        <f>IF('CADASTRO PROD'!E9 = "", "-", 'CADASTRO PROD'!E9)</f>
        <v>Morango</v>
      </c>
      <c r="AO9" s="129" t="str">
        <f>IF(AN9= "-", "-", 'CADASTRO PROD'!J9)</f>
        <v>kg</v>
      </c>
      <c r="AP9" s="130" t="str">
        <f>IF(AO9 = "-", "-", 'CADASTRO PROD'!D9)</f>
        <v>00002</v>
      </c>
      <c r="AQ9" s="55"/>
      <c r="AR9" s="55"/>
      <c r="AS9" s="55">
        <v>2.0</v>
      </c>
      <c r="AT9" s="55" t="s">
        <v>62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</row>
    <row r="10" ht="30.0" customHeight="1">
      <c r="A10" s="18" t="s">
        <v>5</v>
      </c>
      <c r="B10" s="97" t="str">
        <f t="shared" si="1"/>
        <v>MAIO</v>
      </c>
      <c r="C10" s="98" t="str">
        <f t="shared" si="17"/>
        <v>3</v>
      </c>
      <c r="D10" s="102">
        <v>42491.0</v>
      </c>
      <c r="E10" s="123" t="str">
        <f t="shared" si="2"/>
        <v>00001</v>
      </c>
      <c r="F10" s="100" t="s">
        <v>55</v>
      </c>
      <c r="G10" s="92"/>
      <c r="H10" s="93"/>
      <c r="I10" s="100"/>
      <c r="J10" s="93"/>
      <c r="K10" s="100" t="s">
        <v>93</v>
      </c>
      <c r="L10" s="93"/>
      <c r="M10" s="103">
        <v>0.45</v>
      </c>
      <c r="N10" s="124">
        <v>350.0</v>
      </c>
      <c r="O10" s="125" t="str">
        <f t="shared" si="3"/>
        <v>kg</v>
      </c>
      <c r="P10" s="100" t="s">
        <v>112</v>
      </c>
      <c r="Q10" s="93"/>
      <c r="R10" s="126">
        <v>42496.0</v>
      </c>
      <c r="S10" s="127" t="str">
        <f t="shared" si="4"/>
        <v>5</v>
      </c>
      <c r="T10" s="103" t="str">
        <f t="shared" si="5"/>
        <v> R$ 157.50 </v>
      </c>
      <c r="U10" s="35"/>
      <c r="V10" s="114" t="str">
        <f t="shared" si="6"/>
        <v>Mais Frutas Concorrente</v>
      </c>
      <c r="W10" s="114" t="str">
        <f t="shared" si="7"/>
        <v>43</v>
      </c>
      <c r="X10" s="128" t="str">
        <f t="shared" si="8"/>
        <v> R$ 13.50 </v>
      </c>
      <c r="Y10" s="114" t="str">
        <f t="shared" si="9"/>
        <v>30</v>
      </c>
      <c r="Z10" s="114" t="str">
        <f t="shared" si="10"/>
        <v>Maçã</v>
      </c>
      <c r="AA10" s="114" t="str">
        <f>'CADASTRO FORN'!G10</f>
        <v>Mais Frutas Concorrente</v>
      </c>
      <c r="AB10" s="114" t="str">
        <f t="shared" si="11"/>
        <v>38.5</v>
      </c>
      <c r="AC10" s="128" t="str">
        <f t="shared" si="12"/>
        <v> R$ 1.47 </v>
      </c>
      <c r="AD10" s="55" t="str">
        <f t="shared" si="18"/>
        <v>3</v>
      </c>
      <c r="AE10" s="55"/>
      <c r="AF10" s="55" t="str">
        <f t="shared" si="19"/>
        <v/>
      </c>
      <c r="AG10" s="55" t="str">
        <f t="shared" si="13"/>
        <v/>
      </c>
      <c r="AH10" s="55" t="str">
        <f t="shared" si="14"/>
        <v/>
      </c>
      <c r="AI10" s="55"/>
      <c r="AJ10" s="55" t="str">
        <f t="shared" si="20"/>
        <v/>
      </c>
      <c r="AK10" s="55" t="str">
        <f t="shared" si="15"/>
        <v/>
      </c>
      <c r="AL10" s="104" t="str">
        <f t="shared" si="16"/>
        <v>  </v>
      </c>
      <c r="AM10" s="55"/>
      <c r="AN10" s="55" t="str">
        <f>IF('CADASTRO PROD'!E10 = "", "-", 'CADASTRO PROD'!E10)</f>
        <v>Leite</v>
      </c>
      <c r="AO10" s="129" t="str">
        <f>IF(AN10= "-", "-", 'CADASTRO PROD'!J10)</f>
        <v>Litros</v>
      </c>
      <c r="AP10" s="130" t="str">
        <f>IF(AO10 = "-", "-", 'CADASTRO PROD'!D10)</f>
        <v>00003</v>
      </c>
      <c r="AQ10" s="55"/>
      <c r="AR10" s="55"/>
      <c r="AS10" s="55">
        <v>3.0</v>
      </c>
      <c r="AT10" s="55" t="s">
        <v>66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</row>
    <row r="11" ht="30.0" customHeight="1">
      <c r="A11" s="23"/>
      <c r="B11" s="97" t="str">
        <f t="shared" si="1"/>
        <v>MAIO</v>
      </c>
      <c r="C11" s="108" t="str">
        <f t="shared" si="17"/>
        <v>4</v>
      </c>
      <c r="D11" s="112">
        <v>42491.0</v>
      </c>
      <c r="E11" s="131" t="str">
        <f t="shared" si="2"/>
        <v>00003</v>
      </c>
      <c r="F11" s="110" t="s">
        <v>64</v>
      </c>
      <c r="G11" s="92"/>
      <c r="H11" s="93"/>
      <c r="I11" s="110"/>
      <c r="J11" s="93"/>
      <c r="K11" s="110" t="s">
        <v>97</v>
      </c>
      <c r="L11" s="93"/>
      <c r="M11" s="113">
        <v>0.3</v>
      </c>
      <c r="N11" s="132">
        <v>102.0</v>
      </c>
      <c r="O11" s="133" t="str">
        <f t="shared" si="3"/>
        <v>Litros</v>
      </c>
      <c r="P11" s="110" t="s">
        <v>112</v>
      </c>
      <c r="Q11" s="93"/>
      <c r="R11" s="134">
        <v>42502.0</v>
      </c>
      <c r="S11" s="135" t="str">
        <f t="shared" si="4"/>
        <v>11</v>
      </c>
      <c r="T11" s="113" t="str">
        <f t="shared" si="5"/>
        <v> R$ 30.60 </v>
      </c>
      <c r="U11" s="35"/>
      <c r="V11" s="114" t="str">
        <f t="shared" si="6"/>
        <v>Mais Frutas Concorrente</v>
      </c>
      <c r="W11" s="114" t="str">
        <f t="shared" si="7"/>
        <v>34</v>
      </c>
      <c r="X11" s="128" t="str">
        <f t="shared" si="8"/>
        <v> R$ 1,500.00 </v>
      </c>
      <c r="Y11" s="114" t="str">
        <f t="shared" si="9"/>
        <v>1000</v>
      </c>
      <c r="Z11" s="114" t="str">
        <f t="shared" si="10"/>
        <v/>
      </c>
      <c r="AA11" s="114" t="str">
        <f>'CADASTRO FORN'!G11</f>
        <v>Mais Cola</v>
      </c>
      <c r="AB11" s="114" t="str">
        <f t="shared" si="11"/>
        <v/>
      </c>
      <c r="AC11" s="128" t="str">
        <f t="shared" si="12"/>
        <v>  </v>
      </c>
      <c r="AD11" s="55" t="str">
        <f t="shared" si="18"/>
        <v>4</v>
      </c>
      <c r="AE11" s="55"/>
      <c r="AF11" s="55" t="str">
        <f t="shared" si="19"/>
        <v/>
      </c>
      <c r="AG11" s="55" t="str">
        <f t="shared" si="13"/>
        <v/>
      </c>
      <c r="AH11" s="55" t="str">
        <f t="shared" si="14"/>
        <v/>
      </c>
      <c r="AI11" s="55"/>
      <c r="AJ11" s="55" t="str">
        <f t="shared" si="20"/>
        <v/>
      </c>
      <c r="AK11" s="55" t="str">
        <f t="shared" si="15"/>
        <v/>
      </c>
      <c r="AL11" s="104" t="str">
        <f t="shared" si="16"/>
        <v>  </v>
      </c>
      <c r="AM11" s="55"/>
      <c r="AN11" s="55" t="str">
        <f>IF('CADASTRO PROD'!E11 = "", "-", 'CADASTRO PROD'!E11)</f>
        <v>Papel para embalagem</v>
      </c>
      <c r="AO11" s="129" t="str">
        <f>IF(AN11= "-", "-", 'CADASTRO PROD'!J11)</f>
        <v>Unidades</v>
      </c>
      <c r="AP11" s="130" t="str">
        <f>IF(AO11 = "-", "-", 'CADASTRO PROD'!D11)</f>
        <v>00004</v>
      </c>
      <c r="AQ11" s="55"/>
      <c r="AR11" s="55"/>
      <c r="AS11" s="55">
        <v>4.0</v>
      </c>
      <c r="AT11" s="55" t="s">
        <v>70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</row>
    <row r="12" ht="30.0" customHeight="1">
      <c r="A12" s="18" t="s">
        <v>7</v>
      </c>
      <c r="B12" s="97" t="str">
        <f t="shared" si="1"/>
        <v>MAIO</v>
      </c>
      <c r="C12" s="98" t="str">
        <f t="shared" si="17"/>
        <v>5</v>
      </c>
      <c r="D12" s="102">
        <v>42492.0</v>
      </c>
      <c r="E12" s="123" t="str">
        <f t="shared" si="2"/>
        <v>00002</v>
      </c>
      <c r="F12" s="100" t="s">
        <v>61</v>
      </c>
      <c r="G12" s="92"/>
      <c r="H12" s="93"/>
      <c r="I12" s="100"/>
      <c r="J12" s="93"/>
      <c r="K12" s="100" t="s">
        <v>93</v>
      </c>
      <c r="L12" s="93"/>
      <c r="M12" s="103">
        <v>0.21</v>
      </c>
      <c r="N12" s="124">
        <v>1020.0</v>
      </c>
      <c r="O12" s="125" t="str">
        <f t="shared" si="3"/>
        <v>kg</v>
      </c>
      <c r="P12" s="100" t="s">
        <v>122</v>
      </c>
      <c r="Q12" s="93"/>
      <c r="R12" s="126">
        <v>42531.0</v>
      </c>
      <c r="S12" s="127" t="str">
        <f t="shared" si="4"/>
        <v>39</v>
      </c>
      <c r="T12" s="103" t="str">
        <f t="shared" si="5"/>
        <v> R$ 214.20 </v>
      </c>
      <c r="U12" s="35"/>
      <c r="V12" s="114" t="str">
        <f t="shared" si="6"/>
        <v/>
      </c>
      <c r="W12" s="114" t="str">
        <f t="shared" si="7"/>
        <v/>
      </c>
      <c r="X12" s="128" t="str">
        <f t="shared" si="8"/>
        <v>  </v>
      </c>
      <c r="Y12" s="114" t="str">
        <f t="shared" si="9"/>
        <v/>
      </c>
      <c r="Z12" s="114" t="str">
        <f t="shared" si="10"/>
        <v/>
      </c>
      <c r="AA12" s="114" t="str">
        <f>'CADASTRO FORN'!G12</f>
        <v>-</v>
      </c>
      <c r="AB12" s="114" t="str">
        <f t="shared" si="11"/>
        <v/>
      </c>
      <c r="AC12" s="128" t="str">
        <f t="shared" si="12"/>
        <v>  </v>
      </c>
      <c r="AD12" s="55" t="str">
        <f t="shared" si="18"/>
        <v>5</v>
      </c>
      <c r="AE12" s="55"/>
      <c r="AF12" s="55" t="str">
        <f t="shared" si="19"/>
        <v/>
      </c>
      <c r="AG12" s="55" t="str">
        <f t="shared" si="13"/>
        <v/>
      </c>
      <c r="AH12" s="55" t="str">
        <f t="shared" si="14"/>
        <v/>
      </c>
      <c r="AI12" s="55"/>
      <c r="AJ12" s="55" t="str">
        <f t="shared" si="20"/>
        <v/>
      </c>
      <c r="AK12" s="55" t="str">
        <f t="shared" si="15"/>
        <v/>
      </c>
      <c r="AL12" s="104" t="str">
        <f t="shared" si="16"/>
        <v>  </v>
      </c>
      <c r="AM12" s="55"/>
      <c r="AN12" s="55" t="str">
        <f>IF('CADASTRO PROD'!E12 = "", "-", 'CADASTRO PROD'!E12)</f>
        <v>Palitos de madeira</v>
      </c>
      <c r="AO12" s="129" t="str">
        <f>IF(AN12= "-", "-", 'CADASTRO PROD'!J12)</f>
        <v>Unidades</v>
      </c>
      <c r="AP12" s="130" t="str">
        <f>IF(AO12 = "-", "-", 'CADASTRO PROD'!D12)</f>
        <v>00005</v>
      </c>
      <c r="AQ12" s="55"/>
      <c r="AR12" s="55"/>
      <c r="AS12" s="55">
        <v>5.0</v>
      </c>
      <c r="AT12" s="55" t="s">
        <v>74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</row>
    <row r="13" ht="30.0" customHeight="1">
      <c r="A13" s="23"/>
      <c r="B13" s="97" t="str">
        <f t="shared" si="1"/>
        <v>MAIO</v>
      </c>
      <c r="C13" s="108" t="str">
        <f t="shared" si="17"/>
        <v>6</v>
      </c>
      <c r="D13" s="112">
        <v>42492.0</v>
      </c>
      <c r="E13" s="131" t="str">
        <f t="shared" si="2"/>
        <v>00001</v>
      </c>
      <c r="F13" s="110" t="s">
        <v>55</v>
      </c>
      <c r="G13" s="92"/>
      <c r="H13" s="93"/>
      <c r="I13" s="110"/>
      <c r="J13" s="93"/>
      <c r="K13" s="110" t="s">
        <v>97</v>
      </c>
      <c r="L13" s="93"/>
      <c r="M13" s="113">
        <v>0.45</v>
      </c>
      <c r="N13" s="132">
        <v>30.0</v>
      </c>
      <c r="O13" s="133" t="str">
        <f t="shared" si="3"/>
        <v>kg</v>
      </c>
      <c r="P13" s="110" t="s">
        <v>122</v>
      </c>
      <c r="Q13" s="93"/>
      <c r="R13" s="134">
        <v>42535.0</v>
      </c>
      <c r="S13" s="135" t="str">
        <f t="shared" si="4"/>
        <v>43</v>
      </c>
      <c r="T13" s="113" t="str">
        <f t="shared" si="5"/>
        <v> R$ 13.50 </v>
      </c>
      <c r="U13" s="35"/>
      <c r="V13" s="114" t="str">
        <f t="shared" si="6"/>
        <v/>
      </c>
      <c r="W13" s="114" t="str">
        <f t="shared" si="7"/>
        <v/>
      </c>
      <c r="X13" s="128" t="str">
        <f t="shared" si="8"/>
        <v>  </v>
      </c>
      <c r="Y13" s="114" t="str">
        <f t="shared" si="9"/>
        <v/>
      </c>
      <c r="Z13" s="114" t="str">
        <f t="shared" si="10"/>
        <v/>
      </c>
      <c r="AA13" s="114" t="str">
        <f>'CADASTRO FORN'!G13</f>
        <v>-</v>
      </c>
      <c r="AB13" s="114" t="str">
        <f t="shared" si="11"/>
        <v/>
      </c>
      <c r="AC13" s="128" t="str">
        <f t="shared" si="12"/>
        <v>  </v>
      </c>
      <c r="AD13" s="55" t="str">
        <f t="shared" si="18"/>
        <v>6</v>
      </c>
      <c r="AE13" s="55"/>
      <c r="AF13" s="55" t="str">
        <f t="shared" si="19"/>
        <v/>
      </c>
      <c r="AG13" s="55" t="str">
        <f t="shared" si="13"/>
        <v/>
      </c>
      <c r="AH13" s="55" t="str">
        <f t="shared" si="14"/>
        <v/>
      </c>
      <c r="AI13" s="55"/>
      <c r="AJ13" s="55" t="str">
        <f t="shared" si="20"/>
        <v/>
      </c>
      <c r="AK13" s="55" t="str">
        <f t="shared" si="15"/>
        <v/>
      </c>
      <c r="AL13" s="104" t="str">
        <f t="shared" si="16"/>
        <v>  </v>
      </c>
      <c r="AM13" s="55"/>
      <c r="AN13" s="55" t="str">
        <f>IF('CADASTRO PROD'!E13 = "", "-", 'CADASTRO PROD'!E13)</f>
        <v>Graxa para máquina</v>
      </c>
      <c r="AO13" s="129" t="str">
        <f>IF(AN13= "-", "-", 'CADASTRO PROD'!J13)</f>
        <v>kg</v>
      </c>
      <c r="AP13" s="130" t="str">
        <f>IF(AO13 = "-", "-", 'CADASTRO PROD'!D13)</f>
        <v>000ACBD</v>
      </c>
      <c r="AQ13" s="55"/>
      <c r="AR13" s="55"/>
      <c r="AS13" s="55">
        <v>6.0</v>
      </c>
      <c r="AT13" s="55" t="s">
        <v>77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</row>
    <row r="14" ht="30.0" customHeight="1">
      <c r="A14" s="11" t="s">
        <v>9</v>
      </c>
      <c r="B14" s="97" t="str">
        <f t="shared" si="1"/>
        <v>MAIO</v>
      </c>
      <c r="C14" s="98" t="str">
        <f t="shared" si="17"/>
        <v>7</v>
      </c>
      <c r="D14" s="102">
        <v>42495.0</v>
      </c>
      <c r="E14" s="123" t="str">
        <f t="shared" si="2"/>
        <v>00003</v>
      </c>
      <c r="F14" s="100" t="s">
        <v>64</v>
      </c>
      <c r="G14" s="92"/>
      <c r="H14" s="93"/>
      <c r="I14" s="100"/>
      <c r="J14" s="93"/>
      <c r="K14" s="100" t="s">
        <v>93</v>
      </c>
      <c r="L14" s="93"/>
      <c r="M14" s="103">
        <v>0.4</v>
      </c>
      <c r="N14" s="124">
        <v>3020.0</v>
      </c>
      <c r="O14" s="125" t="str">
        <f t="shared" si="3"/>
        <v>Litros</v>
      </c>
      <c r="P14" s="100" t="s">
        <v>112</v>
      </c>
      <c r="Q14" s="93"/>
      <c r="R14" s="126">
        <v>42496.0</v>
      </c>
      <c r="S14" s="127" t="str">
        <f t="shared" si="4"/>
        <v>1</v>
      </c>
      <c r="T14" s="103" t="str">
        <f t="shared" si="5"/>
        <v> R$ 1,208.00 </v>
      </c>
      <c r="U14" s="35"/>
      <c r="V14" s="114" t="str">
        <f t="shared" si="6"/>
        <v/>
      </c>
      <c r="W14" s="114" t="str">
        <f t="shared" si="7"/>
        <v/>
      </c>
      <c r="X14" s="128" t="str">
        <f t="shared" si="8"/>
        <v>  </v>
      </c>
      <c r="Y14" s="114" t="str">
        <f t="shared" si="9"/>
        <v/>
      </c>
      <c r="Z14" s="114" t="str">
        <f t="shared" si="10"/>
        <v/>
      </c>
      <c r="AA14" s="114" t="str">
        <f>'CADASTRO FORN'!G14</f>
        <v>-</v>
      </c>
      <c r="AB14" s="114" t="str">
        <f t="shared" si="11"/>
        <v/>
      </c>
      <c r="AC14" s="128" t="str">
        <f t="shared" si="12"/>
        <v>  </v>
      </c>
      <c r="AD14" s="55" t="str">
        <f t="shared" si="18"/>
        <v>7</v>
      </c>
      <c r="AE14" s="55"/>
      <c r="AF14" s="55" t="str">
        <f t="shared" si="19"/>
        <v/>
      </c>
      <c r="AG14" s="55" t="str">
        <f t="shared" si="13"/>
        <v/>
      </c>
      <c r="AH14" s="55" t="str">
        <f t="shared" si="14"/>
        <v/>
      </c>
      <c r="AI14" s="55"/>
      <c r="AJ14" s="55" t="str">
        <f t="shared" si="20"/>
        <v/>
      </c>
      <c r="AK14" s="55" t="str">
        <f t="shared" si="15"/>
        <v/>
      </c>
      <c r="AL14" s="104" t="str">
        <f t="shared" si="16"/>
        <v>  </v>
      </c>
      <c r="AM14" s="55"/>
      <c r="AN14" s="55" t="str">
        <f>IF('CADASTRO PROD'!E14 = "", "-", 'CADASTRO PROD'!E14)</f>
        <v>Cola para papel</v>
      </c>
      <c r="AO14" s="129" t="str">
        <f>IF(AN14= "-", "-", 'CADASTRO PROD'!J14)</f>
        <v>kg</v>
      </c>
      <c r="AP14" s="130" t="str">
        <f>IF(AO14 = "-", "-", 'CADASTRO PROD'!D14)</f>
        <v>1020302</v>
      </c>
      <c r="AQ14" s="55"/>
      <c r="AR14" s="55"/>
      <c r="AS14" s="55">
        <v>7.0</v>
      </c>
      <c r="AT14" s="55" t="s">
        <v>80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</row>
    <row r="15" ht="30.0" customHeight="1">
      <c r="A15" s="1" t="s">
        <v>11</v>
      </c>
      <c r="B15" s="97" t="str">
        <f t="shared" si="1"/>
        <v>JUNHO</v>
      </c>
      <c r="C15" s="108" t="str">
        <f t="shared" si="17"/>
        <v>8</v>
      </c>
      <c r="D15" s="112">
        <v>42527.0</v>
      </c>
      <c r="E15" s="131" t="str">
        <f t="shared" si="2"/>
        <v>00001</v>
      </c>
      <c r="F15" s="110" t="s">
        <v>55</v>
      </c>
      <c r="G15" s="92"/>
      <c r="H15" s="93"/>
      <c r="I15" s="110"/>
      <c r="J15" s="93"/>
      <c r="K15" s="110" t="s">
        <v>93</v>
      </c>
      <c r="L15" s="93"/>
      <c r="M15" s="113">
        <v>1.5</v>
      </c>
      <c r="N15" s="132">
        <v>1000.0</v>
      </c>
      <c r="O15" s="133" t="str">
        <f t="shared" si="3"/>
        <v>kg</v>
      </c>
      <c r="P15" s="110" t="s">
        <v>122</v>
      </c>
      <c r="Q15" s="93"/>
      <c r="R15" s="134">
        <v>42561.0</v>
      </c>
      <c r="S15" s="135" t="str">
        <f t="shared" si="4"/>
        <v>34</v>
      </c>
      <c r="T15" s="113" t="str">
        <f t="shared" si="5"/>
        <v> R$ 1,500.00 </v>
      </c>
      <c r="U15" s="35"/>
      <c r="V15" s="114" t="str">
        <f t="shared" si="6"/>
        <v/>
      </c>
      <c r="W15" s="114" t="str">
        <f t="shared" si="7"/>
        <v/>
      </c>
      <c r="X15" s="128" t="str">
        <f t="shared" si="8"/>
        <v>  </v>
      </c>
      <c r="Y15" s="114" t="str">
        <f t="shared" si="9"/>
        <v/>
      </c>
      <c r="Z15" s="114" t="str">
        <f t="shared" si="10"/>
        <v/>
      </c>
      <c r="AA15" s="114" t="str">
        <f>'CADASTRO FORN'!G15</f>
        <v>-</v>
      </c>
      <c r="AB15" s="114" t="str">
        <f t="shared" si="11"/>
        <v/>
      </c>
      <c r="AC15" s="128" t="str">
        <f t="shared" si="12"/>
        <v>  </v>
      </c>
      <c r="AD15" s="55" t="str">
        <f t="shared" si="18"/>
        <v>8</v>
      </c>
      <c r="AE15" s="55"/>
      <c r="AF15" s="55" t="str">
        <f t="shared" si="19"/>
        <v/>
      </c>
      <c r="AG15" s="55" t="str">
        <f t="shared" si="13"/>
        <v/>
      </c>
      <c r="AH15" s="55" t="str">
        <f t="shared" si="14"/>
        <v/>
      </c>
      <c r="AI15" s="55"/>
      <c r="AJ15" s="55" t="str">
        <f t="shared" si="20"/>
        <v/>
      </c>
      <c r="AK15" s="55" t="str">
        <f t="shared" si="15"/>
        <v/>
      </c>
      <c r="AL15" s="104" t="str">
        <f t="shared" si="16"/>
        <v>  </v>
      </c>
      <c r="AM15" s="55"/>
      <c r="AN15" s="55" t="str">
        <f>IF('CADASTRO PROD'!E15 = "", "-", 'CADASTRO PROD'!E15)</f>
        <v>-</v>
      </c>
      <c r="AO15" s="55" t="str">
        <f>IF(AN15= "-", "-", 'CADASTRO PROD'!J15)</f>
        <v>-</v>
      </c>
      <c r="AP15" s="55" t="str">
        <f>IF(AO15 = "-", "-", 'CADASTRO PROD'!D15)</f>
        <v>-</v>
      </c>
      <c r="AQ15" s="55"/>
      <c r="AR15" s="55"/>
      <c r="AS15" s="55">
        <v>8.0</v>
      </c>
      <c r="AT15" s="55" t="s">
        <v>81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</row>
    <row r="16" ht="30.0" customHeight="1">
      <c r="A16" s="1" t="s">
        <v>12</v>
      </c>
      <c r="B16" s="97" t="str">
        <f t="shared" si="1"/>
        <v>MAIO</v>
      </c>
      <c r="C16" s="98" t="str">
        <f t="shared" si="17"/>
        <v>9</v>
      </c>
      <c r="D16" s="102">
        <v>42506.0</v>
      </c>
      <c r="E16" s="123" t="str">
        <f t="shared" si="2"/>
        <v>1020302</v>
      </c>
      <c r="F16" s="100" t="s">
        <v>79</v>
      </c>
      <c r="G16" s="92"/>
      <c r="H16" s="93"/>
      <c r="I16" s="100"/>
      <c r="J16" s="93"/>
      <c r="K16" s="100" t="s">
        <v>101</v>
      </c>
      <c r="L16" s="93"/>
      <c r="M16" s="103">
        <v>15.0</v>
      </c>
      <c r="N16" s="124">
        <v>100.0</v>
      </c>
      <c r="O16" s="125" t="str">
        <f t="shared" si="3"/>
        <v>kg</v>
      </c>
      <c r="P16" s="100" t="s">
        <v>126</v>
      </c>
      <c r="Q16" s="93"/>
      <c r="R16" s="126">
        <v>42510.0</v>
      </c>
      <c r="S16" s="127" t="str">
        <f t="shared" si="4"/>
        <v>4</v>
      </c>
      <c r="T16" s="103" t="str">
        <f t="shared" si="5"/>
        <v> R$ 1,500.00 </v>
      </c>
      <c r="U16" s="35"/>
      <c r="V16" s="114" t="str">
        <f t="shared" si="6"/>
        <v/>
      </c>
      <c r="W16" s="114" t="str">
        <f t="shared" si="7"/>
        <v/>
      </c>
      <c r="X16" s="128" t="str">
        <f t="shared" si="8"/>
        <v>  </v>
      </c>
      <c r="Y16" s="114" t="str">
        <f t="shared" si="9"/>
        <v/>
      </c>
      <c r="Z16" s="114" t="str">
        <f t="shared" si="10"/>
        <v/>
      </c>
      <c r="AA16" s="114" t="str">
        <f>'CADASTRO FORN'!G16</f>
        <v>-</v>
      </c>
      <c r="AB16" s="114" t="str">
        <f t="shared" si="11"/>
        <v/>
      </c>
      <c r="AC16" s="128" t="str">
        <f t="shared" si="12"/>
        <v>  </v>
      </c>
      <c r="AD16" s="55" t="str">
        <f t="shared" si="18"/>
        <v>9</v>
      </c>
      <c r="AE16" s="55"/>
      <c r="AF16" s="55" t="str">
        <f t="shared" si="19"/>
        <v/>
      </c>
      <c r="AG16" s="55" t="str">
        <f t="shared" si="13"/>
        <v/>
      </c>
      <c r="AH16" s="55" t="str">
        <f t="shared" si="14"/>
        <v/>
      </c>
      <c r="AI16" s="55"/>
      <c r="AJ16" s="55" t="str">
        <f t="shared" si="20"/>
        <v/>
      </c>
      <c r="AK16" s="55" t="str">
        <f t="shared" si="15"/>
        <v/>
      </c>
      <c r="AL16" s="104" t="str">
        <f t="shared" si="16"/>
        <v>  </v>
      </c>
      <c r="AM16" s="55"/>
      <c r="AN16" s="55" t="str">
        <f>IF('CADASTRO PROD'!E16 = "", "-", 'CADASTRO PROD'!E16)</f>
        <v>-</v>
      </c>
      <c r="AO16" s="55" t="str">
        <f>IF(AN16= "-", "-", 'CADASTRO PROD'!J16)</f>
        <v>-</v>
      </c>
      <c r="AP16" s="55" t="str">
        <f>IF(AO16 = "-", "-", 'CADASTRO PROD'!D16)</f>
        <v>-</v>
      </c>
      <c r="AQ16" s="55"/>
      <c r="AR16" s="55"/>
      <c r="AS16" s="55">
        <v>9.0</v>
      </c>
      <c r="AT16" s="55" t="s">
        <v>82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</row>
    <row r="17" ht="30.0" customHeight="1">
      <c r="A17" s="18" t="s">
        <v>13</v>
      </c>
      <c r="B17" s="97" t="str">
        <f t="shared" si="1"/>
        <v/>
      </c>
      <c r="C17" s="108" t="str">
        <f t="shared" si="17"/>
        <v>-</v>
      </c>
      <c r="D17" s="112"/>
      <c r="E17" s="136" t="str">
        <f t="shared" si="2"/>
        <v/>
      </c>
      <c r="F17" s="110"/>
      <c r="G17" s="92"/>
      <c r="H17" s="93"/>
      <c r="I17" s="110"/>
      <c r="J17" s="93"/>
      <c r="K17" s="110"/>
      <c r="L17" s="93"/>
      <c r="M17" s="113"/>
      <c r="N17" s="132"/>
      <c r="O17" s="133" t="str">
        <f t="shared" si="3"/>
        <v/>
      </c>
      <c r="P17" s="110"/>
      <c r="Q17" s="93"/>
      <c r="R17" s="134"/>
      <c r="S17" s="135" t="str">
        <f t="shared" si="4"/>
        <v/>
      </c>
      <c r="T17" s="113" t="str">
        <f t="shared" si="5"/>
        <v>  </v>
      </c>
      <c r="U17" s="35"/>
      <c r="V17" s="114" t="str">
        <f t="shared" si="6"/>
        <v/>
      </c>
      <c r="W17" s="114" t="str">
        <f t="shared" si="7"/>
        <v/>
      </c>
      <c r="X17" s="128" t="str">
        <f t="shared" si="8"/>
        <v>  </v>
      </c>
      <c r="Y17" s="114" t="str">
        <f t="shared" si="9"/>
        <v/>
      </c>
      <c r="Z17" s="114" t="str">
        <f t="shared" si="10"/>
        <v/>
      </c>
      <c r="AA17" s="114" t="str">
        <f>'CADASTRO FORN'!G17</f>
        <v>-</v>
      </c>
      <c r="AB17" s="114" t="str">
        <f t="shared" si="11"/>
        <v/>
      </c>
      <c r="AC17" s="128" t="str">
        <f t="shared" si="12"/>
        <v>  </v>
      </c>
      <c r="AD17" s="55" t="str">
        <f t="shared" si="18"/>
        <v>10</v>
      </c>
      <c r="AE17" s="55"/>
      <c r="AF17" s="55" t="str">
        <f t="shared" si="19"/>
        <v/>
      </c>
      <c r="AG17" s="55" t="str">
        <f t="shared" si="13"/>
        <v/>
      </c>
      <c r="AH17" s="55" t="str">
        <f t="shared" si="14"/>
        <v/>
      </c>
      <c r="AI17" s="55"/>
      <c r="AJ17" s="55" t="str">
        <f t="shared" si="20"/>
        <v/>
      </c>
      <c r="AK17" s="55" t="str">
        <f t="shared" si="15"/>
        <v/>
      </c>
      <c r="AL17" s="104" t="str">
        <f t="shared" si="16"/>
        <v>  </v>
      </c>
      <c r="AM17" s="55"/>
      <c r="AN17" s="55" t="str">
        <f>IF('CADASTRO PROD'!E17 = "", "-", 'CADASTRO PROD'!E17)</f>
        <v>-</v>
      </c>
      <c r="AO17" s="55" t="str">
        <f>IF(AN17= "-", "-", 'CADASTRO PROD'!J17)</f>
        <v>-</v>
      </c>
      <c r="AP17" s="55" t="str">
        <f>IF(AO17 = "-", "-", 'CADASTRO PROD'!D17)</f>
        <v>-</v>
      </c>
      <c r="AQ17" s="55"/>
      <c r="AR17" s="55"/>
      <c r="AS17" s="55">
        <v>10.0</v>
      </c>
      <c r="AT17" s="55" t="s">
        <v>83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</row>
    <row r="18" ht="30.0" customHeight="1">
      <c r="A18" s="23"/>
      <c r="B18" s="97" t="str">
        <f t="shared" si="1"/>
        <v/>
      </c>
      <c r="C18" s="98" t="str">
        <f t="shared" si="17"/>
        <v>-</v>
      </c>
      <c r="D18" s="102"/>
      <c r="E18" s="137" t="str">
        <f t="shared" si="2"/>
        <v/>
      </c>
      <c r="F18" s="100"/>
      <c r="G18" s="92"/>
      <c r="H18" s="93"/>
      <c r="I18" s="100"/>
      <c r="J18" s="93"/>
      <c r="K18" s="100"/>
      <c r="L18" s="93"/>
      <c r="M18" s="103"/>
      <c r="N18" s="124"/>
      <c r="O18" s="125" t="str">
        <f t="shared" si="3"/>
        <v/>
      </c>
      <c r="P18" s="100"/>
      <c r="Q18" s="93"/>
      <c r="R18" s="126"/>
      <c r="S18" s="127" t="str">
        <f t="shared" si="4"/>
        <v/>
      </c>
      <c r="T18" s="103" t="str">
        <f t="shared" si="5"/>
        <v>  </v>
      </c>
      <c r="U18" s="35"/>
      <c r="V18" s="114" t="str">
        <f t="shared" si="6"/>
        <v/>
      </c>
      <c r="W18" s="114" t="str">
        <f t="shared" si="7"/>
        <v/>
      </c>
      <c r="X18" s="128" t="str">
        <f t="shared" si="8"/>
        <v>  </v>
      </c>
      <c r="Y18" s="114" t="str">
        <f t="shared" si="9"/>
        <v/>
      </c>
      <c r="Z18" s="114" t="str">
        <f t="shared" si="10"/>
        <v/>
      </c>
      <c r="AA18" s="114" t="str">
        <f>'CADASTRO FORN'!G18</f>
        <v>-</v>
      </c>
      <c r="AB18" s="114" t="str">
        <f t="shared" si="11"/>
        <v/>
      </c>
      <c r="AC18" s="128" t="str">
        <f t="shared" si="12"/>
        <v>  </v>
      </c>
      <c r="AD18" s="55" t="str">
        <f t="shared" si="18"/>
        <v>11</v>
      </c>
      <c r="AE18" s="55"/>
      <c r="AF18" s="55" t="str">
        <f t="shared" si="19"/>
        <v/>
      </c>
      <c r="AG18" s="55" t="str">
        <f t="shared" si="13"/>
        <v/>
      </c>
      <c r="AH18" s="55" t="str">
        <f t="shared" si="14"/>
        <v/>
      </c>
      <c r="AI18" s="55"/>
      <c r="AJ18" s="55" t="str">
        <f t="shared" si="20"/>
        <v/>
      </c>
      <c r="AK18" s="55" t="str">
        <f t="shared" si="15"/>
        <v/>
      </c>
      <c r="AL18" s="104" t="str">
        <f t="shared" si="16"/>
        <v>  </v>
      </c>
      <c r="AM18" s="55"/>
      <c r="AN18" s="55" t="str">
        <f>IF('CADASTRO PROD'!E18 = "", "-", 'CADASTRO PROD'!E18)</f>
        <v>-</v>
      </c>
      <c r="AO18" s="55" t="str">
        <f>IF(AN18= "-", "-", 'CADASTRO PROD'!J18)</f>
        <v>-</v>
      </c>
      <c r="AP18" s="55" t="str">
        <f>IF(AO18 = "-", "-", 'CADASTRO PROD'!D18)</f>
        <v>-</v>
      </c>
      <c r="AQ18" s="55"/>
      <c r="AR18" s="55"/>
      <c r="AS18" s="55">
        <v>11.0</v>
      </c>
      <c r="AT18" s="55" t="s">
        <v>84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</row>
    <row r="19" ht="30.0" customHeight="1">
      <c r="A19" s="18" t="s">
        <v>15</v>
      </c>
      <c r="B19" s="97" t="str">
        <f t="shared" si="1"/>
        <v/>
      </c>
      <c r="C19" s="108" t="str">
        <f t="shared" si="17"/>
        <v>-</v>
      </c>
      <c r="D19" s="112"/>
      <c r="E19" s="136" t="str">
        <f t="shared" si="2"/>
        <v/>
      </c>
      <c r="F19" s="110"/>
      <c r="G19" s="92"/>
      <c r="H19" s="93"/>
      <c r="I19" s="110"/>
      <c r="J19" s="93"/>
      <c r="K19" s="110"/>
      <c r="L19" s="93"/>
      <c r="M19" s="113"/>
      <c r="N19" s="132"/>
      <c r="O19" s="133" t="str">
        <f t="shared" si="3"/>
        <v/>
      </c>
      <c r="P19" s="110"/>
      <c r="Q19" s="93"/>
      <c r="R19" s="134"/>
      <c r="S19" s="135" t="str">
        <f t="shared" si="4"/>
        <v/>
      </c>
      <c r="T19" s="113" t="str">
        <f t="shared" si="5"/>
        <v>  </v>
      </c>
      <c r="U19" s="35"/>
      <c r="V19" s="114" t="str">
        <f t="shared" si="6"/>
        <v/>
      </c>
      <c r="W19" s="114" t="str">
        <f t="shared" si="7"/>
        <v/>
      </c>
      <c r="X19" s="128" t="str">
        <f t="shared" si="8"/>
        <v>  </v>
      </c>
      <c r="Y19" s="114" t="str">
        <f t="shared" si="9"/>
        <v/>
      </c>
      <c r="Z19" s="114" t="str">
        <f t="shared" si="10"/>
        <v/>
      </c>
      <c r="AA19" s="114" t="str">
        <f>'CADASTRO FORN'!G19</f>
        <v>-</v>
      </c>
      <c r="AB19" s="114" t="str">
        <f t="shared" si="11"/>
        <v/>
      </c>
      <c r="AC19" s="128" t="str">
        <f t="shared" si="12"/>
        <v>  </v>
      </c>
      <c r="AD19" s="55" t="str">
        <f t="shared" si="18"/>
        <v>12</v>
      </c>
      <c r="AE19" s="55"/>
      <c r="AF19" s="55" t="str">
        <f t="shared" si="19"/>
        <v/>
      </c>
      <c r="AG19" s="55" t="str">
        <f t="shared" si="13"/>
        <v/>
      </c>
      <c r="AH19" s="55" t="str">
        <f t="shared" si="14"/>
        <v/>
      </c>
      <c r="AI19" s="55"/>
      <c r="AJ19" s="55" t="str">
        <f t="shared" si="20"/>
        <v/>
      </c>
      <c r="AK19" s="55" t="str">
        <f t="shared" si="15"/>
        <v/>
      </c>
      <c r="AL19" s="104" t="str">
        <f t="shared" si="16"/>
        <v>  </v>
      </c>
      <c r="AM19" s="55"/>
      <c r="AN19" s="55" t="str">
        <f>IF('CADASTRO PROD'!E19 = "", "-", 'CADASTRO PROD'!E19)</f>
        <v>-</v>
      </c>
      <c r="AO19" s="55" t="str">
        <f>IF(AN19= "-", "-", 'CADASTRO PROD'!J19)</f>
        <v>-</v>
      </c>
      <c r="AP19" s="55" t="str">
        <f>IF(AO19 = "-", "-", 'CADASTRO PROD'!D19)</f>
        <v>-</v>
      </c>
      <c r="AQ19" s="55"/>
      <c r="AR19" s="55"/>
      <c r="AS19" s="55">
        <v>12.0</v>
      </c>
      <c r="AT19" s="55" t="s">
        <v>85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</row>
    <row r="20" ht="30.0" customHeight="1">
      <c r="A20" s="23"/>
      <c r="B20" s="97" t="str">
        <f t="shared" si="1"/>
        <v/>
      </c>
      <c r="C20" s="98" t="str">
        <f t="shared" si="17"/>
        <v>-</v>
      </c>
      <c r="D20" s="102"/>
      <c r="E20" s="137" t="str">
        <f t="shared" si="2"/>
        <v/>
      </c>
      <c r="F20" s="100"/>
      <c r="G20" s="92"/>
      <c r="H20" s="93"/>
      <c r="I20" s="100"/>
      <c r="J20" s="93"/>
      <c r="K20" s="100"/>
      <c r="L20" s="93"/>
      <c r="M20" s="103"/>
      <c r="N20" s="124"/>
      <c r="O20" s="125" t="str">
        <f t="shared" si="3"/>
        <v/>
      </c>
      <c r="P20" s="100"/>
      <c r="Q20" s="93"/>
      <c r="R20" s="126"/>
      <c r="S20" s="127" t="str">
        <f t="shared" si="4"/>
        <v/>
      </c>
      <c r="T20" s="103" t="str">
        <f t="shared" si="5"/>
        <v>  </v>
      </c>
      <c r="U20" s="35"/>
      <c r="V20" s="114" t="str">
        <f t="shared" si="6"/>
        <v/>
      </c>
      <c r="W20" s="114" t="str">
        <f t="shared" si="7"/>
        <v/>
      </c>
      <c r="X20" s="128" t="str">
        <f t="shared" si="8"/>
        <v>  </v>
      </c>
      <c r="Y20" s="114" t="str">
        <f t="shared" si="9"/>
        <v/>
      </c>
      <c r="Z20" s="114" t="str">
        <f t="shared" si="10"/>
        <v/>
      </c>
      <c r="AA20" s="114" t="str">
        <f>'CADASTRO FORN'!G20</f>
        <v>-</v>
      </c>
      <c r="AB20" s="114" t="str">
        <f t="shared" si="11"/>
        <v/>
      </c>
      <c r="AC20" s="128" t="str">
        <f t="shared" si="12"/>
        <v>  </v>
      </c>
      <c r="AD20" s="55" t="str">
        <f t="shared" si="18"/>
        <v>13</v>
      </c>
      <c r="AE20" s="55"/>
      <c r="AF20" s="55" t="str">
        <f t="shared" si="19"/>
        <v/>
      </c>
      <c r="AG20" s="55" t="str">
        <f t="shared" si="13"/>
        <v/>
      </c>
      <c r="AH20" s="55" t="str">
        <f t="shared" si="14"/>
        <v/>
      </c>
      <c r="AI20" s="55"/>
      <c r="AJ20" s="55" t="str">
        <f t="shared" si="20"/>
        <v/>
      </c>
      <c r="AK20" s="55" t="str">
        <f t="shared" si="15"/>
        <v/>
      </c>
      <c r="AL20" s="104" t="str">
        <f t="shared" si="16"/>
        <v>  </v>
      </c>
      <c r="AM20" s="55"/>
      <c r="AN20" s="55" t="str">
        <f>IF('CADASTRO PROD'!E20 = "", "-", 'CADASTRO PROD'!E20)</f>
        <v>-</v>
      </c>
      <c r="AO20" s="55" t="str">
        <f>IF(AN20= "-", "-", 'CADASTRO PROD'!J20)</f>
        <v>-</v>
      </c>
      <c r="AP20" s="55" t="str">
        <f>IF(AO20 = "-", "-", 'CADASTRO PROD'!D20)</f>
        <v>-</v>
      </c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</row>
    <row r="21" ht="30.0" customHeight="1">
      <c r="A21" s="1" t="s">
        <v>17</v>
      </c>
      <c r="B21" s="97" t="str">
        <f t="shared" si="1"/>
        <v/>
      </c>
      <c r="C21" s="108" t="str">
        <f t="shared" si="17"/>
        <v>-</v>
      </c>
      <c r="D21" s="112"/>
      <c r="E21" s="136" t="str">
        <f t="shared" si="2"/>
        <v/>
      </c>
      <c r="F21" s="110"/>
      <c r="G21" s="92"/>
      <c r="H21" s="93"/>
      <c r="I21" s="110"/>
      <c r="J21" s="93"/>
      <c r="K21" s="110"/>
      <c r="L21" s="93"/>
      <c r="M21" s="113"/>
      <c r="N21" s="132"/>
      <c r="O21" s="133" t="str">
        <f t="shared" si="3"/>
        <v/>
      </c>
      <c r="P21" s="110"/>
      <c r="Q21" s="93"/>
      <c r="R21" s="134"/>
      <c r="S21" s="135" t="str">
        <f t="shared" si="4"/>
        <v/>
      </c>
      <c r="T21" s="113" t="str">
        <f t="shared" si="5"/>
        <v>  </v>
      </c>
      <c r="U21" s="35"/>
      <c r="V21" s="114" t="str">
        <f t="shared" si="6"/>
        <v/>
      </c>
      <c r="W21" s="114" t="str">
        <f t="shared" si="7"/>
        <v/>
      </c>
      <c r="X21" s="128" t="str">
        <f t="shared" si="8"/>
        <v>  </v>
      </c>
      <c r="Y21" s="114" t="str">
        <f t="shared" si="9"/>
        <v/>
      </c>
      <c r="Z21" s="114" t="str">
        <f t="shared" si="10"/>
        <v/>
      </c>
      <c r="AA21" s="114" t="str">
        <f>'CADASTRO FORN'!G21</f>
        <v>-</v>
      </c>
      <c r="AB21" s="114" t="str">
        <f t="shared" si="11"/>
        <v/>
      </c>
      <c r="AC21" s="128" t="str">
        <f t="shared" si="12"/>
        <v>  </v>
      </c>
      <c r="AD21" s="55" t="str">
        <f t="shared" si="18"/>
        <v>14</v>
      </c>
      <c r="AE21" s="55"/>
      <c r="AF21" s="55" t="str">
        <f t="shared" si="19"/>
        <v/>
      </c>
      <c r="AG21" s="55" t="str">
        <f t="shared" si="13"/>
        <v/>
      </c>
      <c r="AH21" s="55" t="str">
        <f t="shared" si="14"/>
        <v/>
      </c>
      <c r="AI21" s="55"/>
      <c r="AJ21" s="55" t="str">
        <f t="shared" si="20"/>
        <v/>
      </c>
      <c r="AK21" s="55" t="str">
        <f t="shared" si="15"/>
        <v/>
      </c>
      <c r="AL21" s="104" t="str">
        <f t="shared" si="16"/>
        <v>  </v>
      </c>
      <c r="AM21" s="55"/>
      <c r="AN21" s="55" t="str">
        <f>IF('CADASTRO PROD'!E21 = "", "-", 'CADASTRO PROD'!E21)</f>
        <v>-</v>
      </c>
      <c r="AO21" s="55" t="str">
        <f>IF(AN21= "-", "-", 'CADASTRO PROD'!J21)</f>
        <v>-</v>
      </c>
      <c r="AP21" s="55" t="str">
        <f>IF(AO21 = "-", "-", 'CADASTRO PROD'!D21)</f>
        <v>-</v>
      </c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</row>
    <row r="22" ht="30.0" customHeight="1">
      <c r="A22" s="1"/>
      <c r="B22" s="97" t="str">
        <f t="shared" si="1"/>
        <v/>
      </c>
      <c r="C22" s="98" t="str">
        <f t="shared" si="17"/>
        <v>-</v>
      </c>
      <c r="D22" s="102"/>
      <c r="E22" s="137" t="str">
        <f t="shared" si="2"/>
        <v/>
      </c>
      <c r="F22" s="100"/>
      <c r="G22" s="92"/>
      <c r="H22" s="93"/>
      <c r="I22" s="100"/>
      <c r="J22" s="93"/>
      <c r="K22" s="100"/>
      <c r="L22" s="93"/>
      <c r="M22" s="103"/>
      <c r="N22" s="124"/>
      <c r="O22" s="125" t="str">
        <f t="shared" si="3"/>
        <v/>
      </c>
      <c r="P22" s="100"/>
      <c r="Q22" s="93"/>
      <c r="R22" s="126"/>
      <c r="S22" s="127" t="str">
        <f t="shared" si="4"/>
        <v/>
      </c>
      <c r="T22" s="103" t="str">
        <f t="shared" si="5"/>
        <v>  </v>
      </c>
      <c r="U22" s="35"/>
      <c r="V22" s="114" t="str">
        <f t="shared" si="6"/>
        <v/>
      </c>
      <c r="W22" s="114" t="str">
        <f t="shared" si="7"/>
        <v/>
      </c>
      <c r="X22" s="128" t="str">
        <f t="shared" si="8"/>
        <v>  </v>
      </c>
      <c r="Y22" s="114" t="str">
        <f t="shared" si="9"/>
        <v/>
      </c>
      <c r="Z22" s="114" t="str">
        <f t="shared" si="10"/>
        <v/>
      </c>
      <c r="AA22" s="114" t="str">
        <f>'CADASTRO FORN'!G22</f>
        <v>-</v>
      </c>
      <c r="AB22" s="114" t="str">
        <f t="shared" si="11"/>
        <v/>
      </c>
      <c r="AC22" s="128" t="str">
        <f t="shared" si="12"/>
        <v>  </v>
      </c>
      <c r="AD22" s="55" t="str">
        <f t="shared" si="18"/>
        <v>15</v>
      </c>
      <c r="AE22" s="55"/>
      <c r="AF22" s="55" t="str">
        <f t="shared" si="19"/>
        <v/>
      </c>
      <c r="AG22" s="55" t="str">
        <f t="shared" si="13"/>
        <v/>
      </c>
      <c r="AH22" s="55" t="str">
        <f t="shared" si="14"/>
        <v/>
      </c>
      <c r="AI22" s="55"/>
      <c r="AJ22" s="55" t="str">
        <f t="shared" si="20"/>
        <v/>
      </c>
      <c r="AK22" s="55" t="str">
        <f t="shared" si="15"/>
        <v/>
      </c>
      <c r="AL22" s="104" t="str">
        <f t="shared" si="16"/>
        <v>  </v>
      </c>
      <c r="AM22" s="55"/>
      <c r="AN22" s="55" t="str">
        <f>IF('CADASTRO PROD'!E22 = "", "-", 'CADASTRO PROD'!E22)</f>
        <v>-</v>
      </c>
      <c r="AO22" s="55" t="str">
        <f>IF(AN22= "-", "-", 'CADASTRO PROD'!J22)</f>
        <v>-</v>
      </c>
      <c r="AP22" s="55" t="str">
        <f>IF(AO22 = "-", "-", 'CADASTRO PROD'!D22)</f>
        <v>-</v>
      </c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</row>
    <row r="23" ht="30.0" customHeight="1">
      <c r="A23" s="1"/>
      <c r="B23" s="97" t="str">
        <f t="shared" si="1"/>
        <v/>
      </c>
      <c r="C23" s="108" t="str">
        <f t="shared" si="17"/>
        <v>-</v>
      </c>
      <c r="D23" s="112"/>
      <c r="E23" s="136" t="str">
        <f t="shared" si="2"/>
        <v/>
      </c>
      <c r="F23" s="110"/>
      <c r="G23" s="92"/>
      <c r="H23" s="93"/>
      <c r="I23" s="110"/>
      <c r="J23" s="93"/>
      <c r="K23" s="110"/>
      <c r="L23" s="93"/>
      <c r="M23" s="113"/>
      <c r="N23" s="132"/>
      <c r="O23" s="133" t="str">
        <f t="shared" si="3"/>
        <v/>
      </c>
      <c r="P23" s="110"/>
      <c r="Q23" s="93"/>
      <c r="R23" s="134"/>
      <c r="S23" s="135" t="str">
        <f t="shared" si="4"/>
        <v/>
      </c>
      <c r="T23" s="113" t="str">
        <f t="shared" si="5"/>
        <v>  </v>
      </c>
      <c r="U23" s="35"/>
      <c r="V23" s="114" t="str">
        <f t="shared" si="6"/>
        <v/>
      </c>
      <c r="W23" s="114" t="str">
        <f t="shared" si="7"/>
        <v/>
      </c>
      <c r="X23" s="128" t="str">
        <f t="shared" si="8"/>
        <v>  </v>
      </c>
      <c r="Y23" s="114" t="str">
        <f t="shared" si="9"/>
        <v/>
      </c>
      <c r="Z23" s="114" t="str">
        <f t="shared" si="10"/>
        <v/>
      </c>
      <c r="AA23" s="114" t="str">
        <f>'CADASTRO FORN'!G23</f>
        <v>-</v>
      </c>
      <c r="AB23" s="114" t="str">
        <f t="shared" si="11"/>
        <v/>
      </c>
      <c r="AC23" s="128" t="str">
        <f t="shared" si="12"/>
        <v>  </v>
      </c>
      <c r="AD23" s="55" t="str">
        <f t="shared" si="18"/>
        <v>16</v>
      </c>
      <c r="AE23" s="55"/>
      <c r="AF23" s="55" t="str">
        <f t="shared" si="19"/>
        <v/>
      </c>
      <c r="AG23" s="55" t="str">
        <f t="shared" si="13"/>
        <v/>
      </c>
      <c r="AH23" s="55" t="str">
        <f t="shared" si="14"/>
        <v/>
      </c>
      <c r="AI23" s="55"/>
      <c r="AJ23" s="55" t="str">
        <f t="shared" si="20"/>
        <v/>
      </c>
      <c r="AK23" s="55" t="str">
        <f t="shared" si="15"/>
        <v/>
      </c>
      <c r="AL23" s="104" t="str">
        <f t="shared" si="16"/>
        <v>  </v>
      </c>
      <c r="AM23" s="55"/>
      <c r="AN23" s="55" t="str">
        <f>IF('CADASTRO PROD'!E23 = "", "-", 'CADASTRO PROD'!E23)</f>
        <v>-</v>
      </c>
      <c r="AO23" s="55" t="str">
        <f>IF(AN23= "-", "-", 'CADASTRO PROD'!J23)</f>
        <v>-</v>
      </c>
      <c r="AP23" s="55" t="str">
        <f>IF(AO23 = "-", "-", 'CADASTRO PROD'!D23)</f>
        <v>-</v>
      </c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</row>
    <row r="24" ht="30.0" customHeight="1">
      <c r="A24" s="1"/>
      <c r="B24" s="97" t="str">
        <f t="shared" si="1"/>
        <v/>
      </c>
      <c r="C24" s="98" t="str">
        <f t="shared" si="17"/>
        <v>-</v>
      </c>
      <c r="D24" s="102"/>
      <c r="E24" s="137" t="str">
        <f t="shared" si="2"/>
        <v/>
      </c>
      <c r="F24" s="100"/>
      <c r="G24" s="92"/>
      <c r="H24" s="93"/>
      <c r="I24" s="100"/>
      <c r="J24" s="93"/>
      <c r="K24" s="100"/>
      <c r="L24" s="93"/>
      <c r="M24" s="103"/>
      <c r="N24" s="124"/>
      <c r="O24" s="125" t="str">
        <f t="shared" si="3"/>
        <v/>
      </c>
      <c r="P24" s="100"/>
      <c r="Q24" s="93"/>
      <c r="R24" s="126"/>
      <c r="S24" s="127" t="str">
        <f t="shared" si="4"/>
        <v/>
      </c>
      <c r="T24" s="103" t="str">
        <f t="shared" si="5"/>
        <v>  </v>
      </c>
      <c r="U24" s="35"/>
      <c r="V24" s="114" t="str">
        <f t="shared" si="6"/>
        <v/>
      </c>
      <c r="W24" s="114" t="str">
        <f t="shared" si="7"/>
        <v/>
      </c>
      <c r="X24" s="128" t="str">
        <f t="shared" si="8"/>
        <v>  </v>
      </c>
      <c r="Y24" s="114" t="str">
        <f t="shared" si="9"/>
        <v/>
      </c>
      <c r="Z24" s="114" t="str">
        <f t="shared" si="10"/>
        <v/>
      </c>
      <c r="AA24" s="114" t="str">
        <f>'CADASTRO FORN'!G24</f>
        <v>-</v>
      </c>
      <c r="AB24" s="114" t="str">
        <f t="shared" si="11"/>
        <v/>
      </c>
      <c r="AC24" s="128" t="str">
        <f t="shared" si="12"/>
        <v>  </v>
      </c>
      <c r="AD24" s="55" t="str">
        <f t="shared" si="18"/>
        <v>17</v>
      </c>
      <c r="AE24" s="55"/>
      <c r="AF24" s="55" t="str">
        <f t="shared" si="19"/>
        <v/>
      </c>
      <c r="AG24" s="55" t="str">
        <f t="shared" si="13"/>
        <v/>
      </c>
      <c r="AH24" s="55" t="str">
        <f t="shared" si="14"/>
        <v/>
      </c>
      <c r="AI24" s="55"/>
      <c r="AJ24" s="55" t="str">
        <f t="shared" si="20"/>
        <v/>
      </c>
      <c r="AK24" s="55" t="str">
        <f t="shared" si="15"/>
        <v/>
      </c>
      <c r="AL24" s="104" t="str">
        <f t="shared" si="16"/>
        <v>  </v>
      </c>
      <c r="AM24" s="55"/>
      <c r="AN24" s="55" t="str">
        <f>IF('CADASTRO PROD'!E24 = "", "-", 'CADASTRO PROD'!E24)</f>
        <v>-</v>
      </c>
      <c r="AO24" s="55" t="str">
        <f>IF(AN24= "-", "-", 'CADASTRO PROD'!J24)</f>
        <v>-</v>
      </c>
      <c r="AP24" s="55" t="str">
        <f>IF(AO24 = "-", "-", 'CADASTRO PROD'!D24)</f>
        <v>-</v>
      </c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</row>
    <row r="25" ht="30.0" customHeight="1">
      <c r="A25" s="1"/>
      <c r="B25" s="97" t="str">
        <f t="shared" si="1"/>
        <v/>
      </c>
      <c r="C25" s="108" t="str">
        <f t="shared" si="17"/>
        <v>-</v>
      </c>
      <c r="D25" s="112"/>
      <c r="E25" s="136" t="str">
        <f t="shared" si="2"/>
        <v/>
      </c>
      <c r="F25" s="110"/>
      <c r="G25" s="92"/>
      <c r="H25" s="93"/>
      <c r="I25" s="110"/>
      <c r="J25" s="93"/>
      <c r="K25" s="110"/>
      <c r="L25" s="93"/>
      <c r="M25" s="113"/>
      <c r="N25" s="132"/>
      <c r="O25" s="133" t="str">
        <f t="shared" si="3"/>
        <v/>
      </c>
      <c r="P25" s="110"/>
      <c r="Q25" s="93"/>
      <c r="R25" s="134"/>
      <c r="S25" s="135" t="str">
        <f t="shared" si="4"/>
        <v/>
      </c>
      <c r="T25" s="113" t="str">
        <f t="shared" si="5"/>
        <v>  </v>
      </c>
      <c r="U25" s="35"/>
      <c r="V25" s="114" t="str">
        <f t="shared" si="6"/>
        <v/>
      </c>
      <c r="W25" s="114" t="str">
        <f t="shared" si="7"/>
        <v/>
      </c>
      <c r="X25" s="128" t="str">
        <f t="shared" si="8"/>
        <v>  </v>
      </c>
      <c r="Y25" s="114" t="str">
        <f t="shared" si="9"/>
        <v/>
      </c>
      <c r="Z25" s="114" t="str">
        <f t="shared" si="10"/>
        <v/>
      </c>
      <c r="AA25" s="114" t="str">
        <f>'CADASTRO FORN'!G25</f>
        <v>-</v>
      </c>
      <c r="AB25" s="114" t="str">
        <f t="shared" si="11"/>
        <v/>
      </c>
      <c r="AC25" s="128" t="str">
        <f t="shared" si="12"/>
        <v>  </v>
      </c>
      <c r="AD25" s="55" t="str">
        <f t="shared" si="18"/>
        <v>18</v>
      </c>
      <c r="AE25" s="55"/>
      <c r="AF25" s="55" t="str">
        <f t="shared" si="19"/>
        <v/>
      </c>
      <c r="AG25" s="55" t="str">
        <f t="shared" si="13"/>
        <v/>
      </c>
      <c r="AH25" s="55" t="str">
        <f t="shared" si="14"/>
        <v/>
      </c>
      <c r="AI25" s="55"/>
      <c r="AJ25" s="55" t="str">
        <f t="shared" si="20"/>
        <v/>
      </c>
      <c r="AK25" s="55" t="str">
        <f t="shared" si="15"/>
        <v/>
      </c>
      <c r="AL25" s="104" t="str">
        <f t="shared" si="16"/>
        <v>  </v>
      </c>
      <c r="AM25" s="55"/>
      <c r="AN25" s="55" t="str">
        <f>IF('CADASTRO PROD'!E25 = "", "-", 'CADASTRO PROD'!E25)</f>
        <v>-</v>
      </c>
      <c r="AO25" s="55" t="str">
        <f>IF(AN25= "-", "-", 'CADASTRO PROD'!J25)</f>
        <v>-</v>
      </c>
      <c r="AP25" s="55" t="str">
        <f>IF(AO25 = "-", "-", 'CADASTRO PROD'!D25)</f>
        <v>-</v>
      </c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</row>
    <row r="26" ht="30.0" customHeight="1">
      <c r="A26" s="1"/>
      <c r="B26" s="97" t="str">
        <f t="shared" si="1"/>
        <v/>
      </c>
      <c r="C26" s="98" t="str">
        <f t="shared" si="17"/>
        <v>-</v>
      </c>
      <c r="D26" s="102"/>
      <c r="E26" s="137" t="str">
        <f t="shared" si="2"/>
        <v/>
      </c>
      <c r="F26" s="100"/>
      <c r="G26" s="92"/>
      <c r="H26" s="93"/>
      <c r="I26" s="100"/>
      <c r="J26" s="93"/>
      <c r="K26" s="100"/>
      <c r="L26" s="93"/>
      <c r="M26" s="103"/>
      <c r="N26" s="124"/>
      <c r="O26" s="125" t="str">
        <f t="shared" si="3"/>
        <v/>
      </c>
      <c r="P26" s="100"/>
      <c r="Q26" s="93"/>
      <c r="R26" s="126"/>
      <c r="S26" s="127" t="str">
        <f t="shared" si="4"/>
        <v/>
      </c>
      <c r="T26" s="103" t="str">
        <f t="shared" si="5"/>
        <v>  </v>
      </c>
      <c r="U26" s="35"/>
      <c r="V26" s="114" t="str">
        <f t="shared" si="6"/>
        <v/>
      </c>
      <c r="W26" s="114" t="str">
        <f t="shared" si="7"/>
        <v/>
      </c>
      <c r="X26" s="128" t="str">
        <f t="shared" si="8"/>
        <v>  </v>
      </c>
      <c r="Y26" s="114" t="str">
        <f t="shared" si="9"/>
        <v/>
      </c>
      <c r="Z26" s="114" t="str">
        <f t="shared" si="10"/>
        <v/>
      </c>
      <c r="AA26" s="114" t="str">
        <f>'CADASTRO FORN'!G26</f>
        <v>-</v>
      </c>
      <c r="AB26" s="114" t="str">
        <f t="shared" si="11"/>
        <v/>
      </c>
      <c r="AC26" s="128" t="str">
        <f t="shared" si="12"/>
        <v>  </v>
      </c>
      <c r="AD26" s="55" t="str">
        <f t="shared" si="18"/>
        <v>19</v>
      </c>
      <c r="AE26" s="55"/>
      <c r="AF26" s="55" t="str">
        <f t="shared" si="19"/>
        <v/>
      </c>
      <c r="AG26" s="55" t="str">
        <f t="shared" si="13"/>
        <v/>
      </c>
      <c r="AH26" s="55" t="str">
        <f t="shared" si="14"/>
        <v/>
      </c>
      <c r="AI26" s="55"/>
      <c r="AJ26" s="55" t="str">
        <f t="shared" si="20"/>
        <v/>
      </c>
      <c r="AK26" s="55" t="str">
        <f t="shared" si="15"/>
        <v/>
      </c>
      <c r="AL26" s="104" t="str">
        <f t="shared" si="16"/>
        <v>  </v>
      </c>
      <c r="AM26" s="55"/>
      <c r="AN26" s="55" t="str">
        <f>IF('CADASTRO PROD'!E26 = "", "-", 'CADASTRO PROD'!E26)</f>
        <v>-</v>
      </c>
      <c r="AO26" s="55" t="str">
        <f>IF(AN26= "-", "-", 'CADASTRO PROD'!J26)</f>
        <v>-</v>
      </c>
      <c r="AP26" s="55" t="str">
        <f>IF(AO26 = "-", "-", 'CADASTRO PROD'!D26)</f>
        <v>-</v>
      </c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</row>
    <row r="27" ht="30.0" customHeight="1">
      <c r="A27" s="1"/>
      <c r="B27" s="97" t="str">
        <f t="shared" si="1"/>
        <v/>
      </c>
      <c r="C27" s="108" t="str">
        <f t="shared" si="17"/>
        <v>-</v>
      </c>
      <c r="D27" s="112"/>
      <c r="E27" s="136" t="str">
        <f t="shared" si="2"/>
        <v/>
      </c>
      <c r="F27" s="110"/>
      <c r="G27" s="92"/>
      <c r="H27" s="93"/>
      <c r="I27" s="110"/>
      <c r="J27" s="93"/>
      <c r="K27" s="110"/>
      <c r="L27" s="93"/>
      <c r="M27" s="113"/>
      <c r="N27" s="132"/>
      <c r="O27" s="133" t="str">
        <f t="shared" si="3"/>
        <v/>
      </c>
      <c r="P27" s="110"/>
      <c r="Q27" s="93"/>
      <c r="R27" s="134"/>
      <c r="S27" s="135" t="str">
        <f t="shared" si="4"/>
        <v/>
      </c>
      <c r="T27" s="113" t="str">
        <f t="shared" si="5"/>
        <v>  </v>
      </c>
      <c r="U27" s="35"/>
      <c r="V27" s="114" t="str">
        <f t="shared" si="6"/>
        <v/>
      </c>
      <c r="W27" s="114" t="str">
        <f t="shared" si="7"/>
        <v/>
      </c>
      <c r="X27" s="128" t="str">
        <f t="shared" si="8"/>
        <v>  </v>
      </c>
      <c r="Y27" s="114" t="str">
        <f t="shared" si="9"/>
        <v/>
      </c>
      <c r="Z27" s="114" t="str">
        <f t="shared" si="10"/>
        <v/>
      </c>
      <c r="AA27" s="114" t="str">
        <f>'CADASTRO FORN'!G27</f>
        <v>-</v>
      </c>
      <c r="AB27" s="114" t="str">
        <f t="shared" si="11"/>
        <v/>
      </c>
      <c r="AC27" s="128" t="str">
        <f t="shared" si="12"/>
        <v>  </v>
      </c>
      <c r="AD27" s="55" t="str">
        <f t="shared" si="18"/>
        <v>20</v>
      </c>
      <c r="AE27" s="55"/>
      <c r="AF27" s="55" t="str">
        <f t="shared" si="19"/>
        <v/>
      </c>
      <c r="AG27" s="55" t="str">
        <f t="shared" si="13"/>
        <v/>
      </c>
      <c r="AH27" s="55" t="str">
        <f t="shared" si="14"/>
        <v/>
      </c>
      <c r="AI27" s="55"/>
      <c r="AJ27" s="55" t="str">
        <f t="shared" si="20"/>
        <v/>
      </c>
      <c r="AK27" s="55" t="str">
        <f t="shared" si="15"/>
        <v/>
      </c>
      <c r="AL27" s="104" t="str">
        <f t="shared" si="16"/>
        <v>  </v>
      </c>
      <c r="AM27" s="55"/>
      <c r="AN27" s="55" t="str">
        <f>IF('CADASTRO PROD'!E27 = "", "-", 'CADASTRO PROD'!E27)</f>
        <v>-</v>
      </c>
      <c r="AO27" s="55" t="str">
        <f>IF(AN27= "-", "-", 'CADASTRO PROD'!J27)</f>
        <v>-</v>
      </c>
      <c r="AP27" s="55" t="str">
        <f>IF(AO27 = "-", "-", 'CADASTRO PROD'!D27)</f>
        <v>-</v>
      </c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</row>
    <row r="28" ht="30.0" customHeight="1">
      <c r="A28" s="1"/>
      <c r="B28" s="97" t="str">
        <f t="shared" si="1"/>
        <v/>
      </c>
      <c r="C28" s="98" t="str">
        <f t="shared" si="17"/>
        <v>-</v>
      </c>
      <c r="D28" s="102"/>
      <c r="E28" s="137" t="str">
        <f t="shared" si="2"/>
        <v/>
      </c>
      <c r="F28" s="100"/>
      <c r="G28" s="92"/>
      <c r="H28" s="93"/>
      <c r="I28" s="100"/>
      <c r="J28" s="93"/>
      <c r="K28" s="100"/>
      <c r="L28" s="93"/>
      <c r="M28" s="103"/>
      <c r="N28" s="124"/>
      <c r="O28" s="125" t="str">
        <f t="shared" si="3"/>
        <v/>
      </c>
      <c r="P28" s="100"/>
      <c r="Q28" s="93"/>
      <c r="R28" s="126"/>
      <c r="S28" s="127" t="str">
        <f t="shared" si="4"/>
        <v/>
      </c>
      <c r="T28" s="103" t="str">
        <f t="shared" si="5"/>
        <v>  </v>
      </c>
      <c r="U28" s="35"/>
      <c r="V28" s="114" t="str">
        <f t="shared" si="6"/>
        <v/>
      </c>
      <c r="W28" s="114" t="str">
        <f t="shared" si="7"/>
        <v/>
      </c>
      <c r="X28" s="128" t="str">
        <f t="shared" si="8"/>
        <v>  </v>
      </c>
      <c r="Y28" s="114" t="str">
        <f t="shared" si="9"/>
        <v/>
      </c>
      <c r="Z28" s="114" t="str">
        <f t="shared" si="10"/>
        <v/>
      </c>
      <c r="AA28" s="114" t="str">
        <f>'CADASTRO FORN'!G28</f>
        <v>-</v>
      </c>
      <c r="AB28" s="114" t="str">
        <f t="shared" si="11"/>
        <v/>
      </c>
      <c r="AC28" s="128" t="str">
        <f t="shared" si="12"/>
        <v>  </v>
      </c>
      <c r="AD28" s="55" t="str">
        <f t="shared" si="18"/>
        <v>21</v>
      </c>
      <c r="AE28" s="55"/>
      <c r="AF28" s="55" t="str">
        <f t="shared" si="19"/>
        <v/>
      </c>
      <c r="AG28" s="55" t="str">
        <f t="shared" si="13"/>
        <v/>
      </c>
      <c r="AH28" s="55" t="str">
        <f t="shared" si="14"/>
        <v/>
      </c>
      <c r="AI28" s="55"/>
      <c r="AJ28" s="55" t="str">
        <f t="shared" si="20"/>
        <v/>
      </c>
      <c r="AK28" s="55" t="str">
        <f t="shared" si="15"/>
        <v/>
      </c>
      <c r="AL28" s="104" t="str">
        <f t="shared" si="16"/>
        <v>  </v>
      </c>
      <c r="AM28" s="55"/>
      <c r="AN28" s="55" t="str">
        <f>IF('CADASTRO PROD'!E28 = "", "-", 'CADASTRO PROD'!E28)</f>
        <v>-</v>
      </c>
      <c r="AO28" s="55" t="str">
        <f>IF(AN28= "-", "-", 'CADASTRO PROD'!J28)</f>
        <v>-</v>
      </c>
      <c r="AP28" s="55" t="str">
        <f>IF(AO28 = "-", "-", 'CADASTRO PROD'!D28)</f>
        <v>-</v>
      </c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</row>
    <row r="29" ht="30.0" customHeight="1">
      <c r="A29" s="1"/>
      <c r="B29" s="97" t="str">
        <f t="shared" si="1"/>
        <v/>
      </c>
      <c r="C29" s="108" t="str">
        <f t="shared" si="17"/>
        <v>-</v>
      </c>
      <c r="D29" s="112"/>
      <c r="E29" s="136" t="str">
        <f t="shared" si="2"/>
        <v/>
      </c>
      <c r="F29" s="110"/>
      <c r="G29" s="92"/>
      <c r="H29" s="93"/>
      <c r="I29" s="110"/>
      <c r="J29" s="93"/>
      <c r="K29" s="110"/>
      <c r="L29" s="93"/>
      <c r="M29" s="113"/>
      <c r="N29" s="132"/>
      <c r="O29" s="133" t="str">
        <f t="shared" si="3"/>
        <v/>
      </c>
      <c r="P29" s="110"/>
      <c r="Q29" s="93"/>
      <c r="R29" s="134"/>
      <c r="S29" s="135" t="str">
        <f t="shared" si="4"/>
        <v/>
      </c>
      <c r="T29" s="113" t="str">
        <f t="shared" si="5"/>
        <v>  </v>
      </c>
      <c r="U29" s="35"/>
      <c r="V29" s="114" t="str">
        <f t="shared" si="6"/>
        <v/>
      </c>
      <c r="W29" s="114" t="str">
        <f t="shared" si="7"/>
        <v/>
      </c>
      <c r="X29" s="128" t="str">
        <f t="shared" si="8"/>
        <v>  </v>
      </c>
      <c r="Y29" s="114" t="str">
        <f t="shared" si="9"/>
        <v/>
      </c>
      <c r="Z29" s="114" t="str">
        <f t="shared" si="10"/>
        <v/>
      </c>
      <c r="AA29" s="114" t="str">
        <f>'CADASTRO FORN'!G29</f>
        <v>-</v>
      </c>
      <c r="AB29" s="114" t="str">
        <f t="shared" si="11"/>
        <v/>
      </c>
      <c r="AC29" s="128" t="str">
        <f t="shared" si="12"/>
        <v>  </v>
      </c>
      <c r="AD29" s="55" t="str">
        <f t="shared" si="18"/>
        <v>22</v>
      </c>
      <c r="AE29" s="55"/>
      <c r="AF29" s="55" t="str">
        <f t="shared" si="19"/>
        <v/>
      </c>
      <c r="AG29" s="55" t="str">
        <f t="shared" si="13"/>
        <v/>
      </c>
      <c r="AH29" s="55" t="str">
        <f t="shared" si="14"/>
        <v/>
      </c>
      <c r="AI29" s="55"/>
      <c r="AJ29" s="55" t="str">
        <f t="shared" si="20"/>
        <v/>
      </c>
      <c r="AK29" s="55" t="str">
        <f t="shared" si="15"/>
        <v/>
      </c>
      <c r="AL29" s="104" t="str">
        <f t="shared" si="16"/>
        <v>  </v>
      </c>
      <c r="AM29" s="55"/>
      <c r="AN29" s="55" t="str">
        <f>IF('CADASTRO PROD'!E29 = "", "-", 'CADASTRO PROD'!E29)</f>
        <v>-</v>
      </c>
      <c r="AO29" s="55" t="str">
        <f>IF(AN29= "-", "-", 'CADASTRO PROD'!J29)</f>
        <v>-</v>
      </c>
      <c r="AP29" s="55" t="str">
        <f>IF(AO29 = "-", "-", 'CADASTRO PROD'!D29)</f>
        <v>-</v>
      </c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</row>
    <row r="30" ht="30.0" customHeight="1">
      <c r="A30" s="1"/>
      <c r="B30" s="97" t="str">
        <f t="shared" si="1"/>
        <v/>
      </c>
      <c r="C30" s="98" t="str">
        <f t="shared" si="17"/>
        <v>-</v>
      </c>
      <c r="D30" s="102"/>
      <c r="E30" s="137" t="str">
        <f t="shared" si="2"/>
        <v/>
      </c>
      <c r="F30" s="100"/>
      <c r="G30" s="92"/>
      <c r="H30" s="93"/>
      <c r="I30" s="100"/>
      <c r="J30" s="93"/>
      <c r="K30" s="100"/>
      <c r="L30" s="93"/>
      <c r="M30" s="103"/>
      <c r="N30" s="124"/>
      <c r="O30" s="125" t="str">
        <f t="shared" si="3"/>
        <v/>
      </c>
      <c r="P30" s="100"/>
      <c r="Q30" s="93"/>
      <c r="R30" s="126"/>
      <c r="S30" s="127" t="str">
        <f t="shared" si="4"/>
        <v/>
      </c>
      <c r="T30" s="103" t="str">
        <f t="shared" si="5"/>
        <v>  </v>
      </c>
      <c r="U30" s="35"/>
      <c r="V30" s="114" t="str">
        <f t="shared" si="6"/>
        <v/>
      </c>
      <c r="W30" s="114" t="str">
        <f t="shared" si="7"/>
        <v/>
      </c>
      <c r="X30" s="128" t="str">
        <f t="shared" si="8"/>
        <v>  </v>
      </c>
      <c r="Y30" s="114" t="str">
        <f t="shared" si="9"/>
        <v/>
      </c>
      <c r="Z30" s="114" t="str">
        <f t="shared" si="10"/>
        <v/>
      </c>
      <c r="AA30" s="114" t="str">
        <f>'CADASTRO FORN'!G30</f>
        <v>-</v>
      </c>
      <c r="AB30" s="114" t="str">
        <f t="shared" si="11"/>
        <v/>
      </c>
      <c r="AC30" s="128" t="str">
        <f t="shared" si="12"/>
        <v>  </v>
      </c>
      <c r="AD30" s="55" t="str">
        <f t="shared" si="18"/>
        <v>23</v>
      </c>
      <c r="AE30" s="55"/>
      <c r="AF30" s="55" t="str">
        <f t="shared" si="19"/>
        <v/>
      </c>
      <c r="AG30" s="55" t="str">
        <f t="shared" si="13"/>
        <v/>
      </c>
      <c r="AH30" s="55" t="str">
        <f t="shared" si="14"/>
        <v/>
      </c>
      <c r="AI30" s="55"/>
      <c r="AJ30" s="55" t="str">
        <f t="shared" si="20"/>
        <v/>
      </c>
      <c r="AK30" s="55" t="str">
        <f t="shared" si="15"/>
        <v/>
      </c>
      <c r="AL30" s="104" t="str">
        <f t="shared" si="16"/>
        <v>  </v>
      </c>
      <c r="AM30" s="55"/>
      <c r="AN30" s="55" t="str">
        <f>IF('CADASTRO PROD'!E30 = "", "-", 'CADASTRO PROD'!E30)</f>
        <v>-</v>
      </c>
      <c r="AO30" s="55" t="str">
        <f>IF(AN30= "-", "-", 'CADASTRO PROD'!J30)</f>
        <v>-</v>
      </c>
      <c r="AP30" s="55" t="str">
        <f>IF(AO30 = "-", "-", 'CADASTRO PROD'!D30)</f>
        <v>-</v>
      </c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</row>
    <row r="31" ht="30.0" customHeight="1">
      <c r="A31" s="1"/>
      <c r="B31" s="97" t="str">
        <f t="shared" si="1"/>
        <v/>
      </c>
      <c r="C31" s="108" t="str">
        <f t="shared" si="17"/>
        <v>-</v>
      </c>
      <c r="D31" s="112"/>
      <c r="E31" s="136" t="str">
        <f t="shared" si="2"/>
        <v/>
      </c>
      <c r="F31" s="110"/>
      <c r="G31" s="92"/>
      <c r="H31" s="93"/>
      <c r="I31" s="110"/>
      <c r="J31" s="93"/>
      <c r="K31" s="110"/>
      <c r="L31" s="93"/>
      <c r="M31" s="113"/>
      <c r="N31" s="132"/>
      <c r="O31" s="133" t="str">
        <f t="shared" si="3"/>
        <v/>
      </c>
      <c r="P31" s="110"/>
      <c r="Q31" s="93"/>
      <c r="R31" s="134"/>
      <c r="S31" s="135" t="str">
        <f t="shared" si="4"/>
        <v/>
      </c>
      <c r="T31" s="113" t="str">
        <f t="shared" si="5"/>
        <v>  </v>
      </c>
      <c r="U31" s="35"/>
      <c r="V31" s="114" t="str">
        <f t="shared" si="6"/>
        <v/>
      </c>
      <c r="W31" s="114" t="str">
        <f t="shared" si="7"/>
        <v/>
      </c>
      <c r="X31" s="128" t="str">
        <f t="shared" si="8"/>
        <v>  </v>
      </c>
      <c r="Y31" s="114" t="str">
        <f t="shared" si="9"/>
        <v/>
      </c>
      <c r="Z31" s="114" t="str">
        <f t="shared" si="10"/>
        <v/>
      </c>
      <c r="AA31" s="114" t="str">
        <f>'CADASTRO FORN'!G31</f>
        <v>-</v>
      </c>
      <c r="AB31" s="114" t="str">
        <f t="shared" si="11"/>
        <v/>
      </c>
      <c r="AC31" s="128" t="str">
        <f t="shared" si="12"/>
        <v>  </v>
      </c>
      <c r="AD31" s="55" t="str">
        <f t="shared" si="18"/>
        <v>24</v>
      </c>
      <c r="AE31" s="55"/>
      <c r="AF31" s="55" t="str">
        <f t="shared" si="19"/>
        <v/>
      </c>
      <c r="AG31" s="55" t="str">
        <f t="shared" si="13"/>
        <v/>
      </c>
      <c r="AH31" s="55" t="str">
        <f t="shared" si="14"/>
        <v/>
      </c>
      <c r="AI31" s="55"/>
      <c r="AJ31" s="55" t="str">
        <f t="shared" si="20"/>
        <v/>
      </c>
      <c r="AK31" s="55" t="str">
        <f t="shared" si="15"/>
        <v/>
      </c>
      <c r="AL31" s="104" t="str">
        <f t="shared" si="16"/>
        <v>  </v>
      </c>
      <c r="AM31" s="55"/>
      <c r="AN31" s="55" t="str">
        <f>IF('CADASTRO PROD'!E31 = "", "-", 'CADASTRO PROD'!E31)</f>
        <v>-</v>
      </c>
      <c r="AO31" s="55" t="str">
        <f>IF(AN31= "-", "-", 'CADASTRO PROD'!J31)</f>
        <v>-</v>
      </c>
      <c r="AP31" s="55" t="str">
        <f>IF(AO31 = "-", "-", 'CADASTRO PROD'!D31)</f>
        <v>-</v>
      </c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</row>
    <row r="32" ht="30.0" customHeight="1">
      <c r="A32" s="1"/>
      <c r="B32" s="97" t="str">
        <f t="shared" si="1"/>
        <v/>
      </c>
      <c r="C32" s="98" t="str">
        <f t="shared" si="17"/>
        <v>-</v>
      </c>
      <c r="D32" s="102"/>
      <c r="E32" s="137" t="str">
        <f t="shared" si="2"/>
        <v/>
      </c>
      <c r="F32" s="100"/>
      <c r="G32" s="92"/>
      <c r="H32" s="93"/>
      <c r="I32" s="100"/>
      <c r="J32" s="93"/>
      <c r="K32" s="100"/>
      <c r="L32" s="93"/>
      <c r="M32" s="103"/>
      <c r="N32" s="124"/>
      <c r="O32" s="125" t="str">
        <f t="shared" si="3"/>
        <v/>
      </c>
      <c r="P32" s="100"/>
      <c r="Q32" s="93"/>
      <c r="R32" s="126"/>
      <c r="S32" s="127" t="str">
        <f t="shared" si="4"/>
        <v/>
      </c>
      <c r="T32" s="103" t="str">
        <f t="shared" si="5"/>
        <v>  </v>
      </c>
      <c r="U32" s="35"/>
      <c r="V32" s="114" t="str">
        <f t="shared" si="6"/>
        <v/>
      </c>
      <c r="W32" s="114" t="str">
        <f t="shared" si="7"/>
        <v/>
      </c>
      <c r="X32" s="128" t="str">
        <f t="shared" si="8"/>
        <v>  </v>
      </c>
      <c r="Y32" s="114" t="str">
        <f t="shared" si="9"/>
        <v/>
      </c>
      <c r="Z32" s="114" t="str">
        <f t="shared" si="10"/>
        <v/>
      </c>
      <c r="AA32" s="114" t="str">
        <f>'CADASTRO FORN'!G32</f>
        <v>-</v>
      </c>
      <c r="AB32" s="114" t="str">
        <f t="shared" si="11"/>
        <v/>
      </c>
      <c r="AC32" s="128" t="str">
        <f t="shared" si="12"/>
        <v>  </v>
      </c>
      <c r="AD32" s="55" t="str">
        <f t="shared" si="18"/>
        <v>25</v>
      </c>
      <c r="AE32" s="55"/>
      <c r="AF32" s="55" t="str">
        <f t="shared" si="19"/>
        <v/>
      </c>
      <c r="AG32" s="55" t="str">
        <f t="shared" si="13"/>
        <v/>
      </c>
      <c r="AH32" s="55" t="str">
        <f t="shared" si="14"/>
        <v/>
      </c>
      <c r="AI32" s="55"/>
      <c r="AJ32" s="55" t="str">
        <f t="shared" si="20"/>
        <v/>
      </c>
      <c r="AK32" s="55" t="str">
        <f t="shared" si="15"/>
        <v/>
      </c>
      <c r="AL32" s="104" t="str">
        <f t="shared" si="16"/>
        <v>  </v>
      </c>
      <c r="AM32" s="55"/>
      <c r="AN32" s="55" t="str">
        <f>IF('CADASTRO PROD'!E32 = "", "-", 'CADASTRO PROD'!E32)</f>
        <v>-</v>
      </c>
      <c r="AO32" s="55" t="str">
        <f>IF(AN32= "-", "-", 'CADASTRO PROD'!J32)</f>
        <v>-</v>
      </c>
      <c r="AP32" s="55" t="str">
        <f>IF(AO32 = "-", "-", 'CADASTRO PROD'!D32)</f>
        <v>-</v>
      </c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</row>
    <row r="33" ht="30.0" customHeight="1">
      <c r="A33" s="1"/>
      <c r="B33" s="97" t="str">
        <f t="shared" si="1"/>
        <v/>
      </c>
      <c r="C33" s="108" t="str">
        <f t="shared" si="17"/>
        <v>-</v>
      </c>
      <c r="D33" s="112"/>
      <c r="E33" s="136" t="str">
        <f t="shared" si="2"/>
        <v/>
      </c>
      <c r="F33" s="110"/>
      <c r="G33" s="92"/>
      <c r="H33" s="93"/>
      <c r="I33" s="110"/>
      <c r="J33" s="93"/>
      <c r="K33" s="110"/>
      <c r="L33" s="93"/>
      <c r="M33" s="113"/>
      <c r="N33" s="132"/>
      <c r="O33" s="133" t="str">
        <f t="shared" si="3"/>
        <v/>
      </c>
      <c r="P33" s="110"/>
      <c r="Q33" s="93"/>
      <c r="R33" s="134"/>
      <c r="S33" s="135" t="str">
        <f t="shared" si="4"/>
        <v/>
      </c>
      <c r="T33" s="113" t="str">
        <f t="shared" si="5"/>
        <v>  </v>
      </c>
      <c r="U33" s="35"/>
      <c r="V33" s="114" t="str">
        <f t="shared" si="6"/>
        <v/>
      </c>
      <c r="W33" s="114" t="str">
        <f t="shared" si="7"/>
        <v/>
      </c>
      <c r="X33" s="128" t="str">
        <f t="shared" si="8"/>
        <v>  </v>
      </c>
      <c r="Y33" s="114" t="str">
        <f t="shared" si="9"/>
        <v/>
      </c>
      <c r="Z33" s="114" t="str">
        <f t="shared" si="10"/>
        <v/>
      </c>
      <c r="AA33" s="114" t="str">
        <f>'CADASTRO FORN'!G33</f>
        <v>-</v>
      </c>
      <c r="AB33" s="114" t="str">
        <f t="shared" si="11"/>
        <v/>
      </c>
      <c r="AC33" s="128" t="str">
        <f t="shared" si="12"/>
        <v>  </v>
      </c>
      <c r="AD33" s="55" t="str">
        <f t="shared" si="18"/>
        <v>26</v>
      </c>
      <c r="AE33" s="55"/>
      <c r="AF33" s="55" t="str">
        <f t="shared" si="19"/>
        <v/>
      </c>
      <c r="AG33" s="55" t="str">
        <f t="shared" si="13"/>
        <v/>
      </c>
      <c r="AH33" s="55" t="str">
        <f t="shared" si="14"/>
        <v/>
      </c>
      <c r="AI33" s="55"/>
      <c r="AJ33" s="55" t="str">
        <f t="shared" si="20"/>
        <v/>
      </c>
      <c r="AK33" s="55" t="str">
        <f t="shared" si="15"/>
        <v/>
      </c>
      <c r="AL33" s="104" t="str">
        <f t="shared" si="16"/>
        <v>  </v>
      </c>
      <c r="AM33" s="55"/>
      <c r="AN33" s="55" t="str">
        <f>IF('CADASTRO PROD'!E33 = "", "-", 'CADASTRO PROD'!E33)</f>
        <v>-</v>
      </c>
      <c r="AO33" s="55" t="str">
        <f>IF(AN33= "-", "-", 'CADASTRO PROD'!J33)</f>
        <v>-</v>
      </c>
      <c r="AP33" s="55" t="str">
        <f>IF(AO33 = "-", "-", 'CADASTRO PROD'!D33)</f>
        <v>-</v>
      </c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</row>
    <row r="34" ht="30.0" customHeight="1">
      <c r="A34" s="1"/>
      <c r="B34" s="97" t="str">
        <f t="shared" si="1"/>
        <v/>
      </c>
      <c r="C34" s="98" t="str">
        <f t="shared" si="17"/>
        <v>-</v>
      </c>
      <c r="D34" s="102"/>
      <c r="E34" s="137" t="str">
        <f t="shared" si="2"/>
        <v/>
      </c>
      <c r="F34" s="100"/>
      <c r="G34" s="92"/>
      <c r="H34" s="93"/>
      <c r="I34" s="100"/>
      <c r="J34" s="93"/>
      <c r="K34" s="100"/>
      <c r="L34" s="93"/>
      <c r="M34" s="103"/>
      <c r="N34" s="124"/>
      <c r="O34" s="125" t="str">
        <f t="shared" si="3"/>
        <v/>
      </c>
      <c r="P34" s="100"/>
      <c r="Q34" s="93"/>
      <c r="R34" s="126"/>
      <c r="S34" s="127" t="str">
        <f t="shared" si="4"/>
        <v/>
      </c>
      <c r="T34" s="103" t="str">
        <f t="shared" si="5"/>
        <v>  </v>
      </c>
      <c r="U34" s="35"/>
      <c r="V34" s="114" t="str">
        <f t="shared" si="6"/>
        <v/>
      </c>
      <c r="W34" s="114" t="str">
        <f t="shared" si="7"/>
        <v/>
      </c>
      <c r="X34" s="128" t="str">
        <f t="shared" si="8"/>
        <v>  </v>
      </c>
      <c r="Y34" s="114" t="str">
        <f t="shared" si="9"/>
        <v/>
      </c>
      <c r="Z34" s="114" t="str">
        <f t="shared" si="10"/>
        <v/>
      </c>
      <c r="AA34" s="114" t="str">
        <f>'CADASTRO FORN'!G34</f>
        <v>-</v>
      </c>
      <c r="AB34" s="114" t="str">
        <f t="shared" si="11"/>
        <v/>
      </c>
      <c r="AC34" s="128" t="str">
        <f t="shared" si="12"/>
        <v>  </v>
      </c>
      <c r="AD34" s="55" t="str">
        <f t="shared" si="18"/>
        <v>27</v>
      </c>
      <c r="AE34" s="55"/>
      <c r="AF34" s="55" t="str">
        <f t="shared" si="19"/>
        <v/>
      </c>
      <c r="AG34" s="55" t="str">
        <f t="shared" si="13"/>
        <v/>
      </c>
      <c r="AH34" s="55" t="str">
        <f t="shared" si="14"/>
        <v/>
      </c>
      <c r="AI34" s="55"/>
      <c r="AJ34" s="55" t="str">
        <f t="shared" si="20"/>
        <v/>
      </c>
      <c r="AK34" s="55" t="str">
        <f t="shared" si="15"/>
        <v/>
      </c>
      <c r="AL34" s="104" t="str">
        <f t="shared" si="16"/>
        <v>  </v>
      </c>
      <c r="AM34" s="55"/>
      <c r="AN34" s="55" t="str">
        <f>IF('CADASTRO PROD'!E34 = "", "-", 'CADASTRO PROD'!E34)</f>
        <v>-</v>
      </c>
      <c r="AO34" s="55" t="str">
        <f>IF(AN34= "-", "-", 'CADASTRO PROD'!J34)</f>
        <v>-</v>
      </c>
      <c r="AP34" s="55" t="str">
        <f>IF(AO34 = "-", "-", 'CADASTRO PROD'!D34)</f>
        <v>-</v>
      </c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</row>
    <row r="35" ht="30.0" customHeight="1">
      <c r="A35" s="1"/>
      <c r="B35" s="97" t="str">
        <f t="shared" si="1"/>
        <v/>
      </c>
      <c r="C35" s="108" t="str">
        <f t="shared" si="17"/>
        <v>-</v>
      </c>
      <c r="D35" s="112"/>
      <c r="E35" s="136" t="str">
        <f t="shared" si="2"/>
        <v/>
      </c>
      <c r="F35" s="110"/>
      <c r="G35" s="92"/>
      <c r="H35" s="93"/>
      <c r="I35" s="110"/>
      <c r="J35" s="93"/>
      <c r="K35" s="110"/>
      <c r="L35" s="93"/>
      <c r="M35" s="113"/>
      <c r="N35" s="132"/>
      <c r="O35" s="133" t="str">
        <f t="shared" si="3"/>
        <v/>
      </c>
      <c r="P35" s="110"/>
      <c r="Q35" s="93"/>
      <c r="R35" s="134"/>
      <c r="S35" s="135" t="str">
        <f t="shared" si="4"/>
        <v/>
      </c>
      <c r="T35" s="113" t="str">
        <f t="shared" si="5"/>
        <v>  </v>
      </c>
      <c r="U35" s="35"/>
      <c r="V35" s="114" t="str">
        <f t="shared" si="6"/>
        <v/>
      </c>
      <c r="W35" s="114" t="str">
        <f t="shared" si="7"/>
        <v/>
      </c>
      <c r="X35" s="128" t="str">
        <f t="shared" si="8"/>
        <v>  </v>
      </c>
      <c r="Y35" s="114" t="str">
        <f t="shared" si="9"/>
        <v/>
      </c>
      <c r="Z35" s="114" t="str">
        <f t="shared" si="10"/>
        <v/>
      </c>
      <c r="AA35" s="114" t="str">
        <f>'CADASTRO FORN'!G35</f>
        <v>-</v>
      </c>
      <c r="AB35" s="114" t="str">
        <f t="shared" si="11"/>
        <v/>
      </c>
      <c r="AC35" s="128" t="str">
        <f t="shared" si="12"/>
        <v>  </v>
      </c>
      <c r="AD35" s="55" t="str">
        <f t="shared" si="18"/>
        <v>28</v>
      </c>
      <c r="AE35" s="55"/>
      <c r="AF35" s="55" t="str">
        <f t="shared" si="19"/>
        <v/>
      </c>
      <c r="AG35" s="55" t="str">
        <f t="shared" si="13"/>
        <v/>
      </c>
      <c r="AH35" s="55" t="str">
        <f t="shared" si="14"/>
        <v/>
      </c>
      <c r="AI35" s="55"/>
      <c r="AJ35" s="55" t="str">
        <f t="shared" si="20"/>
        <v/>
      </c>
      <c r="AK35" s="55" t="str">
        <f t="shared" si="15"/>
        <v/>
      </c>
      <c r="AL35" s="104" t="str">
        <f t="shared" si="16"/>
        <v>  </v>
      </c>
      <c r="AM35" s="55"/>
      <c r="AN35" s="55" t="str">
        <f>IF('CADASTRO PROD'!E35 = "", "-", 'CADASTRO PROD'!E35)</f>
        <v>-</v>
      </c>
      <c r="AO35" s="55" t="str">
        <f>IF(AN35= "-", "-", 'CADASTRO PROD'!J35)</f>
        <v>-</v>
      </c>
      <c r="AP35" s="55" t="str">
        <f>IF(AO35 = "-", "-", 'CADASTRO PROD'!D35)</f>
        <v>-</v>
      </c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</row>
    <row r="36" ht="30.0" customHeight="1">
      <c r="A36" s="1"/>
      <c r="B36" s="97" t="str">
        <f t="shared" si="1"/>
        <v/>
      </c>
      <c r="C36" s="98" t="str">
        <f t="shared" si="17"/>
        <v>-</v>
      </c>
      <c r="D36" s="102"/>
      <c r="E36" s="137" t="str">
        <f t="shared" si="2"/>
        <v/>
      </c>
      <c r="F36" s="100"/>
      <c r="G36" s="92"/>
      <c r="H36" s="93"/>
      <c r="I36" s="100"/>
      <c r="J36" s="93"/>
      <c r="K36" s="100"/>
      <c r="L36" s="93"/>
      <c r="M36" s="103"/>
      <c r="N36" s="124"/>
      <c r="O36" s="125" t="str">
        <f t="shared" si="3"/>
        <v/>
      </c>
      <c r="P36" s="100"/>
      <c r="Q36" s="93"/>
      <c r="R36" s="126"/>
      <c r="S36" s="127" t="str">
        <f t="shared" si="4"/>
        <v/>
      </c>
      <c r="T36" s="103" t="str">
        <f t="shared" si="5"/>
        <v>  </v>
      </c>
      <c r="U36" s="35"/>
      <c r="V36" s="114" t="str">
        <f t="shared" si="6"/>
        <v/>
      </c>
      <c r="W36" s="114" t="str">
        <f t="shared" si="7"/>
        <v/>
      </c>
      <c r="X36" s="128" t="str">
        <f t="shared" si="8"/>
        <v>  </v>
      </c>
      <c r="Y36" s="114" t="str">
        <f t="shared" si="9"/>
        <v/>
      </c>
      <c r="Z36" s="114" t="str">
        <f t="shared" si="10"/>
        <v/>
      </c>
      <c r="AA36" s="114" t="str">
        <f>'CADASTRO FORN'!G36</f>
        <v>-</v>
      </c>
      <c r="AB36" s="114" t="str">
        <f t="shared" si="11"/>
        <v/>
      </c>
      <c r="AC36" s="128" t="str">
        <f t="shared" si="12"/>
        <v>  </v>
      </c>
      <c r="AD36" s="55" t="str">
        <f t="shared" si="18"/>
        <v>29</v>
      </c>
      <c r="AE36" s="55"/>
      <c r="AF36" s="55" t="str">
        <f t="shared" si="19"/>
        <v/>
      </c>
      <c r="AG36" s="55" t="str">
        <f t="shared" si="13"/>
        <v/>
      </c>
      <c r="AH36" s="55" t="str">
        <f t="shared" si="14"/>
        <v/>
      </c>
      <c r="AI36" s="55"/>
      <c r="AJ36" s="55" t="str">
        <f t="shared" si="20"/>
        <v/>
      </c>
      <c r="AK36" s="55" t="str">
        <f t="shared" si="15"/>
        <v/>
      </c>
      <c r="AL36" s="104" t="str">
        <f t="shared" si="16"/>
        <v>  </v>
      </c>
      <c r="AM36" s="55"/>
      <c r="AN36" s="55" t="str">
        <f>IF('CADASTRO PROD'!E36 = "", "-", 'CADASTRO PROD'!E36)</f>
        <v>-</v>
      </c>
      <c r="AO36" s="55" t="str">
        <f>IF(AN36= "-", "-", 'CADASTRO PROD'!J36)</f>
        <v>-</v>
      </c>
      <c r="AP36" s="55" t="str">
        <f>IF(AO36 = "-", "-", 'CADASTRO PROD'!D36)</f>
        <v>-</v>
      </c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</row>
    <row r="37" ht="30.0" customHeight="1">
      <c r="A37" s="1"/>
      <c r="B37" s="97" t="str">
        <f t="shared" si="1"/>
        <v/>
      </c>
      <c r="C37" s="108" t="str">
        <f t="shared" si="17"/>
        <v>-</v>
      </c>
      <c r="D37" s="112"/>
      <c r="E37" s="136" t="str">
        <f t="shared" si="2"/>
        <v/>
      </c>
      <c r="F37" s="110"/>
      <c r="G37" s="92"/>
      <c r="H37" s="93"/>
      <c r="I37" s="110"/>
      <c r="J37" s="93"/>
      <c r="K37" s="110"/>
      <c r="L37" s="93"/>
      <c r="M37" s="113"/>
      <c r="N37" s="132"/>
      <c r="O37" s="133" t="str">
        <f t="shared" si="3"/>
        <v/>
      </c>
      <c r="P37" s="110"/>
      <c r="Q37" s="93"/>
      <c r="R37" s="134"/>
      <c r="S37" s="135" t="str">
        <f t="shared" si="4"/>
        <v/>
      </c>
      <c r="T37" s="113" t="str">
        <f t="shared" si="5"/>
        <v>  </v>
      </c>
      <c r="U37" s="35"/>
      <c r="V37" s="114" t="str">
        <f t="shared" si="6"/>
        <v/>
      </c>
      <c r="W37" s="114" t="str">
        <f t="shared" si="7"/>
        <v/>
      </c>
      <c r="X37" s="128" t="str">
        <f t="shared" si="8"/>
        <v>  </v>
      </c>
      <c r="Y37" s="114" t="str">
        <f t="shared" si="9"/>
        <v/>
      </c>
      <c r="Z37" s="114" t="str">
        <f t="shared" si="10"/>
        <v/>
      </c>
      <c r="AA37" s="114" t="str">
        <f>'CADASTRO FORN'!G37</f>
        <v>-</v>
      </c>
      <c r="AB37" s="114" t="str">
        <f t="shared" si="11"/>
        <v/>
      </c>
      <c r="AC37" s="128" t="str">
        <f t="shared" si="12"/>
        <v>  </v>
      </c>
      <c r="AD37" s="55" t="str">
        <f t="shared" si="18"/>
        <v>30</v>
      </c>
      <c r="AE37" s="55"/>
      <c r="AF37" s="55" t="str">
        <f t="shared" si="19"/>
        <v/>
      </c>
      <c r="AG37" s="55" t="str">
        <f t="shared" si="13"/>
        <v/>
      </c>
      <c r="AH37" s="55" t="str">
        <f t="shared" si="14"/>
        <v/>
      </c>
      <c r="AI37" s="55"/>
      <c r="AJ37" s="55" t="str">
        <f t="shared" si="20"/>
        <v/>
      </c>
      <c r="AK37" s="55" t="str">
        <f t="shared" si="15"/>
        <v/>
      </c>
      <c r="AL37" s="104" t="str">
        <f t="shared" si="16"/>
        <v>  </v>
      </c>
      <c r="AM37" s="55"/>
      <c r="AN37" s="55" t="str">
        <f>IF('CADASTRO PROD'!E37 = "", "-", 'CADASTRO PROD'!E37)</f>
        <v>-</v>
      </c>
      <c r="AO37" s="55" t="str">
        <f>IF(AN37= "-", "-", 'CADASTRO PROD'!J37)</f>
        <v>-</v>
      </c>
      <c r="AP37" s="55" t="str">
        <f>IF(AO37 = "-", "-", 'CADASTRO PROD'!D37)</f>
        <v>-</v>
      </c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</row>
    <row r="38" ht="30.0" customHeight="1">
      <c r="A38" s="1"/>
      <c r="B38" s="97" t="str">
        <f t="shared" si="1"/>
        <v/>
      </c>
      <c r="C38" s="98" t="str">
        <f t="shared" si="17"/>
        <v>-</v>
      </c>
      <c r="D38" s="102"/>
      <c r="E38" s="137" t="str">
        <f t="shared" si="2"/>
        <v/>
      </c>
      <c r="F38" s="100"/>
      <c r="G38" s="92"/>
      <c r="H38" s="93"/>
      <c r="I38" s="100"/>
      <c r="J38" s="93"/>
      <c r="K38" s="100"/>
      <c r="L38" s="93"/>
      <c r="M38" s="103"/>
      <c r="N38" s="124"/>
      <c r="O38" s="125" t="str">
        <f t="shared" si="3"/>
        <v/>
      </c>
      <c r="P38" s="100"/>
      <c r="Q38" s="93"/>
      <c r="R38" s="126"/>
      <c r="S38" s="127" t="str">
        <f t="shared" si="4"/>
        <v/>
      </c>
      <c r="T38" s="103" t="str">
        <f t="shared" si="5"/>
        <v>  </v>
      </c>
      <c r="U38" s="35"/>
      <c r="V38" s="114" t="str">
        <f t="shared" si="6"/>
        <v/>
      </c>
      <c r="W38" s="114" t="str">
        <f t="shared" si="7"/>
        <v/>
      </c>
      <c r="X38" s="128" t="str">
        <f t="shared" si="8"/>
        <v>  </v>
      </c>
      <c r="Y38" s="114" t="str">
        <f t="shared" si="9"/>
        <v/>
      </c>
      <c r="Z38" s="114" t="str">
        <f t="shared" si="10"/>
        <v/>
      </c>
      <c r="AA38" s="114" t="str">
        <f>'CADASTRO FORN'!G38</f>
        <v>-</v>
      </c>
      <c r="AB38" s="114" t="str">
        <f t="shared" si="11"/>
        <v/>
      </c>
      <c r="AC38" s="128" t="str">
        <f t="shared" si="12"/>
        <v>  </v>
      </c>
      <c r="AD38" s="55" t="str">
        <f t="shared" si="18"/>
        <v>31</v>
      </c>
      <c r="AE38" s="55"/>
      <c r="AF38" s="55" t="str">
        <f t="shared" si="19"/>
        <v/>
      </c>
      <c r="AG38" s="55" t="str">
        <f t="shared" si="13"/>
        <v/>
      </c>
      <c r="AH38" s="55" t="str">
        <f t="shared" si="14"/>
        <v/>
      </c>
      <c r="AI38" s="55"/>
      <c r="AJ38" s="55" t="str">
        <f t="shared" si="20"/>
        <v/>
      </c>
      <c r="AK38" s="55" t="str">
        <f t="shared" si="15"/>
        <v/>
      </c>
      <c r="AL38" s="104" t="str">
        <f t="shared" si="16"/>
        <v>  </v>
      </c>
      <c r="AM38" s="55"/>
      <c r="AN38" s="55" t="str">
        <f>IF('CADASTRO PROD'!E38 = "", "-", 'CADASTRO PROD'!E38)</f>
        <v>-</v>
      </c>
      <c r="AO38" s="55" t="str">
        <f>IF(AN38= "-", "-", 'CADASTRO PROD'!J38)</f>
        <v>-</v>
      </c>
      <c r="AP38" s="55" t="str">
        <f>IF(AO38 = "-", "-", 'CADASTRO PROD'!D38)</f>
        <v>-</v>
      </c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</row>
    <row r="39" ht="30.0" customHeight="1">
      <c r="A39" s="1"/>
      <c r="B39" s="97" t="str">
        <f t="shared" si="1"/>
        <v/>
      </c>
      <c r="C39" s="108" t="str">
        <f t="shared" si="17"/>
        <v>-</v>
      </c>
      <c r="D39" s="112"/>
      <c r="E39" s="136" t="str">
        <f t="shared" si="2"/>
        <v/>
      </c>
      <c r="F39" s="110"/>
      <c r="G39" s="92"/>
      <c r="H39" s="93"/>
      <c r="I39" s="110"/>
      <c r="J39" s="93"/>
      <c r="K39" s="110"/>
      <c r="L39" s="93"/>
      <c r="M39" s="113"/>
      <c r="N39" s="132"/>
      <c r="O39" s="133" t="str">
        <f t="shared" si="3"/>
        <v/>
      </c>
      <c r="P39" s="110"/>
      <c r="Q39" s="93"/>
      <c r="R39" s="134"/>
      <c r="S39" s="135" t="str">
        <f t="shared" si="4"/>
        <v/>
      </c>
      <c r="T39" s="113" t="str">
        <f t="shared" si="5"/>
        <v>  </v>
      </c>
      <c r="U39" s="35"/>
      <c r="V39" s="114" t="str">
        <f t="shared" si="6"/>
        <v/>
      </c>
      <c r="W39" s="114" t="str">
        <f t="shared" si="7"/>
        <v/>
      </c>
      <c r="X39" s="128" t="str">
        <f t="shared" si="8"/>
        <v>  </v>
      </c>
      <c r="Y39" s="114" t="str">
        <f t="shared" si="9"/>
        <v/>
      </c>
      <c r="Z39" s="114" t="str">
        <f t="shared" si="10"/>
        <v/>
      </c>
      <c r="AA39" s="114" t="str">
        <f>'CADASTRO FORN'!G39</f>
        <v>-</v>
      </c>
      <c r="AB39" s="114" t="str">
        <f t="shared" si="11"/>
        <v/>
      </c>
      <c r="AC39" s="128" t="str">
        <f t="shared" si="12"/>
        <v>  </v>
      </c>
      <c r="AD39" s="55" t="str">
        <f t="shared" si="18"/>
        <v>32</v>
      </c>
      <c r="AE39" s="55"/>
      <c r="AF39" s="55" t="str">
        <f t="shared" si="19"/>
        <v/>
      </c>
      <c r="AG39" s="55" t="str">
        <f t="shared" si="13"/>
        <v/>
      </c>
      <c r="AH39" s="55" t="str">
        <f t="shared" si="14"/>
        <v/>
      </c>
      <c r="AI39" s="55"/>
      <c r="AJ39" s="55" t="str">
        <f t="shared" si="20"/>
        <v/>
      </c>
      <c r="AK39" s="55" t="str">
        <f t="shared" si="15"/>
        <v/>
      </c>
      <c r="AL39" s="104" t="str">
        <f t="shared" si="16"/>
        <v>  </v>
      </c>
      <c r="AM39" s="55"/>
      <c r="AN39" s="55" t="str">
        <f>IF('CADASTRO PROD'!E39 = "", "-", 'CADASTRO PROD'!E39)</f>
        <v>-</v>
      </c>
      <c r="AO39" s="55" t="str">
        <f>IF(AN39= "-", "-", 'CADASTRO PROD'!J39)</f>
        <v>-</v>
      </c>
      <c r="AP39" s="55" t="str">
        <f>IF(AO39 = "-", "-", 'CADASTRO PROD'!D39)</f>
        <v>-</v>
      </c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</row>
    <row r="40" ht="30.0" customHeight="1">
      <c r="A40" s="1"/>
      <c r="B40" s="97" t="str">
        <f t="shared" si="1"/>
        <v/>
      </c>
      <c r="C40" s="98" t="str">
        <f t="shared" si="17"/>
        <v>-</v>
      </c>
      <c r="D40" s="102"/>
      <c r="E40" s="137" t="str">
        <f t="shared" si="2"/>
        <v/>
      </c>
      <c r="F40" s="100"/>
      <c r="G40" s="92"/>
      <c r="H40" s="93"/>
      <c r="I40" s="100"/>
      <c r="J40" s="93"/>
      <c r="K40" s="100"/>
      <c r="L40" s="93"/>
      <c r="M40" s="103"/>
      <c r="N40" s="124"/>
      <c r="O40" s="125" t="str">
        <f t="shared" si="3"/>
        <v/>
      </c>
      <c r="P40" s="100"/>
      <c r="Q40" s="93"/>
      <c r="R40" s="126"/>
      <c r="S40" s="127" t="str">
        <f t="shared" si="4"/>
        <v/>
      </c>
      <c r="T40" s="103" t="str">
        <f t="shared" si="5"/>
        <v>  </v>
      </c>
      <c r="U40" s="35"/>
      <c r="V40" s="114" t="str">
        <f t="shared" si="6"/>
        <v/>
      </c>
      <c r="W40" s="114" t="str">
        <f t="shared" si="7"/>
        <v/>
      </c>
      <c r="X40" s="128" t="str">
        <f t="shared" si="8"/>
        <v>  </v>
      </c>
      <c r="Y40" s="114" t="str">
        <f t="shared" si="9"/>
        <v/>
      </c>
      <c r="Z40" s="114" t="str">
        <f t="shared" si="10"/>
        <v/>
      </c>
      <c r="AA40" s="114" t="str">
        <f>'CADASTRO FORN'!G40</f>
        <v>-</v>
      </c>
      <c r="AB40" s="114" t="str">
        <f t="shared" si="11"/>
        <v/>
      </c>
      <c r="AC40" s="128" t="str">
        <f t="shared" si="12"/>
        <v>  </v>
      </c>
      <c r="AD40" s="55" t="str">
        <f t="shared" si="18"/>
        <v>33</v>
      </c>
      <c r="AE40" s="55"/>
      <c r="AF40" s="55" t="str">
        <f t="shared" si="19"/>
        <v/>
      </c>
      <c r="AG40" s="55" t="str">
        <f t="shared" si="13"/>
        <v/>
      </c>
      <c r="AH40" s="55" t="str">
        <f t="shared" si="14"/>
        <v/>
      </c>
      <c r="AI40" s="55"/>
      <c r="AJ40" s="55" t="str">
        <f t="shared" si="20"/>
        <v/>
      </c>
      <c r="AK40" s="55" t="str">
        <f t="shared" si="15"/>
        <v/>
      </c>
      <c r="AL40" s="104" t="str">
        <f t="shared" si="16"/>
        <v>  </v>
      </c>
      <c r="AM40" s="55"/>
      <c r="AN40" s="55" t="str">
        <f>IF('CADASTRO PROD'!E40 = "", "-", 'CADASTRO PROD'!E40)</f>
        <v>-</v>
      </c>
      <c r="AO40" s="55" t="str">
        <f>IF(AN40= "-", "-", 'CADASTRO PROD'!J40)</f>
        <v>-</v>
      </c>
      <c r="AP40" s="55" t="str">
        <f>IF(AO40 = "-", "-", 'CADASTRO PROD'!D40)</f>
        <v>-</v>
      </c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</row>
    <row r="41" ht="30.0" customHeight="1">
      <c r="A41" s="1"/>
      <c r="B41" s="97" t="str">
        <f t="shared" si="1"/>
        <v/>
      </c>
      <c r="C41" s="108" t="str">
        <f t="shared" si="17"/>
        <v>-</v>
      </c>
      <c r="D41" s="112"/>
      <c r="E41" s="136" t="str">
        <f t="shared" si="2"/>
        <v/>
      </c>
      <c r="F41" s="110"/>
      <c r="G41" s="92"/>
      <c r="H41" s="93"/>
      <c r="I41" s="110"/>
      <c r="J41" s="93"/>
      <c r="K41" s="110"/>
      <c r="L41" s="93"/>
      <c r="M41" s="113"/>
      <c r="N41" s="132"/>
      <c r="O41" s="133" t="str">
        <f t="shared" si="3"/>
        <v/>
      </c>
      <c r="P41" s="110"/>
      <c r="Q41" s="93"/>
      <c r="R41" s="134"/>
      <c r="S41" s="135" t="str">
        <f t="shared" si="4"/>
        <v/>
      </c>
      <c r="T41" s="113" t="str">
        <f t="shared" si="5"/>
        <v>  </v>
      </c>
      <c r="U41" s="35"/>
      <c r="V41" s="114" t="str">
        <f t="shared" si="6"/>
        <v/>
      </c>
      <c r="W41" s="114" t="str">
        <f t="shared" si="7"/>
        <v/>
      </c>
      <c r="X41" s="128" t="str">
        <f t="shared" si="8"/>
        <v>  </v>
      </c>
      <c r="Y41" s="114" t="str">
        <f t="shared" si="9"/>
        <v/>
      </c>
      <c r="Z41" s="114" t="str">
        <f t="shared" si="10"/>
        <v/>
      </c>
      <c r="AA41" s="114" t="str">
        <f>'CADASTRO FORN'!G41</f>
        <v>-</v>
      </c>
      <c r="AB41" s="114" t="str">
        <f t="shared" si="11"/>
        <v/>
      </c>
      <c r="AC41" s="128" t="str">
        <f t="shared" si="12"/>
        <v>  </v>
      </c>
      <c r="AD41" s="55" t="str">
        <f t="shared" si="18"/>
        <v>34</v>
      </c>
      <c r="AE41" s="55"/>
      <c r="AF41" s="55" t="str">
        <f t="shared" si="19"/>
        <v/>
      </c>
      <c r="AG41" s="55" t="str">
        <f t="shared" si="13"/>
        <v/>
      </c>
      <c r="AH41" s="55" t="str">
        <f t="shared" si="14"/>
        <v/>
      </c>
      <c r="AI41" s="55"/>
      <c r="AJ41" s="55" t="str">
        <f t="shared" si="20"/>
        <v/>
      </c>
      <c r="AK41" s="55" t="str">
        <f t="shared" si="15"/>
        <v/>
      </c>
      <c r="AL41" s="104" t="str">
        <f t="shared" si="16"/>
        <v>  </v>
      </c>
      <c r="AM41" s="55"/>
      <c r="AN41" s="55" t="str">
        <f>IF('CADASTRO PROD'!E41 = "", "-", 'CADASTRO PROD'!E41)</f>
        <v>-</v>
      </c>
      <c r="AO41" s="55" t="str">
        <f>IF(AN41= "-", "-", 'CADASTRO PROD'!J41)</f>
        <v>-</v>
      </c>
      <c r="AP41" s="55" t="str">
        <f>IF(AO41 = "-", "-", 'CADASTRO PROD'!D41)</f>
        <v>-</v>
      </c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</row>
    <row r="42" ht="30.0" customHeight="1">
      <c r="A42" s="1"/>
      <c r="B42" s="97" t="str">
        <f t="shared" si="1"/>
        <v/>
      </c>
      <c r="C42" s="98" t="str">
        <f t="shared" si="17"/>
        <v>-</v>
      </c>
      <c r="D42" s="102"/>
      <c r="E42" s="137" t="str">
        <f t="shared" si="2"/>
        <v/>
      </c>
      <c r="F42" s="100"/>
      <c r="G42" s="92"/>
      <c r="H42" s="93"/>
      <c r="I42" s="100"/>
      <c r="J42" s="93"/>
      <c r="K42" s="100"/>
      <c r="L42" s="93"/>
      <c r="M42" s="103"/>
      <c r="N42" s="124"/>
      <c r="O42" s="125" t="str">
        <f t="shared" si="3"/>
        <v/>
      </c>
      <c r="P42" s="100"/>
      <c r="Q42" s="93"/>
      <c r="R42" s="126"/>
      <c r="S42" s="127" t="str">
        <f t="shared" si="4"/>
        <v/>
      </c>
      <c r="T42" s="103" t="str">
        <f t="shared" si="5"/>
        <v>  </v>
      </c>
      <c r="U42" s="35"/>
      <c r="V42" s="114" t="str">
        <f t="shared" si="6"/>
        <v/>
      </c>
      <c r="W42" s="114" t="str">
        <f t="shared" si="7"/>
        <v/>
      </c>
      <c r="X42" s="128" t="str">
        <f t="shared" si="8"/>
        <v>  </v>
      </c>
      <c r="Y42" s="114" t="str">
        <f t="shared" si="9"/>
        <v/>
      </c>
      <c r="Z42" s="114" t="str">
        <f t="shared" si="10"/>
        <v/>
      </c>
      <c r="AA42" s="114" t="str">
        <f>'CADASTRO FORN'!G42</f>
        <v>-</v>
      </c>
      <c r="AB42" s="114" t="str">
        <f t="shared" si="11"/>
        <v/>
      </c>
      <c r="AC42" s="128" t="str">
        <f t="shared" si="12"/>
        <v>  </v>
      </c>
      <c r="AD42" s="55" t="str">
        <f t="shared" si="18"/>
        <v>35</v>
      </c>
      <c r="AE42" s="55"/>
      <c r="AF42" s="55" t="str">
        <f t="shared" si="19"/>
        <v/>
      </c>
      <c r="AG42" s="55" t="str">
        <f t="shared" si="13"/>
        <v/>
      </c>
      <c r="AH42" s="55" t="str">
        <f t="shared" si="14"/>
        <v/>
      </c>
      <c r="AI42" s="55"/>
      <c r="AJ42" s="55" t="str">
        <f t="shared" si="20"/>
        <v/>
      </c>
      <c r="AK42" s="55" t="str">
        <f t="shared" si="15"/>
        <v/>
      </c>
      <c r="AL42" s="104" t="str">
        <f t="shared" si="16"/>
        <v>  </v>
      </c>
      <c r="AM42" s="55"/>
      <c r="AN42" s="55" t="str">
        <f>IF('CADASTRO PROD'!E42 = "", "-", 'CADASTRO PROD'!E42)</f>
        <v>-</v>
      </c>
      <c r="AO42" s="55" t="str">
        <f>IF(AN42= "-", "-", 'CADASTRO PROD'!J42)</f>
        <v>-</v>
      </c>
      <c r="AP42" s="55" t="str">
        <f>IF(AO42 = "-", "-", 'CADASTRO PROD'!D42)</f>
        <v>-</v>
      </c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</row>
    <row r="43" ht="30.0" customHeight="1">
      <c r="A43" s="1"/>
      <c r="B43" s="97" t="str">
        <f t="shared" si="1"/>
        <v/>
      </c>
      <c r="C43" s="108" t="str">
        <f t="shared" si="17"/>
        <v>-</v>
      </c>
      <c r="D43" s="112"/>
      <c r="E43" s="136" t="str">
        <f t="shared" si="2"/>
        <v/>
      </c>
      <c r="F43" s="110"/>
      <c r="G43" s="92"/>
      <c r="H43" s="93"/>
      <c r="I43" s="110"/>
      <c r="J43" s="93"/>
      <c r="K43" s="110"/>
      <c r="L43" s="93"/>
      <c r="M43" s="113"/>
      <c r="N43" s="132"/>
      <c r="O43" s="133" t="str">
        <f t="shared" si="3"/>
        <v/>
      </c>
      <c r="P43" s="110"/>
      <c r="Q43" s="93"/>
      <c r="R43" s="134"/>
      <c r="S43" s="135" t="str">
        <f t="shared" si="4"/>
        <v/>
      </c>
      <c r="T43" s="113" t="str">
        <f t="shared" si="5"/>
        <v>  </v>
      </c>
      <c r="U43" s="35"/>
      <c r="V43" s="114" t="str">
        <f t="shared" si="6"/>
        <v/>
      </c>
      <c r="W43" s="114" t="str">
        <f t="shared" si="7"/>
        <v/>
      </c>
      <c r="X43" s="128" t="str">
        <f t="shared" si="8"/>
        <v>  </v>
      </c>
      <c r="Y43" s="114" t="str">
        <f t="shared" si="9"/>
        <v/>
      </c>
      <c r="Z43" s="114" t="str">
        <f t="shared" si="10"/>
        <v/>
      </c>
      <c r="AA43" s="114" t="str">
        <f>'CADASTRO FORN'!G43</f>
        <v>-</v>
      </c>
      <c r="AB43" s="114" t="str">
        <f t="shared" si="11"/>
        <v/>
      </c>
      <c r="AC43" s="128" t="str">
        <f t="shared" si="12"/>
        <v>  </v>
      </c>
      <c r="AD43" s="55" t="str">
        <f t="shared" si="18"/>
        <v>36</v>
      </c>
      <c r="AE43" s="55"/>
      <c r="AF43" s="55" t="str">
        <f t="shared" si="19"/>
        <v/>
      </c>
      <c r="AG43" s="55" t="str">
        <f t="shared" si="13"/>
        <v/>
      </c>
      <c r="AH43" s="55" t="str">
        <f t="shared" si="14"/>
        <v/>
      </c>
      <c r="AI43" s="55"/>
      <c r="AJ43" s="55" t="str">
        <f t="shared" si="20"/>
        <v/>
      </c>
      <c r="AK43" s="55" t="str">
        <f t="shared" si="15"/>
        <v/>
      </c>
      <c r="AL43" s="104" t="str">
        <f t="shared" si="16"/>
        <v>  </v>
      </c>
      <c r="AM43" s="55"/>
      <c r="AN43" s="55" t="str">
        <f>IF('CADASTRO PROD'!E43 = "", "-", 'CADASTRO PROD'!E43)</f>
        <v>-</v>
      </c>
      <c r="AO43" s="55" t="str">
        <f>IF(AN43= "-", "-", 'CADASTRO PROD'!J43)</f>
        <v>-</v>
      </c>
      <c r="AP43" s="55" t="str">
        <f>IF(AO43 = "-", "-", 'CADASTRO PROD'!D43)</f>
        <v>-</v>
      </c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</row>
    <row r="44" ht="30.0" customHeight="1">
      <c r="A44" s="1"/>
      <c r="B44" s="97" t="str">
        <f t="shared" si="1"/>
        <v/>
      </c>
      <c r="C44" s="98" t="str">
        <f t="shared" si="17"/>
        <v>-</v>
      </c>
      <c r="D44" s="102"/>
      <c r="E44" s="137" t="str">
        <f t="shared" si="2"/>
        <v/>
      </c>
      <c r="F44" s="100"/>
      <c r="G44" s="92"/>
      <c r="H44" s="93"/>
      <c r="I44" s="100"/>
      <c r="J44" s="93"/>
      <c r="K44" s="100"/>
      <c r="L44" s="93"/>
      <c r="M44" s="103"/>
      <c r="N44" s="124"/>
      <c r="O44" s="125" t="str">
        <f t="shared" si="3"/>
        <v/>
      </c>
      <c r="P44" s="100"/>
      <c r="Q44" s="93"/>
      <c r="R44" s="126"/>
      <c r="S44" s="127" t="str">
        <f t="shared" si="4"/>
        <v/>
      </c>
      <c r="T44" s="103" t="str">
        <f t="shared" si="5"/>
        <v>  </v>
      </c>
      <c r="U44" s="35"/>
      <c r="V44" s="114" t="str">
        <f t="shared" si="6"/>
        <v/>
      </c>
      <c r="W44" s="114" t="str">
        <f t="shared" si="7"/>
        <v/>
      </c>
      <c r="X44" s="128" t="str">
        <f t="shared" si="8"/>
        <v>  </v>
      </c>
      <c r="Y44" s="114" t="str">
        <f t="shared" si="9"/>
        <v/>
      </c>
      <c r="Z44" s="114" t="str">
        <f t="shared" si="10"/>
        <v/>
      </c>
      <c r="AA44" s="114" t="str">
        <f>'CADASTRO FORN'!G44</f>
        <v>-</v>
      </c>
      <c r="AB44" s="114" t="str">
        <f t="shared" si="11"/>
        <v/>
      </c>
      <c r="AC44" s="128" t="str">
        <f t="shared" si="12"/>
        <v>  </v>
      </c>
      <c r="AD44" s="55" t="str">
        <f t="shared" si="18"/>
        <v>37</v>
      </c>
      <c r="AE44" s="55"/>
      <c r="AF44" s="55" t="str">
        <f t="shared" si="19"/>
        <v/>
      </c>
      <c r="AG44" s="55" t="str">
        <f t="shared" si="13"/>
        <v/>
      </c>
      <c r="AH44" s="55" t="str">
        <f t="shared" si="14"/>
        <v/>
      </c>
      <c r="AI44" s="55"/>
      <c r="AJ44" s="55" t="str">
        <f t="shared" si="20"/>
        <v/>
      </c>
      <c r="AK44" s="55" t="str">
        <f t="shared" si="15"/>
        <v/>
      </c>
      <c r="AL44" s="104" t="str">
        <f t="shared" si="16"/>
        <v>  </v>
      </c>
      <c r="AM44" s="55"/>
      <c r="AN44" s="55" t="str">
        <f>IF('CADASTRO PROD'!E44 = "", "-", 'CADASTRO PROD'!E44)</f>
        <v>-</v>
      </c>
      <c r="AO44" s="55" t="str">
        <f>IF(AN44= "-", "-", 'CADASTRO PROD'!J44)</f>
        <v>-</v>
      </c>
      <c r="AP44" s="55" t="str">
        <f>IF(AO44 = "-", "-", 'CADASTRO PROD'!D44)</f>
        <v>-</v>
      </c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</row>
    <row r="45" ht="30.0" customHeight="1">
      <c r="A45" s="1"/>
      <c r="B45" s="97" t="str">
        <f t="shared" si="1"/>
        <v/>
      </c>
      <c r="C45" s="108" t="str">
        <f t="shared" si="17"/>
        <v>-</v>
      </c>
      <c r="D45" s="112"/>
      <c r="E45" s="136" t="str">
        <f t="shared" si="2"/>
        <v/>
      </c>
      <c r="F45" s="110"/>
      <c r="G45" s="92"/>
      <c r="H45" s="93"/>
      <c r="I45" s="110"/>
      <c r="J45" s="93"/>
      <c r="K45" s="110"/>
      <c r="L45" s="93"/>
      <c r="M45" s="113"/>
      <c r="N45" s="132"/>
      <c r="O45" s="133" t="str">
        <f t="shared" si="3"/>
        <v/>
      </c>
      <c r="P45" s="110"/>
      <c r="Q45" s="93"/>
      <c r="R45" s="134"/>
      <c r="S45" s="135" t="str">
        <f t="shared" si="4"/>
        <v/>
      </c>
      <c r="T45" s="113" t="str">
        <f t="shared" si="5"/>
        <v>  </v>
      </c>
      <c r="U45" s="35"/>
      <c r="V45" s="114" t="str">
        <f t="shared" si="6"/>
        <v/>
      </c>
      <c r="W45" s="114" t="str">
        <f t="shared" si="7"/>
        <v/>
      </c>
      <c r="X45" s="128" t="str">
        <f t="shared" si="8"/>
        <v>  </v>
      </c>
      <c r="Y45" s="114" t="str">
        <f t="shared" si="9"/>
        <v/>
      </c>
      <c r="Z45" s="114" t="str">
        <f t="shared" si="10"/>
        <v/>
      </c>
      <c r="AA45" s="114" t="str">
        <f>'CADASTRO FORN'!G45</f>
        <v>-</v>
      </c>
      <c r="AB45" s="114" t="str">
        <f t="shared" si="11"/>
        <v/>
      </c>
      <c r="AC45" s="128" t="str">
        <f t="shared" si="12"/>
        <v>  </v>
      </c>
      <c r="AD45" s="55" t="str">
        <f t="shared" si="18"/>
        <v>38</v>
      </c>
      <c r="AE45" s="55"/>
      <c r="AF45" s="55" t="str">
        <f t="shared" si="19"/>
        <v/>
      </c>
      <c r="AG45" s="55" t="str">
        <f t="shared" si="13"/>
        <v/>
      </c>
      <c r="AH45" s="55" t="str">
        <f t="shared" si="14"/>
        <v/>
      </c>
      <c r="AI45" s="55"/>
      <c r="AJ45" s="55" t="str">
        <f t="shared" si="20"/>
        <v/>
      </c>
      <c r="AK45" s="55" t="str">
        <f t="shared" si="15"/>
        <v/>
      </c>
      <c r="AL45" s="104" t="str">
        <f t="shared" si="16"/>
        <v>  </v>
      </c>
      <c r="AM45" s="55"/>
      <c r="AN45" s="55" t="str">
        <f>IF('CADASTRO PROD'!E45 = "", "-", 'CADASTRO PROD'!E45)</f>
        <v>-</v>
      </c>
      <c r="AO45" s="55" t="str">
        <f>IF(AN45= "-", "-", 'CADASTRO PROD'!J45)</f>
        <v>-</v>
      </c>
      <c r="AP45" s="55" t="str">
        <f>IF(AO45 = "-", "-", 'CADASTRO PROD'!D45)</f>
        <v>-</v>
      </c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</row>
    <row r="46" ht="30.0" customHeight="1">
      <c r="A46" s="1"/>
      <c r="B46" s="97" t="str">
        <f t="shared" si="1"/>
        <v/>
      </c>
      <c r="C46" s="98" t="str">
        <f t="shared" si="17"/>
        <v>-</v>
      </c>
      <c r="D46" s="102"/>
      <c r="E46" s="137" t="str">
        <f t="shared" si="2"/>
        <v/>
      </c>
      <c r="F46" s="100"/>
      <c r="G46" s="92"/>
      <c r="H46" s="93"/>
      <c r="I46" s="100"/>
      <c r="J46" s="93"/>
      <c r="K46" s="100"/>
      <c r="L46" s="93"/>
      <c r="M46" s="103"/>
      <c r="N46" s="124"/>
      <c r="O46" s="125" t="str">
        <f t="shared" si="3"/>
        <v/>
      </c>
      <c r="P46" s="100"/>
      <c r="Q46" s="93"/>
      <c r="R46" s="126"/>
      <c r="S46" s="127" t="str">
        <f t="shared" si="4"/>
        <v/>
      </c>
      <c r="T46" s="103" t="str">
        <f t="shared" si="5"/>
        <v>  </v>
      </c>
      <c r="U46" s="35"/>
      <c r="V46" s="114" t="str">
        <f t="shared" si="6"/>
        <v/>
      </c>
      <c r="W46" s="114" t="str">
        <f t="shared" si="7"/>
        <v/>
      </c>
      <c r="X46" s="128" t="str">
        <f t="shared" si="8"/>
        <v>  </v>
      </c>
      <c r="Y46" s="114" t="str">
        <f t="shared" si="9"/>
        <v/>
      </c>
      <c r="Z46" s="114" t="str">
        <f t="shared" si="10"/>
        <v/>
      </c>
      <c r="AA46" s="114" t="str">
        <f>'CADASTRO FORN'!G46</f>
        <v>-</v>
      </c>
      <c r="AB46" s="114" t="str">
        <f t="shared" si="11"/>
        <v/>
      </c>
      <c r="AC46" s="128" t="str">
        <f t="shared" si="12"/>
        <v>  </v>
      </c>
      <c r="AD46" s="55" t="str">
        <f t="shared" si="18"/>
        <v>39</v>
      </c>
      <c r="AE46" s="55"/>
      <c r="AF46" s="55" t="str">
        <f t="shared" si="19"/>
        <v/>
      </c>
      <c r="AG46" s="55" t="str">
        <f t="shared" si="13"/>
        <v/>
      </c>
      <c r="AH46" s="55" t="str">
        <f t="shared" si="14"/>
        <v/>
      </c>
      <c r="AI46" s="55"/>
      <c r="AJ46" s="55" t="str">
        <f t="shared" si="20"/>
        <v/>
      </c>
      <c r="AK46" s="55" t="str">
        <f t="shared" si="15"/>
        <v/>
      </c>
      <c r="AL46" s="104" t="str">
        <f t="shared" si="16"/>
        <v>  </v>
      </c>
      <c r="AM46" s="55"/>
      <c r="AN46" s="55" t="str">
        <f>IF('CADASTRO PROD'!E46 = "", "-", 'CADASTRO PROD'!E46)</f>
        <v>-</v>
      </c>
      <c r="AO46" s="55" t="str">
        <f>IF(AN46= "-", "-", 'CADASTRO PROD'!J46)</f>
        <v>-</v>
      </c>
      <c r="AP46" s="55" t="str">
        <f>IF(AO46 = "-", "-", 'CADASTRO PROD'!D46)</f>
        <v>-</v>
      </c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</row>
    <row r="47" ht="30.0" customHeight="1">
      <c r="A47" s="1"/>
      <c r="B47" s="97" t="str">
        <f t="shared" si="1"/>
        <v/>
      </c>
      <c r="C47" s="108" t="str">
        <f t="shared" si="17"/>
        <v>-</v>
      </c>
      <c r="D47" s="112"/>
      <c r="E47" s="136" t="str">
        <f t="shared" si="2"/>
        <v/>
      </c>
      <c r="F47" s="110"/>
      <c r="G47" s="92"/>
      <c r="H47" s="93"/>
      <c r="I47" s="110"/>
      <c r="J47" s="93"/>
      <c r="K47" s="110"/>
      <c r="L47" s="93"/>
      <c r="M47" s="113"/>
      <c r="N47" s="132"/>
      <c r="O47" s="133" t="str">
        <f t="shared" si="3"/>
        <v/>
      </c>
      <c r="P47" s="110"/>
      <c r="Q47" s="93"/>
      <c r="R47" s="134"/>
      <c r="S47" s="135" t="str">
        <f t="shared" si="4"/>
        <v/>
      </c>
      <c r="T47" s="113" t="str">
        <f t="shared" si="5"/>
        <v>  </v>
      </c>
      <c r="U47" s="35"/>
      <c r="V47" s="114" t="str">
        <f t="shared" si="6"/>
        <v/>
      </c>
      <c r="W47" s="114" t="str">
        <f t="shared" si="7"/>
        <v/>
      </c>
      <c r="X47" s="128" t="str">
        <f t="shared" si="8"/>
        <v>  </v>
      </c>
      <c r="Y47" s="114" t="str">
        <f t="shared" si="9"/>
        <v/>
      </c>
      <c r="Z47" s="114" t="str">
        <f t="shared" si="10"/>
        <v/>
      </c>
      <c r="AA47" s="114" t="str">
        <f>'CADASTRO FORN'!G47</f>
        <v>-</v>
      </c>
      <c r="AB47" s="114" t="str">
        <f t="shared" si="11"/>
        <v/>
      </c>
      <c r="AC47" s="128" t="str">
        <f t="shared" si="12"/>
        <v>  </v>
      </c>
      <c r="AD47" s="55" t="str">
        <f t="shared" si="18"/>
        <v>40</v>
      </c>
      <c r="AE47" s="55"/>
      <c r="AF47" s="55" t="str">
        <f t="shared" si="19"/>
        <v/>
      </c>
      <c r="AG47" s="55" t="str">
        <f t="shared" si="13"/>
        <v/>
      </c>
      <c r="AH47" s="55" t="str">
        <f t="shared" si="14"/>
        <v/>
      </c>
      <c r="AI47" s="55"/>
      <c r="AJ47" s="55" t="str">
        <f t="shared" si="20"/>
        <v/>
      </c>
      <c r="AK47" s="55" t="str">
        <f t="shared" si="15"/>
        <v/>
      </c>
      <c r="AL47" s="104" t="str">
        <f t="shared" si="16"/>
        <v>  </v>
      </c>
      <c r="AM47" s="55"/>
      <c r="AN47" s="55" t="str">
        <f>IF('CADASTRO PROD'!E47 = "", "-", 'CADASTRO PROD'!E47)</f>
        <v>-</v>
      </c>
      <c r="AO47" s="55" t="str">
        <f>IF(AN47= "-", "-", 'CADASTRO PROD'!J47)</f>
        <v>-</v>
      </c>
      <c r="AP47" s="55" t="str">
        <f>IF(AO47 = "-", "-", 'CADASTRO PROD'!D47)</f>
        <v>-</v>
      </c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</row>
    <row r="48" ht="30.0" customHeight="1">
      <c r="A48" s="1"/>
      <c r="B48" s="97" t="str">
        <f t="shared" si="1"/>
        <v/>
      </c>
      <c r="C48" s="98" t="str">
        <f t="shared" si="17"/>
        <v>-</v>
      </c>
      <c r="D48" s="102"/>
      <c r="E48" s="137" t="str">
        <f t="shared" si="2"/>
        <v/>
      </c>
      <c r="F48" s="100"/>
      <c r="G48" s="92"/>
      <c r="H48" s="93"/>
      <c r="I48" s="100"/>
      <c r="J48" s="93"/>
      <c r="K48" s="100"/>
      <c r="L48" s="93"/>
      <c r="M48" s="103"/>
      <c r="N48" s="124"/>
      <c r="O48" s="125" t="str">
        <f t="shared" si="3"/>
        <v/>
      </c>
      <c r="P48" s="100"/>
      <c r="Q48" s="93"/>
      <c r="R48" s="126"/>
      <c r="S48" s="127" t="str">
        <f t="shared" si="4"/>
        <v/>
      </c>
      <c r="T48" s="103" t="str">
        <f t="shared" si="5"/>
        <v>  </v>
      </c>
      <c r="U48" s="35"/>
      <c r="V48" s="114" t="str">
        <f t="shared" si="6"/>
        <v/>
      </c>
      <c r="W48" s="114" t="str">
        <f t="shared" si="7"/>
        <v/>
      </c>
      <c r="X48" s="128" t="str">
        <f t="shared" si="8"/>
        <v>  </v>
      </c>
      <c r="Y48" s="114" t="str">
        <f t="shared" si="9"/>
        <v/>
      </c>
      <c r="Z48" s="114" t="str">
        <f t="shared" si="10"/>
        <v/>
      </c>
      <c r="AA48" s="114" t="str">
        <f>'CADASTRO FORN'!G48</f>
        <v>-</v>
      </c>
      <c r="AB48" s="114" t="str">
        <f t="shared" si="11"/>
        <v/>
      </c>
      <c r="AC48" s="128" t="str">
        <f t="shared" si="12"/>
        <v>  </v>
      </c>
      <c r="AD48" s="55" t="str">
        <f t="shared" si="18"/>
        <v>41</v>
      </c>
      <c r="AE48" s="55"/>
      <c r="AF48" s="55" t="str">
        <f t="shared" si="19"/>
        <v/>
      </c>
      <c r="AG48" s="55" t="str">
        <f t="shared" si="13"/>
        <v/>
      </c>
      <c r="AH48" s="55" t="str">
        <f t="shared" si="14"/>
        <v/>
      </c>
      <c r="AI48" s="55"/>
      <c r="AJ48" s="55" t="str">
        <f t="shared" si="20"/>
        <v/>
      </c>
      <c r="AK48" s="55" t="str">
        <f t="shared" si="15"/>
        <v/>
      </c>
      <c r="AL48" s="104" t="str">
        <f t="shared" si="16"/>
        <v>  </v>
      </c>
      <c r="AM48" s="55"/>
      <c r="AN48" s="55" t="str">
        <f>IF('CADASTRO PROD'!E48 = "", "-", 'CADASTRO PROD'!E48)</f>
        <v>-</v>
      </c>
      <c r="AO48" s="55" t="str">
        <f>IF(AN48= "-", "-", 'CADASTRO PROD'!J48)</f>
        <v>-</v>
      </c>
      <c r="AP48" s="55" t="str">
        <f>IF(AO48 = "-", "-", 'CADASTRO PROD'!D48)</f>
        <v>-</v>
      </c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</row>
    <row r="49" ht="30.0" customHeight="1">
      <c r="A49" s="1"/>
      <c r="B49" s="97" t="str">
        <f t="shared" si="1"/>
        <v/>
      </c>
      <c r="C49" s="108" t="str">
        <f t="shared" si="17"/>
        <v>-</v>
      </c>
      <c r="D49" s="112"/>
      <c r="E49" s="136" t="str">
        <f t="shared" si="2"/>
        <v/>
      </c>
      <c r="F49" s="110"/>
      <c r="G49" s="92"/>
      <c r="H49" s="93"/>
      <c r="I49" s="110"/>
      <c r="J49" s="93"/>
      <c r="K49" s="110"/>
      <c r="L49" s="93"/>
      <c r="M49" s="113"/>
      <c r="N49" s="132"/>
      <c r="O49" s="133" t="str">
        <f t="shared" si="3"/>
        <v/>
      </c>
      <c r="P49" s="110"/>
      <c r="Q49" s="93"/>
      <c r="R49" s="134"/>
      <c r="S49" s="135" t="str">
        <f t="shared" si="4"/>
        <v/>
      </c>
      <c r="T49" s="113" t="str">
        <f t="shared" si="5"/>
        <v>  </v>
      </c>
      <c r="U49" s="35"/>
      <c r="V49" s="114" t="str">
        <f t="shared" si="6"/>
        <v/>
      </c>
      <c r="W49" s="114" t="str">
        <f t="shared" si="7"/>
        <v/>
      </c>
      <c r="X49" s="128" t="str">
        <f t="shared" si="8"/>
        <v>  </v>
      </c>
      <c r="Y49" s="114" t="str">
        <f t="shared" si="9"/>
        <v/>
      </c>
      <c r="Z49" s="114" t="str">
        <f t="shared" si="10"/>
        <v/>
      </c>
      <c r="AA49" s="114" t="str">
        <f>'CADASTRO FORN'!G49</f>
        <v>-</v>
      </c>
      <c r="AB49" s="114" t="str">
        <f t="shared" si="11"/>
        <v/>
      </c>
      <c r="AC49" s="128" t="str">
        <f t="shared" si="12"/>
        <v>  </v>
      </c>
      <c r="AD49" s="55" t="str">
        <f t="shared" si="18"/>
        <v>42</v>
      </c>
      <c r="AE49" s="55"/>
      <c r="AF49" s="55" t="str">
        <f t="shared" si="19"/>
        <v/>
      </c>
      <c r="AG49" s="55" t="str">
        <f t="shared" si="13"/>
        <v/>
      </c>
      <c r="AH49" s="55" t="str">
        <f t="shared" si="14"/>
        <v/>
      </c>
      <c r="AI49" s="55"/>
      <c r="AJ49" s="55" t="str">
        <f t="shared" si="20"/>
        <v/>
      </c>
      <c r="AK49" s="55" t="str">
        <f t="shared" si="15"/>
        <v/>
      </c>
      <c r="AL49" s="104" t="str">
        <f t="shared" si="16"/>
        <v>  </v>
      </c>
      <c r="AM49" s="55"/>
      <c r="AN49" s="55" t="str">
        <f>IF('CADASTRO PROD'!E49 = "", "-", 'CADASTRO PROD'!E49)</f>
        <v>-</v>
      </c>
      <c r="AO49" s="55" t="str">
        <f>IF(AN49= "-", "-", 'CADASTRO PROD'!J49)</f>
        <v>-</v>
      </c>
      <c r="AP49" s="55" t="str">
        <f>IF(AO49 = "-", "-", 'CADASTRO PROD'!D49)</f>
        <v>-</v>
      </c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</row>
    <row r="50" ht="30.0" customHeight="1">
      <c r="A50" s="1"/>
      <c r="B50" s="97" t="str">
        <f t="shared" si="1"/>
        <v/>
      </c>
      <c r="C50" s="98" t="str">
        <f t="shared" si="17"/>
        <v>-</v>
      </c>
      <c r="D50" s="102"/>
      <c r="E50" s="137" t="str">
        <f t="shared" si="2"/>
        <v/>
      </c>
      <c r="F50" s="100"/>
      <c r="G50" s="92"/>
      <c r="H50" s="93"/>
      <c r="I50" s="100"/>
      <c r="J50" s="93"/>
      <c r="K50" s="100"/>
      <c r="L50" s="93"/>
      <c r="M50" s="103"/>
      <c r="N50" s="124"/>
      <c r="O50" s="125" t="str">
        <f t="shared" si="3"/>
        <v/>
      </c>
      <c r="P50" s="100"/>
      <c r="Q50" s="93"/>
      <c r="R50" s="126"/>
      <c r="S50" s="127" t="str">
        <f t="shared" si="4"/>
        <v/>
      </c>
      <c r="T50" s="103" t="str">
        <f t="shared" si="5"/>
        <v>  </v>
      </c>
      <c r="U50" s="35"/>
      <c r="V50" s="114" t="str">
        <f t="shared" si="6"/>
        <v/>
      </c>
      <c r="W50" s="114" t="str">
        <f t="shared" si="7"/>
        <v/>
      </c>
      <c r="X50" s="128" t="str">
        <f t="shared" si="8"/>
        <v>  </v>
      </c>
      <c r="Y50" s="114" t="str">
        <f t="shared" si="9"/>
        <v/>
      </c>
      <c r="Z50" s="114" t="str">
        <f t="shared" si="10"/>
        <v/>
      </c>
      <c r="AA50" s="114" t="str">
        <f>'CADASTRO FORN'!G50</f>
        <v>-</v>
      </c>
      <c r="AB50" s="114" t="str">
        <f t="shared" si="11"/>
        <v/>
      </c>
      <c r="AC50" s="128" t="str">
        <f t="shared" si="12"/>
        <v>  </v>
      </c>
      <c r="AD50" s="55" t="str">
        <f t="shared" si="18"/>
        <v>43</v>
      </c>
      <c r="AE50" s="55"/>
      <c r="AF50" s="55" t="str">
        <f t="shared" si="19"/>
        <v/>
      </c>
      <c r="AG50" s="55" t="str">
        <f t="shared" si="13"/>
        <v/>
      </c>
      <c r="AH50" s="55" t="str">
        <f t="shared" si="14"/>
        <v/>
      </c>
      <c r="AI50" s="55"/>
      <c r="AJ50" s="55" t="str">
        <f t="shared" si="20"/>
        <v/>
      </c>
      <c r="AK50" s="55" t="str">
        <f t="shared" si="15"/>
        <v/>
      </c>
      <c r="AL50" s="104" t="str">
        <f t="shared" si="16"/>
        <v>  </v>
      </c>
      <c r="AM50" s="55"/>
      <c r="AN50" s="55" t="str">
        <f>IF('CADASTRO PROD'!E50 = "", "-", 'CADASTRO PROD'!E50)</f>
        <v>-</v>
      </c>
      <c r="AO50" s="55" t="str">
        <f>IF(AN50= "-", "-", 'CADASTRO PROD'!J50)</f>
        <v>-</v>
      </c>
      <c r="AP50" s="55" t="str">
        <f>IF(AO50 = "-", "-", 'CADASTRO PROD'!D50)</f>
        <v>-</v>
      </c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</row>
    <row r="51" ht="30.0" customHeight="1">
      <c r="A51" s="1"/>
      <c r="B51" s="97" t="str">
        <f t="shared" si="1"/>
        <v/>
      </c>
      <c r="C51" s="108" t="str">
        <f t="shared" si="17"/>
        <v>-</v>
      </c>
      <c r="D51" s="112"/>
      <c r="E51" s="136" t="str">
        <f t="shared" si="2"/>
        <v/>
      </c>
      <c r="F51" s="110"/>
      <c r="G51" s="92"/>
      <c r="H51" s="93"/>
      <c r="I51" s="110"/>
      <c r="J51" s="93"/>
      <c r="K51" s="110"/>
      <c r="L51" s="93"/>
      <c r="M51" s="113"/>
      <c r="N51" s="132"/>
      <c r="O51" s="133" t="str">
        <f t="shared" si="3"/>
        <v/>
      </c>
      <c r="P51" s="110"/>
      <c r="Q51" s="93"/>
      <c r="R51" s="134"/>
      <c r="S51" s="135" t="str">
        <f t="shared" si="4"/>
        <v/>
      </c>
      <c r="T51" s="113" t="str">
        <f t="shared" si="5"/>
        <v>  </v>
      </c>
      <c r="U51" s="35"/>
      <c r="V51" s="114" t="str">
        <f t="shared" si="6"/>
        <v/>
      </c>
      <c r="W51" s="114" t="str">
        <f t="shared" si="7"/>
        <v/>
      </c>
      <c r="X51" s="128" t="str">
        <f t="shared" si="8"/>
        <v>  </v>
      </c>
      <c r="Y51" s="114" t="str">
        <f t="shared" si="9"/>
        <v/>
      </c>
      <c r="Z51" s="114" t="str">
        <f t="shared" si="10"/>
        <v/>
      </c>
      <c r="AA51" s="114" t="str">
        <f>'CADASTRO FORN'!G51</f>
        <v>-</v>
      </c>
      <c r="AB51" s="114" t="str">
        <f t="shared" si="11"/>
        <v/>
      </c>
      <c r="AC51" s="128" t="str">
        <f t="shared" si="12"/>
        <v>  </v>
      </c>
      <c r="AD51" s="55" t="str">
        <f t="shared" si="18"/>
        <v>44</v>
      </c>
      <c r="AE51" s="55"/>
      <c r="AF51" s="55" t="str">
        <f t="shared" si="19"/>
        <v/>
      </c>
      <c r="AG51" s="55" t="str">
        <f t="shared" si="13"/>
        <v/>
      </c>
      <c r="AH51" s="55" t="str">
        <f t="shared" si="14"/>
        <v/>
      </c>
      <c r="AI51" s="55"/>
      <c r="AJ51" s="55" t="str">
        <f t="shared" si="20"/>
        <v/>
      </c>
      <c r="AK51" s="55" t="str">
        <f t="shared" si="15"/>
        <v/>
      </c>
      <c r="AL51" s="104" t="str">
        <f t="shared" si="16"/>
        <v>  </v>
      </c>
      <c r="AM51" s="55"/>
      <c r="AN51" s="55" t="str">
        <f>IF('CADASTRO PROD'!E51 = "", "-", 'CADASTRO PROD'!E51)</f>
        <v>-</v>
      </c>
      <c r="AO51" s="55" t="str">
        <f>IF(AN51= "-", "-", 'CADASTRO PROD'!J51)</f>
        <v>-</v>
      </c>
      <c r="AP51" s="55" t="str">
        <f>IF(AO51 = "-", "-", 'CADASTRO PROD'!D51)</f>
        <v>-</v>
      </c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</row>
    <row r="52" ht="30.0" customHeight="1">
      <c r="A52" s="1"/>
      <c r="B52" s="97" t="str">
        <f t="shared" si="1"/>
        <v/>
      </c>
      <c r="C52" s="98" t="str">
        <f t="shared" si="17"/>
        <v>-</v>
      </c>
      <c r="D52" s="102"/>
      <c r="E52" s="137" t="str">
        <f t="shared" si="2"/>
        <v/>
      </c>
      <c r="F52" s="100"/>
      <c r="G52" s="92"/>
      <c r="H52" s="93"/>
      <c r="I52" s="100"/>
      <c r="J52" s="93"/>
      <c r="K52" s="100"/>
      <c r="L52" s="93"/>
      <c r="M52" s="103"/>
      <c r="N52" s="124"/>
      <c r="O52" s="125" t="str">
        <f t="shared" si="3"/>
        <v/>
      </c>
      <c r="P52" s="100"/>
      <c r="Q52" s="93"/>
      <c r="R52" s="126"/>
      <c r="S52" s="127" t="str">
        <f t="shared" si="4"/>
        <v/>
      </c>
      <c r="T52" s="103" t="str">
        <f t="shared" si="5"/>
        <v>  </v>
      </c>
      <c r="U52" s="35"/>
      <c r="V52" s="114" t="str">
        <f t="shared" si="6"/>
        <v/>
      </c>
      <c r="W52" s="114" t="str">
        <f t="shared" si="7"/>
        <v/>
      </c>
      <c r="X52" s="128" t="str">
        <f t="shared" si="8"/>
        <v>  </v>
      </c>
      <c r="Y52" s="114" t="str">
        <f t="shared" si="9"/>
        <v/>
      </c>
      <c r="Z52" s="114" t="str">
        <f t="shared" si="10"/>
        <v/>
      </c>
      <c r="AA52" s="114" t="str">
        <f>'CADASTRO FORN'!G52</f>
        <v>-</v>
      </c>
      <c r="AB52" s="114" t="str">
        <f t="shared" si="11"/>
        <v/>
      </c>
      <c r="AC52" s="128" t="str">
        <f t="shared" si="12"/>
        <v>  </v>
      </c>
      <c r="AD52" s="55" t="str">
        <f t="shared" si="18"/>
        <v>45</v>
      </c>
      <c r="AE52" s="55"/>
      <c r="AF52" s="55" t="str">
        <f t="shared" si="19"/>
        <v/>
      </c>
      <c r="AG52" s="55" t="str">
        <f t="shared" si="13"/>
        <v/>
      </c>
      <c r="AH52" s="55" t="str">
        <f t="shared" si="14"/>
        <v/>
      </c>
      <c r="AI52" s="55"/>
      <c r="AJ52" s="55" t="str">
        <f t="shared" si="20"/>
        <v/>
      </c>
      <c r="AK52" s="55" t="str">
        <f t="shared" si="15"/>
        <v/>
      </c>
      <c r="AL52" s="104" t="str">
        <f t="shared" si="16"/>
        <v>  </v>
      </c>
      <c r="AM52" s="55"/>
      <c r="AN52" s="55" t="str">
        <f>IF('CADASTRO PROD'!E52 = "", "-", 'CADASTRO PROD'!E52)</f>
        <v>-</v>
      </c>
      <c r="AO52" s="55" t="str">
        <f>IF(AN52= "-", "-", 'CADASTRO PROD'!J52)</f>
        <v>-</v>
      </c>
      <c r="AP52" s="55" t="str">
        <f>IF(AO52 = "-", "-", 'CADASTRO PROD'!D52)</f>
        <v>-</v>
      </c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</row>
    <row r="53" ht="30.0" customHeight="1">
      <c r="A53" s="1"/>
      <c r="B53" s="97" t="str">
        <f t="shared" si="1"/>
        <v/>
      </c>
      <c r="C53" s="108" t="str">
        <f t="shared" si="17"/>
        <v>-</v>
      </c>
      <c r="D53" s="112"/>
      <c r="E53" s="136" t="str">
        <f t="shared" si="2"/>
        <v/>
      </c>
      <c r="F53" s="110"/>
      <c r="G53" s="92"/>
      <c r="H53" s="93"/>
      <c r="I53" s="110"/>
      <c r="J53" s="93"/>
      <c r="K53" s="110"/>
      <c r="L53" s="93"/>
      <c r="M53" s="113"/>
      <c r="N53" s="132"/>
      <c r="O53" s="133" t="str">
        <f t="shared" si="3"/>
        <v/>
      </c>
      <c r="P53" s="110"/>
      <c r="Q53" s="93"/>
      <c r="R53" s="134"/>
      <c r="S53" s="135" t="str">
        <f t="shared" si="4"/>
        <v/>
      </c>
      <c r="T53" s="113" t="str">
        <f t="shared" si="5"/>
        <v>  </v>
      </c>
      <c r="U53" s="35"/>
      <c r="V53" s="114" t="str">
        <f t="shared" si="6"/>
        <v/>
      </c>
      <c r="W53" s="114" t="str">
        <f t="shared" si="7"/>
        <v/>
      </c>
      <c r="X53" s="128" t="str">
        <f t="shared" si="8"/>
        <v>  </v>
      </c>
      <c r="Y53" s="114" t="str">
        <f t="shared" si="9"/>
        <v/>
      </c>
      <c r="Z53" s="114" t="str">
        <f t="shared" si="10"/>
        <v/>
      </c>
      <c r="AA53" s="114" t="str">
        <f>'CADASTRO FORN'!G53</f>
        <v>-</v>
      </c>
      <c r="AB53" s="114" t="str">
        <f t="shared" si="11"/>
        <v/>
      </c>
      <c r="AC53" s="128" t="str">
        <f t="shared" si="12"/>
        <v>  </v>
      </c>
      <c r="AD53" s="55" t="str">
        <f t="shared" si="18"/>
        <v>46</v>
      </c>
      <c r="AE53" s="55"/>
      <c r="AF53" s="55" t="str">
        <f t="shared" si="19"/>
        <v/>
      </c>
      <c r="AG53" s="55" t="str">
        <f t="shared" si="13"/>
        <v/>
      </c>
      <c r="AH53" s="55" t="str">
        <f t="shared" si="14"/>
        <v/>
      </c>
      <c r="AI53" s="55"/>
      <c r="AJ53" s="55" t="str">
        <f t="shared" si="20"/>
        <v/>
      </c>
      <c r="AK53" s="55" t="str">
        <f t="shared" si="15"/>
        <v/>
      </c>
      <c r="AL53" s="104" t="str">
        <f t="shared" si="16"/>
        <v>  </v>
      </c>
      <c r="AM53" s="55"/>
      <c r="AN53" s="55" t="str">
        <f>IF('CADASTRO PROD'!E53 = "", "-", 'CADASTRO PROD'!E53)</f>
        <v>-</v>
      </c>
      <c r="AO53" s="55" t="str">
        <f>IF(AN53= "-", "-", 'CADASTRO PROD'!J53)</f>
        <v>-</v>
      </c>
      <c r="AP53" s="55" t="str">
        <f>IF(AO53 = "-", "-", 'CADASTRO PROD'!D53)</f>
        <v>-</v>
      </c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</row>
    <row r="54" ht="30.0" customHeight="1">
      <c r="A54" s="1"/>
      <c r="B54" s="97" t="str">
        <f t="shared" si="1"/>
        <v/>
      </c>
      <c r="C54" s="98" t="str">
        <f t="shared" si="17"/>
        <v>-</v>
      </c>
      <c r="D54" s="102"/>
      <c r="E54" s="137" t="str">
        <f t="shared" si="2"/>
        <v/>
      </c>
      <c r="F54" s="100"/>
      <c r="G54" s="92"/>
      <c r="H54" s="93"/>
      <c r="I54" s="100"/>
      <c r="J54" s="93"/>
      <c r="K54" s="100"/>
      <c r="L54" s="93"/>
      <c r="M54" s="103"/>
      <c r="N54" s="124"/>
      <c r="O54" s="125" t="str">
        <f t="shared" si="3"/>
        <v/>
      </c>
      <c r="P54" s="100"/>
      <c r="Q54" s="93"/>
      <c r="R54" s="126"/>
      <c r="S54" s="127" t="str">
        <f t="shared" si="4"/>
        <v/>
      </c>
      <c r="T54" s="103" t="str">
        <f t="shared" si="5"/>
        <v>  </v>
      </c>
      <c r="U54" s="35"/>
      <c r="V54" s="114" t="str">
        <f t="shared" si="6"/>
        <v/>
      </c>
      <c r="W54" s="114" t="str">
        <f t="shared" si="7"/>
        <v/>
      </c>
      <c r="X54" s="128" t="str">
        <f t="shared" si="8"/>
        <v>  </v>
      </c>
      <c r="Y54" s="114" t="str">
        <f t="shared" si="9"/>
        <v/>
      </c>
      <c r="Z54" s="114" t="str">
        <f t="shared" si="10"/>
        <v/>
      </c>
      <c r="AA54" s="114" t="str">
        <f>'CADASTRO FORN'!G54</f>
        <v>-</v>
      </c>
      <c r="AB54" s="114" t="str">
        <f t="shared" si="11"/>
        <v/>
      </c>
      <c r="AC54" s="128" t="str">
        <f t="shared" si="12"/>
        <v>  </v>
      </c>
      <c r="AD54" s="55" t="str">
        <f t="shared" si="18"/>
        <v>47</v>
      </c>
      <c r="AE54" s="55"/>
      <c r="AF54" s="55" t="str">
        <f t="shared" si="19"/>
        <v/>
      </c>
      <c r="AG54" s="55" t="str">
        <f t="shared" si="13"/>
        <v/>
      </c>
      <c r="AH54" s="55" t="str">
        <f t="shared" si="14"/>
        <v/>
      </c>
      <c r="AI54" s="55"/>
      <c r="AJ54" s="55" t="str">
        <f t="shared" si="20"/>
        <v/>
      </c>
      <c r="AK54" s="55" t="str">
        <f t="shared" si="15"/>
        <v/>
      </c>
      <c r="AL54" s="104" t="str">
        <f t="shared" si="16"/>
        <v>  </v>
      </c>
      <c r="AM54" s="55"/>
      <c r="AN54" s="55" t="str">
        <f>IF('CADASTRO PROD'!E54 = "", "-", 'CADASTRO PROD'!E54)</f>
        <v>-</v>
      </c>
      <c r="AO54" s="55" t="str">
        <f>IF(AN54= "-", "-", 'CADASTRO PROD'!J54)</f>
        <v>-</v>
      </c>
      <c r="AP54" s="55" t="str">
        <f>IF(AO54 = "-", "-", 'CADASTRO PROD'!D54)</f>
        <v>-</v>
      </c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</row>
    <row r="55" ht="30.0" customHeight="1">
      <c r="A55" s="1"/>
      <c r="B55" s="97" t="str">
        <f t="shared" si="1"/>
        <v/>
      </c>
      <c r="C55" s="108" t="str">
        <f t="shared" si="17"/>
        <v>-</v>
      </c>
      <c r="D55" s="112"/>
      <c r="E55" s="136" t="str">
        <f t="shared" si="2"/>
        <v/>
      </c>
      <c r="F55" s="110"/>
      <c r="G55" s="92"/>
      <c r="H55" s="93"/>
      <c r="I55" s="110"/>
      <c r="J55" s="93"/>
      <c r="K55" s="110"/>
      <c r="L55" s="93"/>
      <c r="M55" s="113"/>
      <c r="N55" s="132"/>
      <c r="O55" s="133" t="str">
        <f t="shared" si="3"/>
        <v/>
      </c>
      <c r="P55" s="110"/>
      <c r="Q55" s="93"/>
      <c r="R55" s="134"/>
      <c r="S55" s="135" t="str">
        <f t="shared" si="4"/>
        <v/>
      </c>
      <c r="T55" s="113" t="str">
        <f t="shared" si="5"/>
        <v>  </v>
      </c>
      <c r="U55" s="35"/>
      <c r="V55" s="114" t="str">
        <f t="shared" si="6"/>
        <v/>
      </c>
      <c r="W55" s="114" t="str">
        <f t="shared" si="7"/>
        <v/>
      </c>
      <c r="X55" s="128" t="str">
        <f t="shared" si="8"/>
        <v>  </v>
      </c>
      <c r="Y55" s="114" t="str">
        <f t="shared" si="9"/>
        <v/>
      </c>
      <c r="Z55" s="114" t="str">
        <f t="shared" si="10"/>
        <v/>
      </c>
      <c r="AA55" s="114" t="str">
        <f>'CADASTRO FORN'!G55</f>
        <v>-</v>
      </c>
      <c r="AB55" s="114" t="str">
        <f t="shared" si="11"/>
        <v/>
      </c>
      <c r="AC55" s="128" t="str">
        <f t="shared" si="12"/>
        <v>  </v>
      </c>
      <c r="AD55" s="55" t="str">
        <f t="shared" si="18"/>
        <v>48</v>
      </c>
      <c r="AE55" s="55"/>
      <c r="AF55" s="55" t="str">
        <f t="shared" si="19"/>
        <v/>
      </c>
      <c r="AG55" s="55" t="str">
        <f t="shared" si="13"/>
        <v/>
      </c>
      <c r="AH55" s="55" t="str">
        <f t="shared" si="14"/>
        <v/>
      </c>
      <c r="AI55" s="55"/>
      <c r="AJ55" s="55" t="str">
        <f t="shared" si="20"/>
        <v/>
      </c>
      <c r="AK55" s="55" t="str">
        <f t="shared" si="15"/>
        <v/>
      </c>
      <c r="AL55" s="104" t="str">
        <f t="shared" si="16"/>
        <v>  </v>
      </c>
      <c r="AM55" s="55"/>
      <c r="AN55" s="55" t="str">
        <f>IF('CADASTRO PROD'!E55 = "", "-", 'CADASTRO PROD'!E55)</f>
        <v>-</v>
      </c>
      <c r="AO55" s="55" t="str">
        <f>IF(AN55= "-", "-", 'CADASTRO PROD'!J55)</f>
        <v>-</v>
      </c>
      <c r="AP55" s="55" t="str">
        <f>IF(AO55 = "-", "-", 'CADASTRO PROD'!D55)</f>
        <v>-</v>
      </c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</row>
    <row r="56" ht="30.0" customHeight="1">
      <c r="A56" s="1"/>
      <c r="B56" s="97" t="str">
        <f t="shared" si="1"/>
        <v/>
      </c>
      <c r="C56" s="98" t="str">
        <f t="shared" si="17"/>
        <v>-</v>
      </c>
      <c r="D56" s="102"/>
      <c r="E56" s="137" t="str">
        <f t="shared" si="2"/>
        <v/>
      </c>
      <c r="F56" s="100"/>
      <c r="G56" s="92"/>
      <c r="H56" s="93"/>
      <c r="I56" s="100"/>
      <c r="J56" s="93"/>
      <c r="K56" s="100"/>
      <c r="L56" s="93"/>
      <c r="M56" s="103"/>
      <c r="N56" s="124"/>
      <c r="O56" s="125" t="str">
        <f t="shared" si="3"/>
        <v/>
      </c>
      <c r="P56" s="100"/>
      <c r="Q56" s="93"/>
      <c r="R56" s="126"/>
      <c r="S56" s="127" t="str">
        <f t="shared" si="4"/>
        <v/>
      </c>
      <c r="T56" s="103" t="str">
        <f t="shared" si="5"/>
        <v>  </v>
      </c>
      <c r="U56" s="35"/>
      <c r="V56" s="114" t="str">
        <f t="shared" si="6"/>
        <v/>
      </c>
      <c r="W56" s="114" t="str">
        <f t="shared" si="7"/>
        <v/>
      </c>
      <c r="X56" s="128" t="str">
        <f t="shared" si="8"/>
        <v>  </v>
      </c>
      <c r="Y56" s="114" t="str">
        <f t="shared" si="9"/>
        <v/>
      </c>
      <c r="Z56" s="114" t="str">
        <f t="shared" si="10"/>
        <v/>
      </c>
      <c r="AA56" s="114" t="str">
        <f>'CADASTRO FORN'!G56</f>
        <v>-</v>
      </c>
      <c r="AB56" s="114" t="str">
        <f t="shared" si="11"/>
        <v/>
      </c>
      <c r="AC56" s="128" t="str">
        <f t="shared" si="12"/>
        <v>  </v>
      </c>
      <c r="AD56" s="55" t="str">
        <f t="shared" si="18"/>
        <v>49</v>
      </c>
      <c r="AE56" s="55"/>
      <c r="AF56" s="55" t="str">
        <f t="shared" si="19"/>
        <v/>
      </c>
      <c r="AG56" s="55" t="str">
        <f t="shared" si="13"/>
        <v/>
      </c>
      <c r="AH56" s="55" t="str">
        <f t="shared" si="14"/>
        <v/>
      </c>
      <c r="AI56" s="55"/>
      <c r="AJ56" s="55" t="str">
        <f t="shared" si="20"/>
        <v/>
      </c>
      <c r="AK56" s="55" t="str">
        <f t="shared" si="15"/>
        <v/>
      </c>
      <c r="AL56" s="104" t="str">
        <f t="shared" si="16"/>
        <v>  </v>
      </c>
      <c r="AM56" s="55"/>
      <c r="AN56" s="55" t="str">
        <f>IF('CADASTRO PROD'!E56 = "", "-", 'CADASTRO PROD'!E56)</f>
        <v>-</v>
      </c>
      <c r="AO56" s="55" t="str">
        <f>IF(AN56= "-", "-", 'CADASTRO PROD'!J56)</f>
        <v>-</v>
      </c>
      <c r="AP56" s="55" t="str">
        <f>IF(AO56 = "-", "-", 'CADASTRO PROD'!D56)</f>
        <v>-</v>
      </c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</row>
    <row r="57" ht="30.0" customHeight="1">
      <c r="A57" s="1"/>
      <c r="B57" s="97" t="str">
        <f t="shared" si="1"/>
        <v/>
      </c>
      <c r="C57" s="108" t="str">
        <f t="shared" si="17"/>
        <v>-</v>
      </c>
      <c r="D57" s="112"/>
      <c r="E57" s="136" t="str">
        <f t="shared" si="2"/>
        <v/>
      </c>
      <c r="F57" s="110"/>
      <c r="G57" s="92"/>
      <c r="H57" s="93"/>
      <c r="I57" s="110"/>
      <c r="J57" s="93"/>
      <c r="K57" s="110"/>
      <c r="L57" s="93"/>
      <c r="M57" s="113"/>
      <c r="N57" s="132"/>
      <c r="O57" s="133" t="str">
        <f t="shared" si="3"/>
        <v/>
      </c>
      <c r="P57" s="110"/>
      <c r="Q57" s="93"/>
      <c r="R57" s="134"/>
      <c r="S57" s="135" t="str">
        <f t="shared" si="4"/>
        <v/>
      </c>
      <c r="T57" s="113" t="str">
        <f t="shared" si="5"/>
        <v>  </v>
      </c>
      <c r="U57" s="35"/>
      <c r="V57" s="114" t="str">
        <f t="shared" si="6"/>
        <v/>
      </c>
      <c r="W57" s="114" t="str">
        <f t="shared" si="7"/>
        <v/>
      </c>
      <c r="X57" s="128" t="str">
        <f t="shared" si="8"/>
        <v>  </v>
      </c>
      <c r="Y57" s="114" t="str">
        <f t="shared" si="9"/>
        <v/>
      </c>
      <c r="Z57" s="114" t="str">
        <f t="shared" si="10"/>
        <v/>
      </c>
      <c r="AA57" s="114" t="str">
        <f>'CADASTRO FORN'!G57</f>
        <v>-</v>
      </c>
      <c r="AB57" s="114" t="str">
        <f t="shared" si="11"/>
        <v/>
      </c>
      <c r="AC57" s="128" t="str">
        <f t="shared" si="12"/>
        <v>  </v>
      </c>
      <c r="AD57" s="55" t="str">
        <f t="shared" si="18"/>
        <v>50</v>
      </c>
      <c r="AE57" s="55"/>
      <c r="AF57" s="55" t="str">
        <f t="shared" si="19"/>
        <v/>
      </c>
      <c r="AG57" s="55" t="str">
        <f t="shared" si="13"/>
        <v/>
      </c>
      <c r="AH57" s="55" t="str">
        <f t="shared" si="14"/>
        <v/>
      </c>
      <c r="AI57" s="55"/>
      <c r="AJ57" s="55" t="str">
        <f t="shared" si="20"/>
        <v/>
      </c>
      <c r="AK57" s="55" t="str">
        <f t="shared" si="15"/>
        <v/>
      </c>
      <c r="AL57" s="104" t="str">
        <f t="shared" si="16"/>
        <v>  </v>
      </c>
      <c r="AM57" s="55"/>
      <c r="AN57" s="55" t="str">
        <f>IF('CADASTRO PROD'!E57 = "", "-", 'CADASTRO PROD'!E57)</f>
        <v>-</v>
      </c>
      <c r="AO57" s="55" t="str">
        <f>IF(AN57= "-", "-", 'CADASTRO PROD'!J57)</f>
        <v>-</v>
      </c>
      <c r="AP57" s="55" t="str">
        <f>IF(AO57 = "-", "-", 'CADASTRO PROD'!D57)</f>
        <v>-</v>
      </c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</row>
    <row r="58" ht="30.0" customHeight="1">
      <c r="A58" s="1"/>
      <c r="B58" s="97" t="str">
        <f t="shared" si="1"/>
        <v/>
      </c>
      <c r="C58" s="98" t="str">
        <f t="shared" si="17"/>
        <v>-</v>
      </c>
      <c r="D58" s="102"/>
      <c r="E58" s="137" t="str">
        <f t="shared" si="2"/>
        <v/>
      </c>
      <c r="F58" s="100"/>
      <c r="G58" s="92"/>
      <c r="H58" s="93"/>
      <c r="I58" s="100"/>
      <c r="J58" s="93"/>
      <c r="K58" s="100"/>
      <c r="L58" s="93"/>
      <c r="M58" s="103"/>
      <c r="N58" s="124"/>
      <c r="O58" s="125" t="str">
        <f t="shared" si="3"/>
        <v/>
      </c>
      <c r="P58" s="100"/>
      <c r="Q58" s="93"/>
      <c r="R58" s="126"/>
      <c r="S58" s="127" t="str">
        <f t="shared" si="4"/>
        <v/>
      </c>
      <c r="T58" s="103" t="str">
        <f t="shared" si="5"/>
        <v>  </v>
      </c>
      <c r="U58" s="35"/>
      <c r="V58" s="114" t="str">
        <f t="shared" si="6"/>
        <v/>
      </c>
      <c r="W58" s="114" t="str">
        <f t="shared" si="7"/>
        <v/>
      </c>
      <c r="X58" s="128" t="str">
        <f t="shared" si="8"/>
        <v>  </v>
      </c>
      <c r="Y58" s="114" t="str">
        <f t="shared" si="9"/>
        <v/>
      </c>
      <c r="Z58" s="114" t="str">
        <f t="shared" si="10"/>
        <v/>
      </c>
      <c r="AA58" s="114" t="str">
        <f>'CADASTRO FORN'!G58</f>
        <v>-</v>
      </c>
      <c r="AB58" s="114" t="str">
        <f t="shared" si="11"/>
        <v/>
      </c>
      <c r="AC58" s="128" t="str">
        <f t="shared" si="12"/>
        <v>  </v>
      </c>
      <c r="AD58" s="55" t="str">
        <f t="shared" si="18"/>
        <v>51</v>
      </c>
      <c r="AE58" s="55"/>
      <c r="AF58" s="55" t="str">
        <f t="shared" si="19"/>
        <v/>
      </c>
      <c r="AG58" s="55" t="str">
        <f t="shared" si="13"/>
        <v/>
      </c>
      <c r="AH58" s="55" t="str">
        <f t="shared" si="14"/>
        <v/>
      </c>
      <c r="AI58" s="55"/>
      <c r="AJ58" s="55" t="str">
        <f t="shared" si="20"/>
        <v/>
      </c>
      <c r="AK58" s="55" t="str">
        <f t="shared" si="15"/>
        <v/>
      </c>
      <c r="AL58" s="104" t="str">
        <f t="shared" si="16"/>
        <v>  </v>
      </c>
      <c r="AM58" s="55"/>
      <c r="AN58" s="55" t="str">
        <f>IF('CADASTRO PROD'!E58 = "", "-", 'CADASTRO PROD'!E58)</f>
        <v>-</v>
      </c>
      <c r="AO58" s="55" t="str">
        <f>IF(AN58= "-", "-", 'CADASTRO PROD'!J58)</f>
        <v>-</v>
      </c>
      <c r="AP58" s="55" t="str">
        <f>IF(AO58 = "-", "-", 'CADASTRO PROD'!D58)</f>
        <v>-</v>
      </c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</row>
    <row r="59" ht="30.0" customHeight="1">
      <c r="A59" s="1"/>
      <c r="B59" s="97" t="str">
        <f t="shared" si="1"/>
        <v/>
      </c>
      <c r="C59" s="108" t="str">
        <f t="shared" si="17"/>
        <v>-</v>
      </c>
      <c r="D59" s="112"/>
      <c r="E59" s="136" t="str">
        <f t="shared" si="2"/>
        <v/>
      </c>
      <c r="F59" s="110"/>
      <c r="G59" s="92"/>
      <c r="H59" s="93"/>
      <c r="I59" s="110"/>
      <c r="J59" s="93"/>
      <c r="K59" s="110"/>
      <c r="L59" s="93"/>
      <c r="M59" s="113"/>
      <c r="N59" s="132"/>
      <c r="O59" s="133" t="str">
        <f t="shared" si="3"/>
        <v/>
      </c>
      <c r="P59" s="110"/>
      <c r="Q59" s="93"/>
      <c r="R59" s="134"/>
      <c r="S59" s="135" t="str">
        <f t="shared" si="4"/>
        <v/>
      </c>
      <c r="T59" s="113" t="str">
        <f t="shared" si="5"/>
        <v>  </v>
      </c>
      <c r="U59" s="35"/>
      <c r="V59" s="114" t="str">
        <f t="shared" si="6"/>
        <v/>
      </c>
      <c r="W59" s="114" t="str">
        <f t="shared" si="7"/>
        <v/>
      </c>
      <c r="X59" s="128" t="str">
        <f t="shared" si="8"/>
        <v>  </v>
      </c>
      <c r="Y59" s="114" t="str">
        <f t="shared" si="9"/>
        <v/>
      </c>
      <c r="Z59" s="114" t="str">
        <f t="shared" si="10"/>
        <v/>
      </c>
      <c r="AA59" s="114" t="str">
        <f>'CADASTRO FORN'!G59</f>
        <v>-</v>
      </c>
      <c r="AB59" s="114" t="str">
        <f t="shared" si="11"/>
        <v/>
      </c>
      <c r="AC59" s="128" t="str">
        <f t="shared" si="12"/>
        <v>  </v>
      </c>
      <c r="AD59" s="55" t="str">
        <f t="shared" si="18"/>
        <v>52</v>
      </c>
      <c r="AE59" s="55"/>
      <c r="AF59" s="55" t="str">
        <f t="shared" si="19"/>
        <v/>
      </c>
      <c r="AG59" s="55" t="str">
        <f t="shared" si="13"/>
        <v/>
      </c>
      <c r="AH59" s="55" t="str">
        <f t="shared" si="14"/>
        <v/>
      </c>
      <c r="AI59" s="55"/>
      <c r="AJ59" s="55" t="str">
        <f t="shared" si="20"/>
        <v/>
      </c>
      <c r="AK59" s="55" t="str">
        <f t="shared" si="15"/>
        <v/>
      </c>
      <c r="AL59" s="104" t="str">
        <f t="shared" si="16"/>
        <v>  </v>
      </c>
      <c r="AM59" s="55"/>
      <c r="AN59" s="55" t="str">
        <f>IF('CADASTRO PROD'!E59 = "", "-", 'CADASTRO PROD'!E59)</f>
        <v>-</v>
      </c>
      <c r="AO59" s="55" t="str">
        <f>IF(AN59= "-", "-", 'CADASTRO PROD'!J59)</f>
        <v>-</v>
      </c>
      <c r="AP59" s="55" t="str">
        <f>IF(AO59 = "-", "-", 'CADASTRO PROD'!D59)</f>
        <v>-</v>
      </c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</row>
    <row r="60" ht="30.0" customHeight="1">
      <c r="A60" s="1"/>
      <c r="B60" s="97" t="str">
        <f t="shared" si="1"/>
        <v/>
      </c>
      <c r="C60" s="98" t="str">
        <f t="shared" si="17"/>
        <v>-</v>
      </c>
      <c r="D60" s="102"/>
      <c r="E60" s="137" t="str">
        <f t="shared" si="2"/>
        <v/>
      </c>
      <c r="F60" s="100"/>
      <c r="G60" s="92"/>
      <c r="H60" s="93"/>
      <c r="I60" s="100"/>
      <c r="J60" s="93"/>
      <c r="K60" s="100"/>
      <c r="L60" s="93"/>
      <c r="M60" s="103"/>
      <c r="N60" s="124"/>
      <c r="O60" s="125" t="str">
        <f t="shared" si="3"/>
        <v/>
      </c>
      <c r="P60" s="100"/>
      <c r="Q60" s="93"/>
      <c r="R60" s="126"/>
      <c r="S60" s="127" t="str">
        <f t="shared" si="4"/>
        <v/>
      </c>
      <c r="T60" s="103" t="str">
        <f t="shared" si="5"/>
        <v>  </v>
      </c>
      <c r="U60" s="35"/>
      <c r="V60" s="114" t="str">
        <f t="shared" si="6"/>
        <v/>
      </c>
      <c r="W60" s="114" t="str">
        <f t="shared" si="7"/>
        <v/>
      </c>
      <c r="X60" s="128" t="str">
        <f t="shared" si="8"/>
        <v>  </v>
      </c>
      <c r="Y60" s="114" t="str">
        <f t="shared" si="9"/>
        <v/>
      </c>
      <c r="Z60" s="114" t="str">
        <f t="shared" si="10"/>
        <v/>
      </c>
      <c r="AA60" s="114" t="str">
        <f>'CADASTRO FORN'!G60</f>
        <v>-</v>
      </c>
      <c r="AB60" s="114" t="str">
        <f t="shared" si="11"/>
        <v/>
      </c>
      <c r="AC60" s="128" t="str">
        <f t="shared" si="12"/>
        <v>  </v>
      </c>
      <c r="AD60" s="55" t="str">
        <f t="shared" si="18"/>
        <v>53</v>
      </c>
      <c r="AE60" s="55"/>
      <c r="AF60" s="55" t="str">
        <f t="shared" si="19"/>
        <v/>
      </c>
      <c r="AG60" s="55" t="str">
        <f t="shared" si="13"/>
        <v/>
      </c>
      <c r="AH60" s="55" t="str">
        <f t="shared" si="14"/>
        <v/>
      </c>
      <c r="AI60" s="55"/>
      <c r="AJ60" s="55" t="str">
        <f t="shared" si="20"/>
        <v/>
      </c>
      <c r="AK60" s="55" t="str">
        <f t="shared" si="15"/>
        <v/>
      </c>
      <c r="AL60" s="104" t="str">
        <f t="shared" si="16"/>
        <v>  </v>
      </c>
      <c r="AM60" s="55"/>
      <c r="AN60" s="55" t="str">
        <f>IF('CADASTRO PROD'!E60 = "", "-", 'CADASTRO PROD'!E60)</f>
        <v>-</v>
      </c>
      <c r="AO60" s="55" t="str">
        <f>IF(AN60= "-", "-", 'CADASTRO PROD'!J60)</f>
        <v>-</v>
      </c>
      <c r="AP60" s="55" t="str">
        <f>IF(AO60 = "-", "-", 'CADASTRO PROD'!D60)</f>
        <v>-</v>
      </c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</row>
    <row r="61" ht="30.0" customHeight="1">
      <c r="A61" s="1"/>
      <c r="B61" s="97" t="str">
        <f t="shared" si="1"/>
        <v/>
      </c>
      <c r="C61" s="108" t="str">
        <f t="shared" si="17"/>
        <v>-</v>
      </c>
      <c r="D61" s="112"/>
      <c r="E61" s="136" t="str">
        <f t="shared" si="2"/>
        <v/>
      </c>
      <c r="F61" s="110"/>
      <c r="G61" s="92"/>
      <c r="H61" s="93"/>
      <c r="I61" s="110"/>
      <c r="J61" s="93"/>
      <c r="K61" s="110"/>
      <c r="L61" s="93"/>
      <c r="M61" s="113"/>
      <c r="N61" s="132"/>
      <c r="O61" s="133" t="str">
        <f t="shared" si="3"/>
        <v/>
      </c>
      <c r="P61" s="110"/>
      <c r="Q61" s="93"/>
      <c r="R61" s="134"/>
      <c r="S61" s="135" t="str">
        <f t="shared" si="4"/>
        <v/>
      </c>
      <c r="T61" s="113" t="str">
        <f t="shared" si="5"/>
        <v>  </v>
      </c>
      <c r="U61" s="35"/>
      <c r="V61" s="114" t="str">
        <f t="shared" si="6"/>
        <v/>
      </c>
      <c r="W61" s="114" t="str">
        <f t="shared" si="7"/>
        <v/>
      </c>
      <c r="X61" s="128" t="str">
        <f t="shared" si="8"/>
        <v>  </v>
      </c>
      <c r="Y61" s="114" t="str">
        <f t="shared" si="9"/>
        <v/>
      </c>
      <c r="Z61" s="114" t="str">
        <f t="shared" si="10"/>
        <v/>
      </c>
      <c r="AA61" s="114" t="str">
        <f>'CADASTRO FORN'!G61</f>
        <v>-</v>
      </c>
      <c r="AB61" s="114" t="str">
        <f t="shared" si="11"/>
        <v/>
      </c>
      <c r="AC61" s="128" t="str">
        <f t="shared" si="12"/>
        <v>  </v>
      </c>
      <c r="AD61" s="55" t="str">
        <f t="shared" si="18"/>
        <v>54</v>
      </c>
      <c r="AE61" s="55"/>
      <c r="AF61" s="55" t="str">
        <f t="shared" si="19"/>
        <v/>
      </c>
      <c r="AG61" s="55" t="str">
        <f t="shared" si="13"/>
        <v/>
      </c>
      <c r="AH61" s="55" t="str">
        <f t="shared" si="14"/>
        <v/>
      </c>
      <c r="AI61" s="55"/>
      <c r="AJ61" s="55" t="str">
        <f t="shared" si="20"/>
        <v/>
      </c>
      <c r="AK61" s="55" t="str">
        <f t="shared" si="15"/>
        <v/>
      </c>
      <c r="AL61" s="104" t="str">
        <f t="shared" si="16"/>
        <v>  </v>
      </c>
      <c r="AM61" s="55"/>
      <c r="AN61" s="55" t="str">
        <f>IF('CADASTRO PROD'!E61 = "", "-", 'CADASTRO PROD'!E61)</f>
        <v>-</v>
      </c>
      <c r="AO61" s="55" t="str">
        <f>IF(AN61= "-", "-", 'CADASTRO PROD'!J61)</f>
        <v>-</v>
      </c>
      <c r="AP61" s="55" t="str">
        <f>IF(AO61 = "-", "-", 'CADASTRO PROD'!D61)</f>
        <v>-</v>
      </c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</row>
    <row r="62" ht="30.0" customHeight="1">
      <c r="A62" s="1"/>
      <c r="B62" s="97" t="str">
        <f t="shared" si="1"/>
        <v/>
      </c>
      <c r="C62" s="98" t="str">
        <f t="shared" si="17"/>
        <v>-</v>
      </c>
      <c r="D62" s="102"/>
      <c r="E62" s="137" t="str">
        <f t="shared" si="2"/>
        <v/>
      </c>
      <c r="F62" s="100"/>
      <c r="G62" s="92"/>
      <c r="H62" s="93"/>
      <c r="I62" s="100"/>
      <c r="J62" s="93"/>
      <c r="K62" s="100"/>
      <c r="L62" s="93"/>
      <c r="M62" s="103"/>
      <c r="N62" s="124"/>
      <c r="O62" s="125" t="str">
        <f t="shared" si="3"/>
        <v/>
      </c>
      <c r="P62" s="100"/>
      <c r="Q62" s="93"/>
      <c r="R62" s="126"/>
      <c r="S62" s="127" t="str">
        <f t="shared" si="4"/>
        <v/>
      </c>
      <c r="T62" s="103" t="str">
        <f t="shared" si="5"/>
        <v>  </v>
      </c>
      <c r="U62" s="35"/>
      <c r="V62" s="114" t="str">
        <f t="shared" si="6"/>
        <v/>
      </c>
      <c r="W62" s="114" t="str">
        <f t="shared" si="7"/>
        <v/>
      </c>
      <c r="X62" s="128" t="str">
        <f t="shared" si="8"/>
        <v>  </v>
      </c>
      <c r="Y62" s="114" t="str">
        <f t="shared" si="9"/>
        <v/>
      </c>
      <c r="Z62" s="114" t="str">
        <f t="shared" si="10"/>
        <v/>
      </c>
      <c r="AA62" s="114" t="str">
        <f>'CADASTRO FORN'!G62</f>
        <v>-</v>
      </c>
      <c r="AB62" s="114" t="str">
        <f t="shared" si="11"/>
        <v/>
      </c>
      <c r="AC62" s="128" t="str">
        <f t="shared" si="12"/>
        <v>  </v>
      </c>
      <c r="AD62" s="55" t="str">
        <f t="shared" si="18"/>
        <v>55</v>
      </c>
      <c r="AE62" s="55"/>
      <c r="AF62" s="55" t="str">
        <f t="shared" si="19"/>
        <v/>
      </c>
      <c r="AG62" s="55" t="str">
        <f t="shared" si="13"/>
        <v/>
      </c>
      <c r="AH62" s="55" t="str">
        <f t="shared" si="14"/>
        <v/>
      </c>
      <c r="AI62" s="55"/>
      <c r="AJ62" s="55" t="str">
        <f t="shared" si="20"/>
        <v/>
      </c>
      <c r="AK62" s="55" t="str">
        <f t="shared" si="15"/>
        <v/>
      </c>
      <c r="AL62" s="104" t="str">
        <f t="shared" si="16"/>
        <v>  </v>
      </c>
      <c r="AM62" s="55"/>
      <c r="AN62" s="55" t="str">
        <f>IF('CADASTRO PROD'!E62 = "", "-", 'CADASTRO PROD'!E62)</f>
        <v>-</v>
      </c>
      <c r="AO62" s="55" t="str">
        <f>IF(AN62= "-", "-", 'CADASTRO PROD'!J62)</f>
        <v>-</v>
      </c>
      <c r="AP62" s="55" t="str">
        <f>IF(AO62 = "-", "-", 'CADASTRO PROD'!D62)</f>
        <v>-</v>
      </c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</row>
    <row r="63" ht="30.0" customHeight="1">
      <c r="A63" s="1"/>
      <c r="B63" s="97" t="str">
        <f t="shared" si="1"/>
        <v/>
      </c>
      <c r="C63" s="108" t="str">
        <f t="shared" si="17"/>
        <v>-</v>
      </c>
      <c r="D63" s="112"/>
      <c r="E63" s="136" t="str">
        <f t="shared" si="2"/>
        <v/>
      </c>
      <c r="F63" s="110"/>
      <c r="G63" s="92"/>
      <c r="H63" s="93"/>
      <c r="I63" s="110"/>
      <c r="J63" s="93"/>
      <c r="K63" s="110"/>
      <c r="L63" s="93"/>
      <c r="M63" s="113"/>
      <c r="N63" s="132"/>
      <c r="O63" s="133" t="str">
        <f t="shared" si="3"/>
        <v/>
      </c>
      <c r="P63" s="110"/>
      <c r="Q63" s="93"/>
      <c r="R63" s="134"/>
      <c r="S63" s="135" t="str">
        <f t="shared" si="4"/>
        <v/>
      </c>
      <c r="T63" s="113" t="str">
        <f t="shared" si="5"/>
        <v>  </v>
      </c>
      <c r="U63" s="35"/>
      <c r="V63" s="114" t="str">
        <f t="shared" si="6"/>
        <v/>
      </c>
      <c r="W63" s="114" t="str">
        <f t="shared" si="7"/>
        <v/>
      </c>
      <c r="X63" s="128" t="str">
        <f t="shared" si="8"/>
        <v>  </v>
      </c>
      <c r="Y63" s="114" t="str">
        <f t="shared" si="9"/>
        <v/>
      </c>
      <c r="Z63" s="114" t="str">
        <f t="shared" si="10"/>
        <v/>
      </c>
      <c r="AA63" s="114" t="str">
        <f>'CADASTRO FORN'!G63</f>
        <v>-</v>
      </c>
      <c r="AB63" s="114" t="str">
        <f t="shared" si="11"/>
        <v/>
      </c>
      <c r="AC63" s="128" t="str">
        <f t="shared" si="12"/>
        <v>  </v>
      </c>
      <c r="AD63" s="55" t="str">
        <f t="shared" si="18"/>
        <v>56</v>
      </c>
      <c r="AE63" s="55"/>
      <c r="AF63" s="55" t="str">
        <f t="shared" si="19"/>
        <v/>
      </c>
      <c r="AG63" s="55" t="str">
        <f t="shared" si="13"/>
        <v/>
      </c>
      <c r="AH63" s="55" t="str">
        <f t="shared" si="14"/>
        <v/>
      </c>
      <c r="AI63" s="55"/>
      <c r="AJ63" s="55" t="str">
        <f t="shared" si="20"/>
        <v/>
      </c>
      <c r="AK63" s="55" t="str">
        <f t="shared" si="15"/>
        <v/>
      </c>
      <c r="AL63" s="104" t="str">
        <f t="shared" si="16"/>
        <v>  </v>
      </c>
      <c r="AM63" s="55"/>
      <c r="AN63" s="55" t="str">
        <f>IF('CADASTRO PROD'!E63 = "", "-", 'CADASTRO PROD'!E63)</f>
        <v>-</v>
      </c>
      <c r="AO63" s="55" t="str">
        <f>IF(AN63= "-", "-", 'CADASTRO PROD'!J63)</f>
        <v>-</v>
      </c>
      <c r="AP63" s="55" t="str">
        <f>IF(AO63 = "-", "-", 'CADASTRO PROD'!D63)</f>
        <v>-</v>
      </c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</row>
    <row r="64" ht="30.0" customHeight="1">
      <c r="A64" s="1"/>
      <c r="B64" s="97" t="str">
        <f t="shared" si="1"/>
        <v/>
      </c>
      <c r="C64" s="98" t="str">
        <f t="shared" si="17"/>
        <v>-</v>
      </c>
      <c r="D64" s="102"/>
      <c r="E64" s="137" t="str">
        <f t="shared" si="2"/>
        <v/>
      </c>
      <c r="F64" s="100"/>
      <c r="G64" s="92"/>
      <c r="H64" s="93"/>
      <c r="I64" s="100"/>
      <c r="J64" s="93"/>
      <c r="K64" s="100"/>
      <c r="L64" s="93"/>
      <c r="M64" s="103"/>
      <c r="N64" s="124"/>
      <c r="O64" s="125" t="str">
        <f t="shared" si="3"/>
        <v/>
      </c>
      <c r="P64" s="100"/>
      <c r="Q64" s="93"/>
      <c r="R64" s="126"/>
      <c r="S64" s="127" t="str">
        <f t="shared" si="4"/>
        <v/>
      </c>
      <c r="T64" s="103" t="str">
        <f t="shared" si="5"/>
        <v>  </v>
      </c>
      <c r="U64" s="35"/>
      <c r="V64" s="114" t="str">
        <f t="shared" si="6"/>
        <v/>
      </c>
      <c r="W64" s="114" t="str">
        <f t="shared" si="7"/>
        <v/>
      </c>
      <c r="X64" s="128" t="str">
        <f t="shared" si="8"/>
        <v>  </v>
      </c>
      <c r="Y64" s="114" t="str">
        <f t="shared" si="9"/>
        <v/>
      </c>
      <c r="Z64" s="114" t="str">
        <f t="shared" si="10"/>
        <v/>
      </c>
      <c r="AA64" s="114" t="str">
        <f>'CADASTRO FORN'!G64</f>
        <v>-</v>
      </c>
      <c r="AB64" s="114" t="str">
        <f t="shared" si="11"/>
        <v/>
      </c>
      <c r="AC64" s="128" t="str">
        <f t="shared" si="12"/>
        <v>  </v>
      </c>
      <c r="AD64" s="55" t="str">
        <f t="shared" si="18"/>
        <v>57</v>
      </c>
      <c r="AE64" s="55"/>
      <c r="AF64" s="55" t="str">
        <f t="shared" si="19"/>
        <v/>
      </c>
      <c r="AG64" s="55" t="str">
        <f t="shared" si="13"/>
        <v/>
      </c>
      <c r="AH64" s="55" t="str">
        <f t="shared" si="14"/>
        <v/>
      </c>
      <c r="AI64" s="55"/>
      <c r="AJ64" s="55" t="str">
        <f t="shared" si="20"/>
        <v/>
      </c>
      <c r="AK64" s="55" t="str">
        <f t="shared" si="15"/>
        <v/>
      </c>
      <c r="AL64" s="104" t="str">
        <f t="shared" si="16"/>
        <v>  </v>
      </c>
      <c r="AM64" s="55"/>
      <c r="AN64" s="55" t="str">
        <f>IF('CADASTRO PROD'!E64 = "", "-", 'CADASTRO PROD'!E64)</f>
        <v>-</v>
      </c>
      <c r="AO64" s="55" t="str">
        <f>IF(AN64= "-", "-", 'CADASTRO PROD'!J64)</f>
        <v>-</v>
      </c>
      <c r="AP64" s="55" t="str">
        <f>IF(AO64 = "-", "-", 'CADASTRO PROD'!D64)</f>
        <v>-</v>
      </c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</row>
    <row r="65" ht="30.0" customHeight="1">
      <c r="A65" s="1"/>
      <c r="B65" s="97" t="str">
        <f t="shared" si="1"/>
        <v/>
      </c>
      <c r="C65" s="108" t="str">
        <f t="shared" si="17"/>
        <v>-</v>
      </c>
      <c r="D65" s="112"/>
      <c r="E65" s="136" t="str">
        <f t="shared" si="2"/>
        <v/>
      </c>
      <c r="F65" s="110"/>
      <c r="G65" s="92"/>
      <c r="H65" s="93"/>
      <c r="I65" s="110"/>
      <c r="J65" s="93"/>
      <c r="K65" s="110"/>
      <c r="L65" s="93"/>
      <c r="M65" s="113"/>
      <c r="N65" s="132"/>
      <c r="O65" s="133" t="str">
        <f t="shared" si="3"/>
        <v/>
      </c>
      <c r="P65" s="110"/>
      <c r="Q65" s="93"/>
      <c r="R65" s="134"/>
      <c r="S65" s="135" t="str">
        <f t="shared" si="4"/>
        <v/>
      </c>
      <c r="T65" s="113" t="str">
        <f t="shared" si="5"/>
        <v>  </v>
      </c>
      <c r="U65" s="35"/>
      <c r="V65" s="114" t="str">
        <f t="shared" si="6"/>
        <v/>
      </c>
      <c r="W65" s="114" t="str">
        <f t="shared" si="7"/>
        <v/>
      </c>
      <c r="X65" s="128" t="str">
        <f t="shared" si="8"/>
        <v>  </v>
      </c>
      <c r="Y65" s="114" t="str">
        <f t="shared" si="9"/>
        <v/>
      </c>
      <c r="Z65" s="114" t="str">
        <f t="shared" si="10"/>
        <v/>
      </c>
      <c r="AA65" s="114" t="str">
        <f>'CADASTRO FORN'!G65</f>
        <v>-</v>
      </c>
      <c r="AB65" s="114" t="str">
        <f t="shared" si="11"/>
        <v/>
      </c>
      <c r="AC65" s="128" t="str">
        <f t="shared" si="12"/>
        <v>  </v>
      </c>
      <c r="AD65" s="55" t="str">
        <f t="shared" si="18"/>
        <v>58</v>
      </c>
      <c r="AE65" s="55"/>
      <c r="AF65" s="55" t="str">
        <f t="shared" si="19"/>
        <v/>
      </c>
      <c r="AG65" s="55" t="str">
        <f t="shared" si="13"/>
        <v/>
      </c>
      <c r="AH65" s="55" t="str">
        <f t="shared" si="14"/>
        <v/>
      </c>
      <c r="AI65" s="55"/>
      <c r="AJ65" s="55" t="str">
        <f t="shared" si="20"/>
        <v/>
      </c>
      <c r="AK65" s="55" t="str">
        <f t="shared" si="15"/>
        <v/>
      </c>
      <c r="AL65" s="104" t="str">
        <f t="shared" si="16"/>
        <v>  </v>
      </c>
      <c r="AM65" s="55"/>
      <c r="AN65" s="55" t="str">
        <f>IF('CADASTRO PROD'!E65 = "", "-", 'CADASTRO PROD'!E65)</f>
        <v>-</v>
      </c>
      <c r="AO65" s="55" t="str">
        <f>IF(AN65= "-", "-", 'CADASTRO PROD'!J65)</f>
        <v>-</v>
      </c>
      <c r="AP65" s="55" t="str">
        <f>IF(AO65 = "-", "-", 'CADASTRO PROD'!D65)</f>
        <v>-</v>
      </c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</row>
    <row r="66" ht="30.0" customHeight="1">
      <c r="A66" s="1"/>
      <c r="B66" s="97" t="str">
        <f t="shared" si="1"/>
        <v/>
      </c>
      <c r="C66" s="98" t="str">
        <f t="shared" si="17"/>
        <v>-</v>
      </c>
      <c r="D66" s="102"/>
      <c r="E66" s="137" t="str">
        <f t="shared" si="2"/>
        <v/>
      </c>
      <c r="F66" s="100"/>
      <c r="G66" s="92"/>
      <c r="H66" s="93"/>
      <c r="I66" s="100"/>
      <c r="J66" s="93"/>
      <c r="K66" s="100"/>
      <c r="L66" s="93"/>
      <c r="M66" s="103"/>
      <c r="N66" s="124"/>
      <c r="O66" s="125" t="str">
        <f t="shared" si="3"/>
        <v/>
      </c>
      <c r="P66" s="100"/>
      <c r="Q66" s="93"/>
      <c r="R66" s="126"/>
      <c r="S66" s="127" t="str">
        <f t="shared" si="4"/>
        <v/>
      </c>
      <c r="T66" s="103" t="str">
        <f t="shared" si="5"/>
        <v>  </v>
      </c>
      <c r="U66" s="35"/>
      <c r="V66" s="114" t="str">
        <f t="shared" si="6"/>
        <v/>
      </c>
      <c r="W66" s="114" t="str">
        <f t="shared" si="7"/>
        <v/>
      </c>
      <c r="X66" s="128" t="str">
        <f t="shared" si="8"/>
        <v>  </v>
      </c>
      <c r="Y66" s="114" t="str">
        <f t="shared" si="9"/>
        <v/>
      </c>
      <c r="Z66" s="114" t="str">
        <f t="shared" si="10"/>
        <v/>
      </c>
      <c r="AA66" s="114" t="str">
        <f>'CADASTRO FORN'!G66</f>
        <v>-</v>
      </c>
      <c r="AB66" s="114" t="str">
        <f t="shared" si="11"/>
        <v/>
      </c>
      <c r="AC66" s="128" t="str">
        <f t="shared" si="12"/>
        <v>  </v>
      </c>
      <c r="AD66" s="55" t="str">
        <f t="shared" si="18"/>
        <v>59</v>
      </c>
      <c r="AE66" s="55"/>
      <c r="AF66" s="55" t="str">
        <f t="shared" si="19"/>
        <v/>
      </c>
      <c r="AG66" s="55" t="str">
        <f t="shared" si="13"/>
        <v/>
      </c>
      <c r="AH66" s="55" t="str">
        <f t="shared" si="14"/>
        <v/>
      </c>
      <c r="AI66" s="55"/>
      <c r="AJ66" s="55" t="str">
        <f t="shared" si="20"/>
        <v/>
      </c>
      <c r="AK66" s="55" t="str">
        <f t="shared" si="15"/>
        <v/>
      </c>
      <c r="AL66" s="104" t="str">
        <f t="shared" si="16"/>
        <v>  </v>
      </c>
      <c r="AM66" s="55"/>
      <c r="AN66" s="55" t="str">
        <f>IF('CADASTRO PROD'!E66 = "", "-", 'CADASTRO PROD'!E66)</f>
        <v>-</v>
      </c>
      <c r="AO66" s="55" t="str">
        <f>IF(AN66= "-", "-", 'CADASTRO PROD'!J66)</f>
        <v>-</v>
      </c>
      <c r="AP66" s="55" t="str">
        <f>IF(AO66 = "-", "-", 'CADASTRO PROD'!D66)</f>
        <v>-</v>
      </c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</row>
    <row r="67" ht="30.0" customHeight="1">
      <c r="A67" s="1"/>
      <c r="B67" s="97" t="str">
        <f t="shared" si="1"/>
        <v/>
      </c>
      <c r="C67" s="108" t="str">
        <f t="shared" si="17"/>
        <v>-</v>
      </c>
      <c r="D67" s="112"/>
      <c r="E67" s="136" t="str">
        <f t="shared" si="2"/>
        <v/>
      </c>
      <c r="F67" s="110"/>
      <c r="G67" s="92"/>
      <c r="H67" s="93"/>
      <c r="I67" s="110"/>
      <c r="J67" s="93"/>
      <c r="K67" s="110"/>
      <c r="L67" s="93"/>
      <c r="M67" s="113"/>
      <c r="N67" s="132"/>
      <c r="O67" s="133" t="str">
        <f t="shared" si="3"/>
        <v/>
      </c>
      <c r="P67" s="110"/>
      <c r="Q67" s="93"/>
      <c r="R67" s="134"/>
      <c r="S67" s="135" t="str">
        <f t="shared" si="4"/>
        <v/>
      </c>
      <c r="T67" s="113" t="str">
        <f t="shared" si="5"/>
        <v>  </v>
      </c>
      <c r="U67" s="35"/>
      <c r="V67" s="114" t="str">
        <f t="shared" si="6"/>
        <v/>
      </c>
      <c r="W67" s="114" t="str">
        <f t="shared" si="7"/>
        <v/>
      </c>
      <c r="X67" s="128" t="str">
        <f t="shared" si="8"/>
        <v>  </v>
      </c>
      <c r="Y67" s="114" t="str">
        <f t="shared" si="9"/>
        <v/>
      </c>
      <c r="Z67" s="114" t="str">
        <f t="shared" si="10"/>
        <v/>
      </c>
      <c r="AA67" s="114" t="str">
        <f>'CADASTRO FORN'!G67</f>
        <v>-</v>
      </c>
      <c r="AB67" s="114" t="str">
        <f t="shared" si="11"/>
        <v/>
      </c>
      <c r="AC67" s="128" t="str">
        <f t="shared" si="12"/>
        <v>  </v>
      </c>
      <c r="AD67" s="55" t="str">
        <f t="shared" si="18"/>
        <v>60</v>
      </c>
      <c r="AE67" s="55"/>
      <c r="AF67" s="55" t="str">
        <f t="shared" si="19"/>
        <v/>
      </c>
      <c r="AG67" s="55" t="str">
        <f t="shared" si="13"/>
        <v/>
      </c>
      <c r="AH67" s="55" t="str">
        <f t="shared" si="14"/>
        <v/>
      </c>
      <c r="AI67" s="55"/>
      <c r="AJ67" s="55" t="str">
        <f t="shared" si="20"/>
        <v/>
      </c>
      <c r="AK67" s="55" t="str">
        <f t="shared" si="15"/>
        <v/>
      </c>
      <c r="AL67" s="104" t="str">
        <f t="shared" si="16"/>
        <v>  </v>
      </c>
      <c r="AM67" s="55"/>
      <c r="AN67" s="55" t="str">
        <f>IF('CADASTRO PROD'!E67 = "", "-", 'CADASTRO PROD'!E67)</f>
        <v>-</v>
      </c>
      <c r="AO67" s="55" t="str">
        <f>IF(AN67= "-", "-", 'CADASTRO PROD'!J67)</f>
        <v>-</v>
      </c>
      <c r="AP67" s="55" t="str">
        <f>IF(AO67 = "-", "-", 'CADASTRO PROD'!D67)</f>
        <v>-</v>
      </c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</row>
    <row r="68" ht="30.0" customHeight="1">
      <c r="A68" s="1"/>
      <c r="B68" s="97" t="str">
        <f t="shared" si="1"/>
        <v/>
      </c>
      <c r="C68" s="98" t="str">
        <f t="shared" si="17"/>
        <v>-</v>
      </c>
      <c r="D68" s="102"/>
      <c r="E68" s="137" t="str">
        <f t="shared" si="2"/>
        <v/>
      </c>
      <c r="F68" s="100"/>
      <c r="G68" s="92"/>
      <c r="H68" s="93"/>
      <c r="I68" s="100"/>
      <c r="J68" s="93"/>
      <c r="K68" s="100"/>
      <c r="L68" s="93"/>
      <c r="M68" s="103"/>
      <c r="N68" s="124"/>
      <c r="O68" s="125" t="str">
        <f t="shared" si="3"/>
        <v/>
      </c>
      <c r="P68" s="100"/>
      <c r="Q68" s="93"/>
      <c r="R68" s="126"/>
      <c r="S68" s="127" t="str">
        <f t="shared" si="4"/>
        <v/>
      </c>
      <c r="T68" s="103" t="str">
        <f t="shared" si="5"/>
        <v>  </v>
      </c>
      <c r="U68" s="35"/>
      <c r="V68" s="114" t="str">
        <f t="shared" si="6"/>
        <v/>
      </c>
      <c r="W68" s="114" t="str">
        <f t="shared" si="7"/>
        <v/>
      </c>
      <c r="X68" s="128" t="str">
        <f t="shared" si="8"/>
        <v>  </v>
      </c>
      <c r="Y68" s="114" t="str">
        <f t="shared" si="9"/>
        <v/>
      </c>
      <c r="Z68" s="114" t="str">
        <f t="shared" si="10"/>
        <v/>
      </c>
      <c r="AA68" s="114" t="str">
        <f>'CADASTRO FORN'!G68</f>
        <v>-</v>
      </c>
      <c r="AB68" s="114" t="str">
        <f t="shared" si="11"/>
        <v/>
      </c>
      <c r="AC68" s="128" t="str">
        <f t="shared" si="12"/>
        <v>  </v>
      </c>
      <c r="AD68" s="55" t="str">
        <f t="shared" si="18"/>
        <v>61</v>
      </c>
      <c r="AE68" s="55"/>
      <c r="AF68" s="55" t="str">
        <f t="shared" si="19"/>
        <v/>
      </c>
      <c r="AG68" s="55" t="str">
        <f t="shared" si="13"/>
        <v/>
      </c>
      <c r="AH68" s="55" t="str">
        <f t="shared" si="14"/>
        <v/>
      </c>
      <c r="AI68" s="55"/>
      <c r="AJ68" s="55" t="str">
        <f t="shared" si="20"/>
        <v/>
      </c>
      <c r="AK68" s="55" t="str">
        <f t="shared" si="15"/>
        <v/>
      </c>
      <c r="AL68" s="104" t="str">
        <f t="shared" si="16"/>
        <v>  </v>
      </c>
      <c r="AM68" s="55"/>
      <c r="AN68" s="55" t="str">
        <f>IF('CADASTRO PROD'!E68 = "", "-", 'CADASTRO PROD'!E68)</f>
        <v>-</v>
      </c>
      <c r="AO68" s="55" t="str">
        <f>IF(AN68= "-", "-", 'CADASTRO PROD'!J68)</f>
        <v>-</v>
      </c>
      <c r="AP68" s="55" t="str">
        <f>IF(AO68 = "-", "-", 'CADASTRO PROD'!D68)</f>
        <v>-</v>
      </c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</row>
    <row r="69" ht="30.0" customHeight="1">
      <c r="A69" s="1"/>
      <c r="B69" s="97" t="str">
        <f t="shared" si="1"/>
        <v/>
      </c>
      <c r="C69" s="108" t="str">
        <f t="shared" si="17"/>
        <v>-</v>
      </c>
      <c r="D69" s="112"/>
      <c r="E69" s="136" t="str">
        <f t="shared" si="2"/>
        <v/>
      </c>
      <c r="F69" s="110"/>
      <c r="G69" s="92"/>
      <c r="H69" s="93"/>
      <c r="I69" s="110"/>
      <c r="J69" s="93"/>
      <c r="K69" s="110"/>
      <c r="L69" s="93"/>
      <c r="M69" s="113"/>
      <c r="N69" s="132"/>
      <c r="O69" s="133" t="str">
        <f t="shared" si="3"/>
        <v/>
      </c>
      <c r="P69" s="110"/>
      <c r="Q69" s="93"/>
      <c r="R69" s="134"/>
      <c r="S69" s="135" t="str">
        <f t="shared" si="4"/>
        <v/>
      </c>
      <c r="T69" s="113" t="str">
        <f t="shared" si="5"/>
        <v>  </v>
      </c>
      <c r="U69" s="35"/>
      <c r="V69" s="114" t="str">
        <f t="shared" si="6"/>
        <v/>
      </c>
      <c r="W69" s="114" t="str">
        <f t="shared" si="7"/>
        <v/>
      </c>
      <c r="X69" s="128" t="str">
        <f t="shared" si="8"/>
        <v>  </v>
      </c>
      <c r="Y69" s="114" t="str">
        <f t="shared" si="9"/>
        <v/>
      </c>
      <c r="Z69" s="114" t="str">
        <f t="shared" si="10"/>
        <v/>
      </c>
      <c r="AA69" s="114" t="str">
        <f>'CADASTRO FORN'!G69</f>
        <v>-</v>
      </c>
      <c r="AB69" s="114" t="str">
        <f t="shared" si="11"/>
        <v/>
      </c>
      <c r="AC69" s="128" t="str">
        <f t="shared" si="12"/>
        <v>  </v>
      </c>
      <c r="AD69" s="55" t="str">
        <f t="shared" si="18"/>
        <v>62</v>
      </c>
      <c r="AE69" s="55"/>
      <c r="AF69" s="55" t="str">
        <f t="shared" si="19"/>
        <v/>
      </c>
      <c r="AG69" s="55" t="str">
        <f t="shared" si="13"/>
        <v/>
      </c>
      <c r="AH69" s="55" t="str">
        <f t="shared" si="14"/>
        <v/>
      </c>
      <c r="AI69" s="55"/>
      <c r="AJ69" s="55" t="str">
        <f t="shared" si="20"/>
        <v/>
      </c>
      <c r="AK69" s="55" t="str">
        <f t="shared" si="15"/>
        <v/>
      </c>
      <c r="AL69" s="104" t="str">
        <f t="shared" si="16"/>
        <v>  </v>
      </c>
      <c r="AM69" s="55"/>
      <c r="AN69" s="55" t="str">
        <f>IF('CADASTRO PROD'!E69 = "", "-", 'CADASTRO PROD'!E69)</f>
        <v>-</v>
      </c>
      <c r="AO69" s="55" t="str">
        <f>IF(AN69= "-", "-", 'CADASTRO PROD'!J69)</f>
        <v>-</v>
      </c>
      <c r="AP69" s="55" t="str">
        <f>IF(AO69 = "-", "-", 'CADASTRO PROD'!D69)</f>
        <v>-</v>
      </c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</row>
    <row r="70" ht="30.0" customHeight="1">
      <c r="A70" s="1"/>
      <c r="B70" s="97" t="str">
        <f t="shared" si="1"/>
        <v/>
      </c>
      <c r="C70" s="98" t="str">
        <f t="shared" si="17"/>
        <v>-</v>
      </c>
      <c r="D70" s="102"/>
      <c r="E70" s="137" t="str">
        <f t="shared" si="2"/>
        <v/>
      </c>
      <c r="F70" s="100"/>
      <c r="G70" s="92"/>
      <c r="H70" s="93"/>
      <c r="I70" s="100"/>
      <c r="J70" s="93"/>
      <c r="K70" s="100"/>
      <c r="L70" s="93"/>
      <c r="M70" s="103"/>
      <c r="N70" s="124"/>
      <c r="O70" s="125" t="str">
        <f t="shared" si="3"/>
        <v/>
      </c>
      <c r="P70" s="100"/>
      <c r="Q70" s="93"/>
      <c r="R70" s="126"/>
      <c r="S70" s="127" t="str">
        <f t="shared" si="4"/>
        <v/>
      </c>
      <c r="T70" s="103" t="str">
        <f t="shared" si="5"/>
        <v>  </v>
      </c>
      <c r="U70" s="35"/>
      <c r="V70" s="114" t="str">
        <f t="shared" si="6"/>
        <v/>
      </c>
      <c r="W70" s="114" t="str">
        <f t="shared" si="7"/>
        <v/>
      </c>
      <c r="X70" s="128" t="str">
        <f t="shared" si="8"/>
        <v>  </v>
      </c>
      <c r="Y70" s="114" t="str">
        <f t="shared" si="9"/>
        <v/>
      </c>
      <c r="Z70" s="114" t="str">
        <f t="shared" si="10"/>
        <v/>
      </c>
      <c r="AA70" s="114" t="str">
        <f>'CADASTRO FORN'!G70</f>
        <v>-</v>
      </c>
      <c r="AB70" s="114" t="str">
        <f t="shared" si="11"/>
        <v/>
      </c>
      <c r="AC70" s="128" t="str">
        <f t="shared" si="12"/>
        <v>  </v>
      </c>
      <c r="AD70" s="55" t="str">
        <f t="shared" si="18"/>
        <v>63</v>
      </c>
      <c r="AE70" s="55"/>
      <c r="AF70" s="55" t="str">
        <f t="shared" si="19"/>
        <v/>
      </c>
      <c r="AG70" s="55" t="str">
        <f t="shared" si="13"/>
        <v/>
      </c>
      <c r="AH70" s="55" t="str">
        <f t="shared" si="14"/>
        <v/>
      </c>
      <c r="AI70" s="55"/>
      <c r="AJ70" s="55" t="str">
        <f t="shared" si="20"/>
        <v/>
      </c>
      <c r="AK70" s="55" t="str">
        <f t="shared" si="15"/>
        <v/>
      </c>
      <c r="AL70" s="104" t="str">
        <f t="shared" si="16"/>
        <v>  </v>
      </c>
      <c r="AM70" s="55"/>
      <c r="AN70" s="55" t="str">
        <f>IF('CADASTRO PROD'!E70 = "", "-", 'CADASTRO PROD'!E70)</f>
        <v>-</v>
      </c>
      <c r="AO70" s="55" t="str">
        <f>IF(AN70= "-", "-", 'CADASTRO PROD'!J70)</f>
        <v>-</v>
      </c>
      <c r="AP70" s="55" t="str">
        <f>IF(AO70 = "-", "-", 'CADASTRO PROD'!D70)</f>
        <v>-</v>
      </c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</row>
    <row r="71" ht="30.0" customHeight="1">
      <c r="A71" s="1"/>
      <c r="B71" s="97" t="str">
        <f t="shared" si="1"/>
        <v/>
      </c>
      <c r="C71" s="108" t="str">
        <f t="shared" si="17"/>
        <v>-</v>
      </c>
      <c r="D71" s="112"/>
      <c r="E71" s="136" t="str">
        <f t="shared" si="2"/>
        <v/>
      </c>
      <c r="F71" s="110"/>
      <c r="G71" s="92"/>
      <c r="H71" s="93"/>
      <c r="I71" s="110"/>
      <c r="J71" s="93"/>
      <c r="K71" s="110"/>
      <c r="L71" s="93"/>
      <c r="M71" s="113"/>
      <c r="N71" s="132"/>
      <c r="O71" s="133" t="str">
        <f t="shared" si="3"/>
        <v/>
      </c>
      <c r="P71" s="110"/>
      <c r="Q71" s="93"/>
      <c r="R71" s="134"/>
      <c r="S71" s="135" t="str">
        <f t="shared" si="4"/>
        <v/>
      </c>
      <c r="T71" s="113" t="str">
        <f t="shared" si="5"/>
        <v>  </v>
      </c>
      <c r="U71" s="35"/>
      <c r="V71" s="114" t="str">
        <f t="shared" si="6"/>
        <v/>
      </c>
      <c r="W71" s="114" t="str">
        <f t="shared" si="7"/>
        <v/>
      </c>
      <c r="X71" s="128" t="str">
        <f t="shared" si="8"/>
        <v>  </v>
      </c>
      <c r="Y71" s="114" t="str">
        <f t="shared" si="9"/>
        <v/>
      </c>
      <c r="Z71" s="114" t="str">
        <f t="shared" si="10"/>
        <v/>
      </c>
      <c r="AA71" s="114" t="str">
        <f>'CADASTRO FORN'!G71</f>
        <v>-</v>
      </c>
      <c r="AB71" s="114" t="str">
        <f t="shared" si="11"/>
        <v/>
      </c>
      <c r="AC71" s="128" t="str">
        <f t="shared" si="12"/>
        <v>  </v>
      </c>
      <c r="AD71" s="55" t="str">
        <f t="shared" si="18"/>
        <v>64</v>
      </c>
      <c r="AE71" s="55"/>
      <c r="AF71" s="55" t="str">
        <f t="shared" si="19"/>
        <v/>
      </c>
      <c r="AG71" s="55" t="str">
        <f t="shared" si="13"/>
        <v/>
      </c>
      <c r="AH71" s="55" t="str">
        <f t="shared" si="14"/>
        <v/>
      </c>
      <c r="AI71" s="55"/>
      <c r="AJ71" s="55" t="str">
        <f t="shared" si="20"/>
        <v/>
      </c>
      <c r="AK71" s="55" t="str">
        <f t="shared" si="15"/>
        <v/>
      </c>
      <c r="AL71" s="104" t="str">
        <f t="shared" si="16"/>
        <v>  </v>
      </c>
      <c r="AM71" s="55"/>
      <c r="AN71" s="55" t="str">
        <f>IF('CADASTRO PROD'!E71 = "", "-", 'CADASTRO PROD'!E71)</f>
        <v>-</v>
      </c>
      <c r="AO71" s="55" t="str">
        <f>IF(AN71= "-", "-", 'CADASTRO PROD'!J71)</f>
        <v>-</v>
      </c>
      <c r="AP71" s="55" t="str">
        <f>IF(AO71 = "-", "-", 'CADASTRO PROD'!D71)</f>
        <v>-</v>
      </c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</row>
    <row r="72" ht="30.0" customHeight="1">
      <c r="A72" s="1"/>
      <c r="B72" s="97" t="str">
        <f t="shared" si="1"/>
        <v/>
      </c>
      <c r="C72" s="98" t="str">
        <f t="shared" si="17"/>
        <v>-</v>
      </c>
      <c r="D72" s="102"/>
      <c r="E72" s="137" t="str">
        <f t="shared" si="2"/>
        <v/>
      </c>
      <c r="F72" s="100"/>
      <c r="G72" s="92"/>
      <c r="H72" s="93"/>
      <c r="I72" s="100"/>
      <c r="J72" s="93"/>
      <c r="K72" s="100"/>
      <c r="L72" s="93"/>
      <c r="M72" s="103"/>
      <c r="N72" s="124"/>
      <c r="O72" s="125" t="str">
        <f t="shared" si="3"/>
        <v/>
      </c>
      <c r="P72" s="100"/>
      <c r="Q72" s="93"/>
      <c r="R72" s="126"/>
      <c r="S72" s="127" t="str">
        <f t="shared" si="4"/>
        <v/>
      </c>
      <c r="T72" s="103" t="str">
        <f t="shared" si="5"/>
        <v>  </v>
      </c>
      <c r="U72" s="35"/>
      <c r="V72" s="114" t="str">
        <f t="shared" si="6"/>
        <v/>
      </c>
      <c r="W72" s="114" t="str">
        <f t="shared" si="7"/>
        <v/>
      </c>
      <c r="X72" s="128" t="str">
        <f t="shared" si="8"/>
        <v>  </v>
      </c>
      <c r="Y72" s="114" t="str">
        <f t="shared" si="9"/>
        <v/>
      </c>
      <c r="Z72" s="114" t="str">
        <f t="shared" si="10"/>
        <v/>
      </c>
      <c r="AA72" s="114" t="str">
        <f>'CADASTRO FORN'!G72</f>
        <v>-</v>
      </c>
      <c r="AB72" s="114" t="str">
        <f t="shared" si="11"/>
        <v/>
      </c>
      <c r="AC72" s="128" t="str">
        <f t="shared" si="12"/>
        <v>  </v>
      </c>
      <c r="AD72" s="55" t="str">
        <f t="shared" si="18"/>
        <v>65</v>
      </c>
      <c r="AE72" s="55"/>
      <c r="AF72" s="55" t="str">
        <f t="shared" si="19"/>
        <v/>
      </c>
      <c r="AG72" s="55" t="str">
        <f t="shared" si="13"/>
        <v/>
      </c>
      <c r="AH72" s="55" t="str">
        <f t="shared" si="14"/>
        <v/>
      </c>
      <c r="AI72" s="55"/>
      <c r="AJ72" s="55" t="str">
        <f t="shared" si="20"/>
        <v/>
      </c>
      <c r="AK72" s="55" t="str">
        <f t="shared" si="15"/>
        <v/>
      </c>
      <c r="AL72" s="104" t="str">
        <f t="shared" si="16"/>
        <v>  </v>
      </c>
      <c r="AM72" s="55"/>
      <c r="AN72" s="55" t="str">
        <f>IF('CADASTRO PROD'!E72 = "", "-", 'CADASTRO PROD'!E72)</f>
        <v>-</v>
      </c>
      <c r="AO72" s="55" t="str">
        <f>IF(AN72= "-", "-", 'CADASTRO PROD'!J72)</f>
        <v>-</v>
      </c>
      <c r="AP72" s="55" t="str">
        <f>IF(AO72 = "-", "-", 'CADASTRO PROD'!D72)</f>
        <v>-</v>
      </c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</row>
    <row r="73" ht="30.0" customHeight="1">
      <c r="A73" s="1"/>
      <c r="B73" s="97" t="str">
        <f t="shared" si="1"/>
        <v/>
      </c>
      <c r="C73" s="108" t="str">
        <f t="shared" si="17"/>
        <v>-</v>
      </c>
      <c r="D73" s="112"/>
      <c r="E73" s="136" t="str">
        <f t="shared" si="2"/>
        <v/>
      </c>
      <c r="F73" s="110"/>
      <c r="G73" s="92"/>
      <c r="H73" s="93"/>
      <c r="I73" s="110"/>
      <c r="J73" s="93"/>
      <c r="K73" s="110"/>
      <c r="L73" s="93"/>
      <c r="M73" s="113"/>
      <c r="N73" s="132"/>
      <c r="O73" s="133" t="str">
        <f t="shared" si="3"/>
        <v/>
      </c>
      <c r="P73" s="110"/>
      <c r="Q73" s="93"/>
      <c r="R73" s="134"/>
      <c r="S73" s="135" t="str">
        <f t="shared" si="4"/>
        <v/>
      </c>
      <c r="T73" s="113" t="str">
        <f t="shared" si="5"/>
        <v>  </v>
      </c>
      <c r="U73" s="35"/>
      <c r="V73" s="114" t="str">
        <f t="shared" si="6"/>
        <v/>
      </c>
      <c r="W73" s="114" t="str">
        <f t="shared" si="7"/>
        <v/>
      </c>
      <c r="X73" s="128" t="str">
        <f t="shared" si="8"/>
        <v>  </v>
      </c>
      <c r="Y73" s="114" t="str">
        <f t="shared" si="9"/>
        <v/>
      </c>
      <c r="Z73" s="114" t="str">
        <f t="shared" si="10"/>
        <v/>
      </c>
      <c r="AA73" s="114" t="str">
        <f>'CADASTRO FORN'!G73</f>
        <v>-</v>
      </c>
      <c r="AB73" s="114" t="str">
        <f t="shared" si="11"/>
        <v/>
      </c>
      <c r="AC73" s="128" t="str">
        <f t="shared" si="12"/>
        <v>  </v>
      </c>
      <c r="AD73" s="55" t="str">
        <f t="shared" si="18"/>
        <v>66</v>
      </c>
      <c r="AE73" s="55"/>
      <c r="AF73" s="55" t="str">
        <f t="shared" si="19"/>
        <v/>
      </c>
      <c r="AG73" s="55" t="str">
        <f t="shared" si="13"/>
        <v/>
      </c>
      <c r="AH73" s="55" t="str">
        <f t="shared" si="14"/>
        <v/>
      </c>
      <c r="AI73" s="55"/>
      <c r="AJ73" s="55" t="str">
        <f t="shared" si="20"/>
        <v/>
      </c>
      <c r="AK73" s="55" t="str">
        <f t="shared" si="15"/>
        <v/>
      </c>
      <c r="AL73" s="104" t="str">
        <f t="shared" si="16"/>
        <v>  </v>
      </c>
      <c r="AM73" s="55"/>
      <c r="AN73" s="55" t="str">
        <f>IF('CADASTRO PROD'!E73 = "", "-", 'CADASTRO PROD'!E73)</f>
        <v>-</v>
      </c>
      <c r="AO73" s="55" t="str">
        <f>IF(AN73= "-", "-", 'CADASTRO PROD'!J73)</f>
        <v>-</v>
      </c>
      <c r="AP73" s="55" t="str">
        <f>IF(AO73 = "-", "-", 'CADASTRO PROD'!D73)</f>
        <v>-</v>
      </c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</row>
    <row r="74" ht="30.0" customHeight="1">
      <c r="A74" s="1"/>
      <c r="B74" s="97" t="str">
        <f t="shared" si="1"/>
        <v/>
      </c>
      <c r="C74" s="98" t="str">
        <f t="shared" si="17"/>
        <v>-</v>
      </c>
      <c r="D74" s="102"/>
      <c r="E74" s="137" t="str">
        <f t="shared" si="2"/>
        <v/>
      </c>
      <c r="F74" s="100"/>
      <c r="G74" s="92"/>
      <c r="H74" s="93"/>
      <c r="I74" s="100"/>
      <c r="J74" s="93"/>
      <c r="K74" s="100"/>
      <c r="L74" s="93"/>
      <c r="M74" s="103"/>
      <c r="N74" s="124"/>
      <c r="O74" s="125" t="str">
        <f t="shared" si="3"/>
        <v/>
      </c>
      <c r="P74" s="100"/>
      <c r="Q74" s="93"/>
      <c r="R74" s="126"/>
      <c r="S74" s="127" t="str">
        <f t="shared" si="4"/>
        <v/>
      </c>
      <c r="T74" s="103" t="str">
        <f t="shared" si="5"/>
        <v>  </v>
      </c>
      <c r="U74" s="35"/>
      <c r="V74" s="114" t="str">
        <f t="shared" si="6"/>
        <v/>
      </c>
      <c r="W74" s="114" t="str">
        <f t="shared" si="7"/>
        <v/>
      </c>
      <c r="X74" s="128" t="str">
        <f t="shared" si="8"/>
        <v>  </v>
      </c>
      <c r="Y74" s="114" t="str">
        <f t="shared" si="9"/>
        <v/>
      </c>
      <c r="Z74" s="114" t="str">
        <f t="shared" si="10"/>
        <v/>
      </c>
      <c r="AA74" s="114" t="str">
        <f>'CADASTRO FORN'!G74</f>
        <v>-</v>
      </c>
      <c r="AB74" s="114" t="str">
        <f t="shared" si="11"/>
        <v/>
      </c>
      <c r="AC74" s="128" t="str">
        <f t="shared" si="12"/>
        <v>  </v>
      </c>
      <c r="AD74" s="55" t="str">
        <f t="shared" si="18"/>
        <v>67</v>
      </c>
      <c r="AE74" s="55"/>
      <c r="AF74" s="55" t="str">
        <f t="shared" si="19"/>
        <v/>
      </c>
      <c r="AG74" s="55" t="str">
        <f t="shared" si="13"/>
        <v/>
      </c>
      <c r="AH74" s="55" t="str">
        <f t="shared" si="14"/>
        <v/>
      </c>
      <c r="AI74" s="55"/>
      <c r="AJ74" s="55" t="str">
        <f t="shared" si="20"/>
        <v/>
      </c>
      <c r="AK74" s="55" t="str">
        <f t="shared" si="15"/>
        <v/>
      </c>
      <c r="AL74" s="104" t="str">
        <f t="shared" si="16"/>
        <v>  </v>
      </c>
      <c r="AM74" s="55"/>
      <c r="AN74" s="55" t="str">
        <f>IF('CADASTRO PROD'!E74 = "", "-", 'CADASTRO PROD'!E74)</f>
        <v>-</v>
      </c>
      <c r="AO74" s="55" t="str">
        <f>IF(AN74= "-", "-", 'CADASTRO PROD'!J74)</f>
        <v>-</v>
      </c>
      <c r="AP74" s="55" t="str">
        <f>IF(AO74 = "-", "-", 'CADASTRO PROD'!D74)</f>
        <v>-</v>
      </c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</row>
    <row r="75" ht="30.0" customHeight="1">
      <c r="A75" s="1"/>
      <c r="B75" s="97" t="str">
        <f t="shared" si="1"/>
        <v/>
      </c>
      <c r="C75" s="108" t="str">
        <f t="shared" si="17"/>
        <v>-</v>
      </c>
      <c r="D75" s="112"/>
      <c r="E75" s="136" t="str">
        <f t="shared" si="2"/>
        <v/>
      </c>
      <c r="F75" s="110"/>
      <c r="G75" s="92"/>
      <c r="H75" s="93"/>
      <c r="I75" s="110"/>
      <c r="J75" s="93"/>
      <c r="K75" s="110"/>
      <c r="L75" s="93"/>
      <c r="M75" s="113"/>
      <c r="N75" s="132"/>
      <c r="O75" s="133" t="str">
        <f t="shared" si="3"/>
        <v/>
      </c>
      <c r="P75" s="110"/>
      <c r="Q75" s="93"/>
      <c r="R75" s="134"/>
      <c r="S75" s="135" t="str">
        <f t="shared" si="4"/>
        <v/>
      </c>
      <c r="T75" s="113" t="str">
        <f t="shared" si="5"/>
        <v>  </v>
      </c>
      <c r="U75" s="35"/>
      <c r="V75" s="114" t="str">
        <f t="shared" si="6"/>
        <v/>
      </c>
      <c r="W75" s="114" t="str">
        <f t="shared" si="7"/>
        <v/>
      </c>
      <c r="X75" s="128" t="str">
        <f t="shared" si="8"/>
        <v>  </v>
      </c>
      <c r="Y75" s="114" t="str">
        <f t="shared" si="9"/>
        <v/>
      </c>
      <c r="Z75" s="114" t="str">
        <f t="shared" si="10"/>
        <v/>
      </c>
      <c r="AA75" s="114" t="str">
        <f>'CADASTRO FORN'!G75</f>
        <v>-</v>
      </c>
      <c r="AB75" s="114" t="str">
        <f t="shared" si="11"/>
        <v/>
      </c>
      <c r="AC75" s="128" t="str">
        <f t="shared" si="12"/>
        <v>  </v>
      </c>
      <c r="AD75" s="55" t="str">
        <f t="shared" si="18"/>
        <v>68</v>
      </c>
      <c r="AE75" s="55"/>
      <c r="AF75" s="55" t="str">
        <f t="shared" si="19"/>
        <v/>
      </c>
      <c r="AG75" s="55" t="str">
        <f t="shared" si="13"/>
        <v/>
      </c>
      <c r="AH75" s="55" t="str">
        <f t="shared" si="14"/>
        <v/>
      </c>
      <c r="AI75" s="55"/>
      <c r="AJ75" s="55" t="str">
        <f t="shared" si="20"/>
        <v/>
      </c>
      <c r="AK75" s="55" t="str">
        <f t="shared" si="15"/>
        <v/>
      </c>
      <c r="AL75" s="104" t="str">
        <f t="shared" si="16"/>
        <v>  </v>
      </c>
      <c r="AM75" s="55"/>
      <c r="AN75" s="55" t="str">
        <f>IF('CADASTRO PROD'!E75 = "", "-", 'CADASTRO PROD'!E75)</f>
        <v>-</v>
      </c>
      <c r="AO75" s="55" t="str">
        <f>IF(AN75= "-", "-", 'CADASTRO PROD'!J75)</f>
        <v>-</v>
      </c>
      <c r="AP75" s="55" t="str">
        <f>IF(AO75 = "-", "-", 'CADASTRO PROD'!D75)</f>
        <v>-</v>
      </c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</row>
    <row r="76" ht="30.0" customHeight="1">
      <c r="A76" s="1"/>
      <c r="B76" s="97" t="str">
        <f t="shared" si="1"/>
        <v/>
      </c>
      <c r="C76" s="98" t="str">
        <f t="shared" si="17"/>
        <v>-</v>
      </c>
      <c r="D76" s="102"/>
      <c r="E76" s="137" t="str">
        <f t="shared" si="2"/>
        <v/>
      </c>
      <c r="F76" s="100"/>
      <c r="G76" s="92"/>
      <c r="H76" s="93"/>
      <c r="I76" s="100"/>
      <c r="J76" s="93"/>
      <c r="K76" s="100"/>
      <c r="L76" s="93"/>
      <c r="M76" s="103"/>
      <c r="N76" s="124"/>
      <c r="O76" s="125" t="str">
        <f t="shared" si="3"/>
        <v/>
      </c>
      <c r="P76" s="100"/>
      <c r="Q76" s="93"/>
      <c r="R76" s="126"/>
      <c r="S76" s="127" t="str">
        <f t="shared" si="4"/>
        <v/>
      </c>
      <c r="T76" s="103" t="str">
        <f t="shared" si="5"/>
        <v>  </v>
      </c>
      <c r="U76" s="35"/>
      <c r="V76" s="114" t="str">
        <f t="shared" si="6"/>
        <v/>
      </c>
      <c r="W76" s="114" t="str">
        <f t="shared" si="7"/>
        <v/>
      </c>
      <c r="X76" s="128" t="str">
        <f t="shared" si="8"/>
        <v>  </v>
      </c>
      <c r="Y76" s="114" t="str">
        <f t="shared" si="9"/>
        <v/>
      </c>
      <c r="Z76" s="114" t="str">
        <f t="shared" si="10"/>
        <v/>
      </c>
      <c r="AA76" s="114" t="str">
        <f>'CADASTRO FORN'!G76</f>
        <v>-</v>
      </c>
      <c r="AB76" s="114" t="str">
        <f t="shared" si="11"/>
        <v/>
      </c>
      <c r="AC76" s="128" t="str">
        <f t="shared" si="12"/>
        <v>  </v>
      </c>
      <c r="AD76" s="55" t="str">
        <f t="shared" si="18"/>
        <v>69</v>
      </c>
      <c r="AE76" s="55"/>
      <c r="AF76" s="55" t="str">
        <f t="shared" si="19"/>
        <v/>
      </c>
      <c r="AG76" s="55" t="str">
        <f t="shared" si="13"/>
        <v/>
      </c>
      <c r="AH76" s="55" t="str">
        <f t="shared" si="14"/>
        <v/>
      </c>
      <c r="AI76" s="55"/>
      <c r="AJ76" s="55" t="str">
        <f t="shared" si="20"/>
        <v/>
      </c>
      <c r="AK76" s="55" t="str">
        <f t="shared" si="15"/>
        <v/>
      </c>
      <c r="AL76" s="104" t="str">
        <f t="shared" si="16"/>
        <v>  </v>
      </c>
      <c r="AM76" s="55"/>
      <c r="AN76" s="55" t="str">
        <f>IF('CADASTRO PROD'!E76 = "", "-", 'CADASTRO PROD'!E76)</f>
        <v>-</v>
      </c>
      <c r="AO76" s="55" t="str">
        <f>IF(AN76= "-", "-", 'CADASTRO PROD'!J76)</f>
        <v>-</v>
      </c>
      <c r="AP76" s="55" t="str">
        <f>IF(AO76 = "-", "-", 'CADASTRO PROD'!D76)</f>
        <v>-</v>
      </c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</row>
    <row r="77" ht="30.0" customHeight="1">
      <c r="A77" s="1"/>
      <c r="B77" s="97" t="str">
        <f t="shared" si="1"/>
        <v/>
      </c>
      <c r="C77" s="108" t="str">
        <f t="shared" si="17"/>
        <v>-</v>
      </c>
      <c r="D77" s="112"/>
      <c r="E77" s="136" t="str">
        <f t="shared" si="2"/>
        <v/>
      </c>
      <c r="F77" s="110"/>
      <c r="G77" s="92"/>
      <c r="H77" s="93"/>
      <c r="I77" s="110"/>
      <c r="J77" s="93"/>
      <c r="K77" s="110"/>
      <c r="L77" s="93"/>
      <c r="M77" s="113"/>
      <c r="N77" s="132"/>
      <c r="O77" s="133" t="str">
        <f t="shared" si="3"/>
        <v/>
      </c>
      <c r="P77" s="110"/>
      <c r="Q77" s="93"/>
      <c r="R77" s="134"/>
      <c r="S77" s="135" t="str">
        <f t="shared" si="4"/>
        <v/>
      </c>
      <c r="T77" s="113" t="str">
        <f t="shared" si="5"/>
        <v>  </v>
      </c>
      <c r="U77" s="35"/>
      <c r="V77" s="114" t="str">
        <f t="shared" si="6"/>
        <v/>
      </c>
      <c r="W77" s="114" t="str">
        <f t="shared" si="7"/>
        <v/>
      </c>
      <c r="X77" s="128" t="str">
        <f t="shared" si="8"/>
        <v>  </v>
      </c>
      <c r="Y77" s="114" t="str">
        <f t="shared" si="9"/>
        <v/>
      </c>
      <c r="Z77" s="114" t="str">
        <f t="shared" si="10"/>
        <v/>
      </c>
      <c r="AA77" s="114" t="str">
        <f>'CADASTRO FORN'!G77</f>
        <v>-</v>
      </c>
      <c r="AB77" s="114" t="str">
        <f t="shared" si="11"/>
        <v/>
      </c>
      <c r="AC77" s="128" t="str">
        <f t="shared" si="12"/>
        <v>  </v>
      </c>
      <c r="AD77" s="55" t="str">
        <f t="shared" si="18"/>
        <v>70</v>
      </c>
      <c r="AE77" s="55"/>
      <c r="AF77" s="55" t="str">
        <f t="shared" si="19"/>
        <v/>
      </c>
      <c r="AG77" s="55" t="str">
        <f t="shared" si="13"/>
        <v/>
      </c>
      <c r="AH77" s="55" t="str">
        <f t="shared" si="14"/>
        <v/>
      </c>
      <c r="AI77" s="55"/>
      <c r="AJ77" s="55" t="str">
        <f t="shared" si="20"/>
        <v/>
      </c>
      <c r="AK77" s="55" t="str">
        <f t="shared" si="15"/>
        <v/>
      </c>
      <c r="AL77" s="104" t="str">
        <f t="shared" si="16"/>
        <v>  </v>
      </c>
      <c r="AM77" s="55"/>
      <c r="AN77" s="55" t="str">
        <f>IF('CADASTRO PROD'!E77 = "", "-", 'CADASTRO PROD'!E77)</f>
        <v>-</v>
      </c>
      <c r="AO77" s="55" t="str">
        <f>IF(AN77= "-", "-", 'CADASTRO PROD'!J77)</f>
        <v>-</v>
      </c>
      <c r="AP77" s="55" t="str">
        <f>IF(AO77 = "-", "-", 'CADASTRO PROD'!D77)</f>
        <v>-</v>
      </c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</row>
    <row r="78" ht="30.0" customHeight="1">
      <c r="A78" s="1"/>
      <c r="B78" s="97" t="str">
        <f t="shared" si="1"/>
        <v/>
      </c>
      <c r="C78" s="98" t="str">
        <f t="shared" si="17"/>
        <v>-</v>
      </c>
      <c r="D78" s="102"/>
      <c r="E78" s="137" t="str">
        <f t="shared" si="2"/>
        <v/>
      </c>
      <c r="F78" s="100"/>
      <c r="G78" s="92"/>
      <c r="H78" s="93"/>
      <c r="I78" s="100"/>
      <c r="J78" s="93"/>
      <c r="K78" s="100"/>
      <c r="L78" s="93"/>
      <c r="M78" s="103"/>
      <c r="N78" s="124"/>
      <c r="O78" s="125" t="str">
        <f t="shared" si="3"/>
        <v/>
      </c>
      <c r="P78" s="100"/>
      <c r="Q78" s="93"/>
      <c r="R78" s="126"/>
      <c r="S78" s="127" t="str">
        <f t="shared" si="4"/>
        <v/>
      </c>
      <c r="T78" s="103" t="str">
        <f t="shared" si="5"/>
        <v>  </v>
      </c>
      <c r="U78" s="35"/>
      <c r="V78" s="114" t="str">
        <f t="shared" si="6"/>
        <v/>
      </c>
      <c r="W78" s="114" t="str">
        <f t="shared" si="7"/>
        <v/>
      </c>
      <c r="X78" s="128" t="str">
        <f t="shared" si="8"/>
        <v>  </v>
      </c>
      <c r="Y78" s="114" t="str">
        <f t="shared" si="9"/>
        <v/>
      </c>
      <c r="Z78" s="114" t="str">
        <f t="shared" si="10"/>
        <v/>
      </c>
      <c r="AA78" s="114" t="str">
        <f>'CADASTRO FORN'!G78</f>
        <v>-</v>
      </c>
      <c r="AB78" s="114" t="str">
        <f t="shared" si="11"/>
        <v/>
      </c>
      <c r="AC78" s="128" t="str">
        <f t="shared" si="12"/>
        <v>  </v>
      </c>
      <c r="AD78" s="55" t="str">
        <f t="shared" si="18"/>
        <v>71</v>
      </c>
      <c r="AE78" s="55"/>
      <c r="AF78" s="55" t="str">
        <f t="shared" si="19"/>
        <v/>
      </c>
      <c r="AG78" s="55" t="str">
        <f t="shared" si="13"/>
        <v/>
      </c>
      <c r="AH78" s="55" t="str">
        <f t="shared" si="14"/>
        <v/>
      </c>
      <c r="AI78" s="55"/>
      <c r="AJ78" s="55" t="str">
        <f t="shared" si="20"/>
        <v/>
      </c>
      <c r="AK78" s="55" t="str">
        <f t="shared" si="15"/>
        <v/>
      </c>
      <c r="AL78" s="104" t="str">
        <f t="shared" si="16"/>
        <v>  </v>
      </c>
      <c r="AM78" s="55"/>
      <c r="AN78" s="55" t="str">
        <f>IF('CADASTRO PROD'!E78 = "", "-", 'CADASTRO PROD'!E78)</f>
        <v>-</v>
      </c>
      <c r="AO78" s="55" t="str">
        <f>IF(AN78= "-", "-", 'CADASTRO PROD'!J78)</f>
        <v>-</v>
      </c>
      <c r="AP78" s="55" t="str">
        <f>IF(AO78 = "-", "-", 'CADASTRO PROD'!D78)</f>
        <v>-</v>
      </c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</row>
    <row r="79" ht="30.0" customHeight="1">
      <c r="A79" s="1"/>
      <c r="B79" s="97" t="str">
        <f t="shared" si="1"/>
        <v/>
      </c>
      <c r="C79" s="108" t="str">
        <f t="shared" si="17"/>
        <v>-</v>
      </c>
      <c r="D79" s="112"/>
      <c r="E79" s="136" t="str">
        <f t="shared" si="2"/>
        <v/>
      </c>
      <c r="F79" s="110"/>
      <c r="G79" s="92"/>
      <c r="H79" s="93"/>
      <c r="I79" s="110"/>
      <c r="J79" s="93"/>
      <c r="K79" s="110"/>
      <c r="L79" s="93"/>
      <c r="M79" s="113"/>
      <c r="N79" s="132"/>
      <c r="O79" s="133" t="str">
        <f t="shared" si="3"/>
        <v/>
      </c>
      <c r="P79" s="110"/>
      <c r="Q79" s="93"/>
      <c r="R79" s="134"/>
      <c r="S79" s="135" t="str">
        <f t="shared" si="4"/>
        <v/>
      </c>
      <c r="T79" s="113" t="str">
        <f t="shared" si="5"/>
        <v>  </v>
      </c>
      <c r="U79" s="35"/>
      <c r="V79" s="114" t="str">
        <f t="shared" si="6"/>
        <v/>
      </c>
      <c r="W79" s="114" t="str">
        <f t="shared" si="7"/>
        <v/>
      </c>
      <c r="X79" s="128" t="str">
        <f t="shared" si="8"/>
        <v>  </v>
      </c>
      <c r="Y79" s="114" t="str">
        <f t="shared" si="9"/>
        <v/>
      </c>
      <c r="Z79" s="114" t="str">
        <f t="shared" si="10"/>
        <v/>
      </c>
      <c r="AA79" s="114" t="str">
        <f>'CADASTRO FORN'!G79</f>
        <v>-</v>
      </c>
      <c r="AB79" s="114" t="str">
        <f t="shared" si="11"/>
        <v/>
      </c>
      <c r="AC79" s="128" t="str">
        <f t="shared" si="12"/>
        <v>  </v>
      </c>
      <c r="AD79" s="55" t="str">
        <f t="shared" si="18"/>
        <v>72</v>
      </c>
      <c r="AE79" s="55"/>
      <c r="AF79" s="55" t="str">
        <f t="shared" si="19"/>
        <v/>
      </c>
      <c r="AG79" s="55" t="str">
        <f t="shared" si="13"/>
        <v/>
      </c>
      <c r="AH79" s="55" t="str">
        <f t="shared" si="14"/>
        <v/>
      </c>
      <c r="AI79" s="55"/>
      <c r="AJ79" s="55" t="str">
        <f t="shared" si="20"/>
        <v/>
      </c>
      <c r="AK79" s="55" t="str">
        <f t="shared" si="15"/>
        <v/>
      </c>
      <c r="AL79" s="104" t="str">
        <f t="shared" si="16"/>
        <v>  </v>
      </c>
      <c r="AM79" s="55"/>
      <c r="AN79" s="55" t="str">
        <f>IF('CADASTRO PROD'!E79 = "", "-", 'CADASTRO PROD'!E79)</f>
        <v>-</v>
      </c>
      <c r="AO79" s="55" t="str">
        <f>IF(AN79= "-", "-", 'CADASTRO PROD'!J79)</f>
        <v>-</v>
      </c>
      <c r="AP79" s="55" t="str">
        <f>IF(AO79 = "-", "-", 'CADASTRO PROD'!D79)</f>
        <v>-</v>
      </c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</row>
    <row r="80" ht="30.0" customHeight="1">
      <c r="A80" s="1"/>
      <c r="B80" s="97" t="str">
        <f t="shared" si="1"/>
        <v/>
      </c>
      <c r="C80" s="98" t="str">
        <f t="shared" si="17"/>
        <v>-</v>
      </c>
      <c r="D80" s="102"/>
      <c r="E80" s="137" t="str">
        <f t="shared" si="2"/>
        <v/>
      </c>
      <c r="F80" s="100"/>
      <c r="G80" s="92"/>
      <c r="H80" s="93"/>
      <c r="I80" s="100"/>
      <c r="J80" s="93"/>
      <c r="K80" s="100"/>
      <c r="L80" s="93"/>
      <c r="M80" s="103"/>
      <c r="N80" s="124"/>
      <c r="O80" s="125" t="str">
        <f t="shared" si="3"/>
        <v/>
      </c>
      <c r="P80" s="100"/>
      <c r="Q80" s="93"/>
      <c r="R80" s="126"/>
      <c r="S80" s="127" t="str">
        <f t="shared" si="4"/>
        <v/>
      </c>
      <c r="T80" s="103" t="str">
        <f t="shared" si="5"/>
        <v>  </v>
      </c>
      <c r="U80" s="35"/>
      <c r="V80" s="114" t="str">
        <f t="shared" si="6"/>
        <v/>
      </c>
      <c r="W80" s="114" t="str">
        <f t="shared" si="7"/>
        <v/>
      </c>
      <c r="X80" s="128" t="str">
        <f t="shared" si="8"/>
        <v>  </v>
      </c>
      <c r="Y80" s="114" t="str">
        <f t="shared" si="9"/>
        <v/>
      </c>
      <c r="Z80" s="114" t="str">
        <f t="shared" si="10"/>
        <v/>
      </c>
      <c r="AA80" s="114" t="str">
        <f>'CADASTRO FORN'!G80</f>
        <v>-</v>
      </c>
      <c r="AB80" s="114" t="str">
        <f t="shared" si="11"/>
        <v/>
      </c>
      <c r="AC80" s="128" t="str">
        <f t="shared" si="12"/>
        <v>  </v>
      </c>
      <c r="AD80" s="55" t="str">
        <f t="shared" si="18"/>
        <v>73</v>
      </c>
      <c r="AE80" s="55"/>
      <c r="AF80" s="55" t="str">
        <f t="shared" si="19"/>
        <v/>
      </c>
      <c r="AG80" s="55" t="str">
        <f t="shared" si="13"/>
        <v/>
      </c>
      <c r="AH80" s="55" t="str">
        <f t="shared" si="14"/>
        <v/>
      </c>
      <c r="AI80" s="55"/>
      <c r="AJ80" s="55" t="str">
        <f t="shared" si="20"/>
        <v/>
      </c>
      <c r="AK80" s="55" t="str">
        <f t="shared" si="15"/>
        <v/>
      </c>
      <c r="AL80" s="104" t="str">
        <f t="shared" si="16"/>
        <v>  </v>
      </c>
      <c r="AM80" s="55"/>
      <c r="AN80" s="55" t="str">
        <f>IF('CADASTRO PROD'!E80 = "", "-", 'CADASTRO PROD'!E80)</f>
        <v>-</v>
      </c>
      <c r="AO80" s="55" t="str">
        <f>IF(AN80= "-", "-", 'CADASTRO PROD'!J80)</f>
        <v>-</v>
      </c>
      <c r="AP80" s="55" t="str">
        <f>IF(AO80 = "-", "-", 'CADASTRO PROD'!D80)</f>
        <v>-</v>
      </c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</row>
    <row r="81" ht="30.0" customHeight="1">
      <c r="A81" s="1"/>
      <c r="B81" s="97" t="str">
        <f t="shared" si="1"/>
        <v/>
      </c>
      <c r="C81" s="108" t="str">
        <f t="shared" si="17"/>
        <v>-</v>
      </c>
      <c r="D81" s="112"/>
      <c r="E81" s="136" t="str">
        <f t="shared" si="2"/>
        <v/>
      </c>
      <c r="F81" s="110"/>
      <c r="G81" s="92"/>
      <c r="H81" s="93"/>
      <c r="I81" s="110"/>
      <c r="J81" s="93"/>
      <c r="K81" s="110"/>
      <c r="L81" s="93"/>
      <c r="M81" s="113"/>
      <c r="N81" s="132"/>
      <c r="O81" s="133" t="str">
        <f t="shared" si="3"/>
        <v/>
      </c>
      <c r="P81" s="110"/>
      <c r="Q81" s="93"/>
      <c r="R81" s="134"/>
      <c r="S81" s="135" t="str">
        <f t="shared" si="4"/>
        <v/>
      </c>
      <c r="T81" s="113" t="str">
        <f t="shared" si="5"/>
        <v>  </v>
      </c>
      <c r="U81" s="35"/>
      <c r="V81" s="114" t="str">
        <f t="shared" si="6"/>
        <v/>
      </c>
      <c r="W81" s="114" t="str">
        <f t="shared" si="7"/>
        <v/>
      </c>
      <c r="X81" s="128" t="str">
        <f t="shared" si="8"/>
        <v>  </v>
      </c>
      <c r="Y81" s="114" t="str">
        <f t="shared" si="9"/>
        <v/>
      </c>
      <c r="Z81" s="114" t="str">
        <f t="shared" si="10"/>
        <v/>
      </c>
      <c r="AA81" s="114" t="str">
        <f>'CADASTRO FORN'!G81</f>
        <v>-</v>
      </c>
      <c r="AB81" s="114" t="str">
        <f t="shared" si="11"/>
        <v/>
      </c>
      <c r="AC81" s="128" t="str">
        <f t="shared" si="12"/>
        <v>  </v>
      </c>
      <c r="AD81" s="55" t="str">
        <f t="shared" si="18"/>
        <v>74</v>
      </c>
      <c r="AE81" s="55"/>
      <c r="AF81" s="55" t="str">
        <f t="shared" si="19"/>
        <v/>
      </c>
      <c r="AG81" s="55" t="str">
        <f t="shared" si="13"/>
        <v/>
      </c>
      <c r="AH81" s="55" t="str">
        <f t="shared" si="14"/>
        <v/>
      </c>
      <c r="AI81" s="55"/>
      <c r="AJ81" s="55" t="str">
        <f t="shared" si="20"/>
        <v/>
      </c>
      <c r="AK81" s="55" t="str">
        <f t="shared" si="15"/>
        <v/>
      </c>
      <c r="AL81" s="104" t="str">
        <f t="shared" si="16"/>
        <v>  </v>
      </c>
      <c r="AM81" s="55"/>
      <c r="AN81" s="55" t="str">
        <f>IF('CADASTRO PROD'!E81 = "", "-", 'CADASTRO PROD'!E81)</f>
        <v>-</v>
      </c>
      <c r="AO81" s="55" t="str">
        <f>IF(AN81= "-", "-", 'CADASTRO PROD'!J81)</f>
        <v>-</v>
      </c>
      <c r="AP81" s="55" t="str">
        <f>IF(AO81 = "-", "-", 'CADASTRO PROD'!D81)</f>
        <v>-</v>
      </c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</row>
    <row r="82" ht="30.0" customHeight="1">
      <c r="A82" s="1"/>
      <c r="B82" s="97" t="str">
        <f t="shared" si="1"/>
        <v/>
      </c>
      <c r="C82" s="98" t="str">
        <f t="shared" si="17"/>
        <v>-</v>
      </c>
      <c r="D82" s="102"/>
      <c r="E82" s="137" t="str">
        <f t="shared" si="2"/>
        <v/>
      </c>
      <c r="F82" s="100"/>
      <c r="G82" s="92"/>
      <c r="H82" s="93"/>
      <c r="I82" s="100"/>
      <c r="J82" s="93"/>
      <c r="K82" s="100"/>
      <c r="L82" s="93"/>
      <c r="M82" s="103"/>
      <c r="N82" s="124"/>
      <c r="O82" s="125" t="str">
        <f t="shared" si="3"/>
        <v/>
      </c>
      <c r="P82" s="100"/>
      <c r="Q82" s="93"/>
      <c r="R82" s="126"/>
      <c r="S82" s="127" t="str">
        <f t="shared" si="4"/>
        <v/>
      </c>
      <c r="T82" s="103" t="str">
        <f t="shared" si="5"/>
        <v>  </v>
      </c>
      <c r="U82" s="35"/>
      <c r="V82" s="114" t="str">
        <f t="shared" si="6"/>
        <v/>
      </c>
      <c r="W82" s="114" t="str">
        <f t="shared" si="7"/>
        <v/>
      </c>
      <c r="X82" s="128" t="str">
        <f t="shared" si="8"/>
        <v>  </v>
      </c>
      <c r="Y82" s="114" t="str">
        <f t="shared" si="9"/>
        <v/>
      </c>
      <c r="Z82" s="114" t="str">
        <f t="shared" si="10"/>
        <v/>
      </c>
      <c r="AA82" s="114" t="str">
        <f>'CADASTRO FORN'!G82</f>
        <v>-</v>
      </c>
      <c r="AB82" s="114" t="str">
        <f t="shared" si="11"/>
        <v/>
      </c>
      <c r="AC82" s="128" t="str">
        <f t="shared" si="12"/>
        <v>  </v>
      </c>
      <c r="AD82" s="55" t="str">
        <f t="shared" si="18"/>
        <v>75</v>
      </c>
      <c r="AE82" s="55"/>
      <c r="AF82" s="55" t="str">
        <f t="shared" si="19"/>
        <v/>
      </c>
      <c r="AG82" s="55" t="str">
        <f t="shared" si="13"/>
        <v/>
      </c>
      <c r="AH82" s="55" t="str">
        <f t="shared" si="14"/>
        <v/>
      </c>
      <c r="AI82" s="55"/>
      <c r="AJ82" s="55" t="str">
        <f t="shared" si="20"/>
        <v/>
      </c>
      <c r="AK82" s="55" t="str">
        <f t="shared" si="15"/>
        <v/>
      </c>
      <c r="AL82" s="104" t="str">
        <f t="shared" si="16"/>
        <v>  </v>
      </c>
      <c r="AM82" s="55"/>
      <c r="AN82" s="55" t="str">
        <f>IF('CADASTRO PROD'!E82 = "", "-", 'CADASTRO PROD'!E82)</f>
        <v>-</v>
      </c>
      <c r="AO82" s="55" t="str">
        <f>IF(AN82= "-", "-", 'CADASTRO PROD'!J82)</f>
        <v>-</v>
      </c>
      <c r="AP82" s="55" t="str">
        <f>IF(AO82 = "-", "-", 'CADASTRO PROD'!D82)</f>
        <v>-</v>
      </c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</row>
    <row r="83" ht="30.0" customHeight="1">
      <c r="A83" s="1"/>
      <c r="B83" s="97" t="str">
        <f t="shared" si="1"/>
        <v/>
      </c>
      <c r="C83" s="108" t="str">
        <f t="shared" si="17"/>
        <v>-</v>
      </c>
      <c r="D83" s="112"/>
      <c r="E83" s="136" t="str">
        <f t="shared" si="2"/>
        <v/>
      </c>
      <c r="F83" s="110"/>
      <c r="G83" s="92"/>
      <c r="H83" s="93"/>
      <c r="I83" s="110"/>
      <c r="J83" s="93"/>
      <c r="K83" s="110"/>
      <c r="L83" s="93"/>
      <c r="M83" s="113"/>
      <c r="N83" s="132"/>
      <c r="O83" s="133" t="str">
        <f t="shared" si="3"/>
        <v/>
      </c>
      <c r="P83" s="110"/>
      <c r="Q83" s="93"/>
      <c r="R83" s="134"/>
      <c r="S83" s="135" t="str">
        <f t="shared" si="4"/>
        <v/>
      </c>
      <c r="T83" s="113" t="str">
        <f t="shared" si="5"/>
        <v>  </v>
      </c>
      <c r="U83" s="35"/>
      <c r="V83" s="114" t="str">
        <f t="shared" si="6"/>
        <v/>
      </c>
      <c r="W83" s="114" t="str">
        <f t="shared" si="7"/>
        <v/>
      </c>
      <c r="X83" s="128" t="str">
        <f t="shared" si="8"/>
        <v>  </v>
      </c>
      <c r="Y83" s="114" t="str">
        <f t="shared" si="9"/>
        <v/>
      </c>
      <c r="Z83" s="114" t="str">
        <f t="shared" si="10"/>
        <v/>
      </c>
      <c r="AA83" s="114" t="str">
        <f>'CADASTRO FORN'!G83</f>
        <v>-</v>
      </c>
      <c r="AB83" s="114" t="str">
        <f t="shared" si="11"/>
        <v/>
      </c>
      <c r="AC83" s="128" t="str">
        <f t="shared" si="12"/>
        <v>  </v>
      </c>
      <c r="AD83" s="55" t="str">
        <f t="shared" si="18"/>
        <v>76</v>
      </c>
      <c r="AE83" s="55"/>
      <c r="AF83" s="55" t="str">
        <f t="shared" si="19"/>
        <v/>
      </c>
      <c r="AG83" s="55" t="str">
        <f t="shared" si="13"/>
        <v/>
      </c>
      <c r="AH83" s="55" t="str">
        <f t="shared" si="14"/>
        <v/>
      </c>
      <c r="AI83" s="55"/>
      <c r="AJ83" s="55" t="str">
        <f t="shared" si="20"/>
        <v/>
      </c>
      <c r="AK83" s="55" t="str">
        <f t="shared" si="15"/>
        <v/>
      </c>
      <c r="AL83" s="104" t="str">
        <f t="shared" si="16"/>
        <v>  </v>
      </c>
      <c r="AM83" s="55"/>
      <c r="AN83" s="55" t="str">
        <f>IF('CADASTRO PROD'!E83 = "", "-", 'CADASTRO PROD'!E83)</f>
        <v>-</v>
      </c>
      <c r="AO83" s="55" t="str">
        <f>IF(AN83= "-", "-", 'CADASTRO PROD'!J83)</f>
        <v>-</v>
      </c>
      <c r="AP83" s="55" t="str">
        <f>IF(AO83 = "-", "-", 'CADASTRO PROD'!D83)</f>
        <v>-</v>
      </c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</row>
    <row r="84" ht="30.0" customHeight="1">
      <c r="A84" s="1"/>
      <c r="B84" s="97" t="str">
        <f t="shared" si="1"/>
        <v/>
      </c>
      <c r="C84" s="98" t="str">
        <f t="shared" si="17"/>
        <v>-</v>
      </c>
      <c r="D84" s="102"/>
      <c r="E84" s="137" t="str">
        <f t="shared" si="2"/>
        <v/>
      </c>
      <c r="F84" s="100"/>
      <c r="G84" s="92"/>
      <c r="H84" s="93"/>
      <c r="I84" s="100"/>
      <c r="J84" s="93"/>
      <c r="K84" s="100"/>
      <c r="L84" s="93"/>
      <c r="M84" s="103"/>
      <c r="N84" s="124"/>
      <c r="O84" s="125" t="str">
        <f t="shared" si="3"/>
        <v/>
      </c>
      <c r="P84" s="100"/>
      <c r="Q84" s="93"/>
      <c r="R84" s="126"/>
      <c r="S84" s="127" t="str">
        <f t="shared" si="4"/>
        <v/>
      </c>
      <c r="T84" s="103" t="str">
        <f t="shared" si="5"/>
        <v>  </v>
      </c>
      <c r="U84" s="35"/>
      <c r="V84" s="114" t="str">
        <f t="shared" si="6"/>
        <v/>
      </c>
      <c r="W84" s="114" t="str">
        <f t="shared" si="7"/>
        <v/>
      </c>
      <c r="X84" s="128" t="str">
        <f t="shared" si="8"/>
        <v>  </v>
      </c>
      <c r="Y84" s="114" t="str">
        <f t="shared" si="9"/>
        <v/>
      </c>
      <c r="Z84" s="114" t="str">
        <f t="shared" si="10"/>
        <v/>
      </c>
      <c r="AA84" s="114" t="str">
        <f>'CADASTRO FORN'!G84</f>
        <v>-</v>
      </c>
      <c r="AB84" s="114" t="str">
        <f t="shared" si="11"/>
        <v/>
      </c>
      <c r="AC84" s="128" t="str">
        <f t="shared" si="12"/>
        <v>  </v>
      </c>
      <c r="AD84" s="55" t="str">
        <f t="shared" si="18"/>
        <v>77</v>
      </c>
      <c r="AE84" s="55"/>
      <c r="AF84" s="55" t="str">
        <f t="shared" si="19"/>
        <v/>
      </c>
      <c r="AG84" s="55" t="str">
        <f t="shared" si="13"/>
        <v/>
      </c>
      <c r="AH84" s="55" t="str">
        <f t="shared" si="14"/>
        <v/>
      </c>
      <c r="AI84" s="55"/>
      <c r="AJ84" s="55" t="str">
        <f t="shared" si="20"/>
        <v/>
      </c>
      <c r="AK84" s="55" t="str">
        <f t="shared" si="15"/>
        <v/>
      </c>
      <c r="AL84" s="104" t="str">
        <f t="shared" si="16"/>
        <v>  </v>
      </c>
      <c r="AM84" s="55"/>
      <c r="AN84" s="55" t="str">
        <f>IF('CADASTRO PROD'!E84 = "", "-", 'CADASTRO PROD'!E84)</f>
        <v>-</v>
      </c>
      <c r="AO84" s="55" t="str">
        <f>IF(AN84= "-", "-", 'CADASTRO PROD'!J84)</f>
        <v>-</v>
      </c>
      <c r="AP84" s="55" t="str">
        <f>IF(AO84 = "-", "-", 'CADASTRO PROD'!D84)</f>
        <v>-</v>
      </c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</row>
    <row r="85" ht="30.0" customHeight="1">
      <c r="A85" s="1"/>
      <c r="B85" s="97" t="str">
        <f t="shared" si="1"/>
        <v/>
      </c>
      <c r="C85" s="108" t="str">
        <f t="shared" si="17"/>
        <v>-</v>
      </c>
      <c r="D85" s="112"/>
      <c r="E85" s="136" t="str">
        <f t="shared" si="2"/>
        <v/>
      </c>
      <c r="F85" s="110"/>
      <c r="G85" s="92"/>
      <c r="H85" s="93"/>
      <c r="I85" s="110"/>
      <c r="J85" s="93"/>
      <c r="K85" s="110"/>
      <c r="L85" s="93"/>
      <c r="M85" s="113"/>
      <c r="N85" s="132"/>
      <c r="O85" s="133" t="str">
        <f t="shared" si="3"/>
        <v/>
      </c>
      <c r="P85" s="110"/>
      <c r="Q85" s="93"/>
      <c r="R85" s="134"/>
      <c r="S85" s="135" t="str">
        <f t="shared" si="4"/>
        <v/>
      </c>
      <c r="T85" s="113" t="str">
        <f t="shared" si="5"/>
        <v>  </v>
      </c>
      <c r="U85" s="35"/>
      <c r="V85" s="114" t="str">
        <f t="shared" si="6"/>
        <v/>
      </c>
      <c r="W85" s="114" t="str">
        <f t="shared" si="7"/>
        <v/>
      </c>
      <c r="X85" s="128" t="str">
        <f t="shared" si="8"/>
        <v>  </v>
      </c>
      <c r="Y85" s="114" t="str">
        <f t="shared" si="9"/>
        <v/>
      </c>
      <c r="Z85" s="114" t="str">
        <f t="shared" si="10"/>
        <v/>
      </c>
      <c r="AA85" s="114" t="str">
        <f>'CADASTRO FORN'!G85</f>
        <v>-</v>
      </c>
      <c r="AB85" s="114" t="str">
        <f t="shared" si="11"/>
        <v/>
      </c>
      <c r="AC85" s="128" t="str">
        <f t="shared" si="12"/>
        <v>  </v>
      </c>
      <c r="AD85" s="55" t="str">
        <f t="shared" si="18"/>
        <v>78</v>
      </c>
      <c r="AE85" s="55"/>
      <c r="AF85" s="55" t="str">
        <f t="shared" si="19"/>
        <v/>
      </c>
      <c r="AG85" s="55" t="str">
        <f t="shared" si="13"/>
        <v/>
      </c>
      <c r="AH85" s="55" t="str">
        <f t="shared" si="14"/>
        <v/>
      </c>
      <c r="AI85" s="55"/>
      <c r="AJ85" s="55" t="str">
        <f t="shared" si="20"/>
        <v/>
      </c>
      <c r="AK85" s="55" t="str">
        <f t="shared" si="15"/>
        <v/>
      </c>
      <c r="AL85" s="104" t="str">
        <f t="shared" si="16"/>
        <v>  </v>
      </c>
      <c r="AM85" s="55"/>
      <c r="AN85" s="55" t="str">
        <f>IF('CADASTRO PROD'!E85 = "", "-", 'CADASTRO PROD'!E85)</f>
        <v>-</v>
      </c>
      <c r="AO85" s="55" t="str">
        <f>IF(AN85= "-", "-", 'CADASTRO PROD'!J85)</f>
        <v>-</v>
      </c>
      <c r="AP85" s="55" t="str">
        <f>IF(AO85 = "-", "-", 'CADASTRO PROD'!D85)</f>
        <v>-</v>
      </c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</row>
    <row r="86" ht="30.0" customHeight="1">
      <c r="A86" s="1"/>
      <c r="B86" s="97" t="str">
        <f t="shared" si="1"/>
        <v/>
      </c>
      <c r="C86" s="98" t="str">
        <f t="shared" si="17"/>
        <v>-</v>
      </c>
      <c r="D86" s="102"/>
      <c r="E86" s="137" t="str">
        <f t="shared" si="2"/>
        <v/>
      </c>
      <c r="F86" s="100"/>
      <c r="G86" s="92"/>
      <c r="H86" s="93"/>
      <c r="I86" s="100"/>
      <c r="J86" s="93"/>
      <c r="K86" s="100"/>
      <c r="L86" s="93"/>
      <c r="M86" s="103"/>
      <c r="N86" s="124"/>
      <c r="O86" s="125" t="str">
        <f t="shared" si="3"/>
        <v/>
      </c>
      <c r="P86" s="100"/>
      <c r="Q86" s="93"/>
      <c r="R86" s="126"/>
      <c r="S86" s="127" t="str">
        <f t="shared" si="4"/>
        <v/>
      </c>
      <c r="T86" s="103" t="str">
        <f t="shared" si="5"/>
        <v>  </v>
      </c>
      <c r="U86" s="35"/>
      <c r="V86" s="114" t="str">
        <f t="shared" si="6"/>
        <v/>
      </c>
      <c r="W86" s="114" t="str">
        <f t="shared" si="7"/>
        <v/>
      </c>
      <c r="X86" s="128" t="str">
        <f t="shared" si="8"/>
        <v>  </v>
      </c>
      <c r="Y86" s="114" t="str">
        <f t="shared" si="9"/>
        <v/>
      </c>
      <c r="Z86" s="114" t="str">
        <f t="shared" si="10"/>
        <v/>
      </c>
      <c r="AA86" s="114" t="str">
        <f>'CADASTRO FORN'!G86</f>
        <v>-</v>
      </c>
      <c r="AB86" s="114" t="str">
        <f t="shared" si="11"/>
        <v/>
      </c>
      <c r="AC86" s="128" t="str">
        <f t="shared" si="12"/>
        <v>  </v>
      </c>
      <c r="AD86" s="55" t="str">
        <f t="shared" si="18"/>
        <v>79</v>
      </c>
      <c r="AE86" s="55"/>
      <c r="AF86" s="55" t="str">
        <f t="shared" si="19"/>
        <v/>
      </c>
      <c r="AG86" s="55" t="str">
        <f t="shared" si="13"/>
        <v/>
      </c>
      <c r="AH86" s="55" t="str">
        <f t="shared" si="14"/>
        <v/>
      </c>
      <c r="AI86" s="55"/>
      <c r="AJ86" s="55" t="str">
        <f t="shared" si="20"/>
        <v/>
      </c>
      <c r="AK86" s="55" t="str">
        <f t="shared" si="15"/>
        <v/>
      </c>
      <c r="AL86" s="104" t="str">
        <f t="shared" si="16"/>
        <v>  </v>
      </c>
      <c r="AM86" s="55"/>
      <c r="AN86" s="55" t="str">
        <f>IF('CADASTRO PROD'!E86 = "", "-", 'CADASTRO PROD'!E86)</f>
        <v>-</v>
      </c>
      <c r="AO86" s="55" t="str">
        <f>IF(AN86= "-", "-", 'CADASTRO PROD'!J86)</f>
        <v>-</v>
      </c>
      <c r="AP86" s="55" t="str">
        <f>IF(AO86 = "-", "-", 'CADASTRO PROD'!D86)</f>
        <v>-</v>
      </c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</row>
    <row r="87" ht="30.0" customHeight="1">
      <c r="A87" s="1"/>
      <c r="B87" s="97" t="str">
        <f t="shared" si="1"/>
        <v/>
      </c>
      <c r="C87" s="108" t="str">
        <f t="shared" si="17"/>
        <v>-</v>
      </c>
      <c r="D87" s="112"/>
      <c r="E87" s="136" t="str">
        <f t="shared" si="2"/>
        <v/>
      </c>
      <c r="F87" s="110"/>
      <c r="G87" s="92"/>
      <c r="H87" s="93"/>
      <c r="I87" s="110"/>
      <c r="J87" s="93"/>
      <c r="K87" s="110"/>
      <c r="L87" s="93"/>
      <c r="M87" s="113"/>
      <c r="N87" s="132"/>
      <c r="O87" s="133" t="str">
        <f t="shared" si="3"/>
        <v/>
      </c>
      <c r="P87" s="110"/>
      <c r="Q87" s="93"/>
      <c r="R87" s="134"/>
      <c r="S87" s="135" t="str">
        <f t="shared" si="4"/>
        <v/>
      </c>
      <c r="T87" s="113" t="str">
        <f t="shared" si="5"/>
        <v>  </v>
      </c>
      <c r="U87" s="35"/>
      <c r="V87" s="114" t="str">
        <f t="shared" si="6"/>
        <v/>
      </c>
      <c r="W87" s="114" t="str">
        <f t="shared" si="7"/>
        <v/>
      </c>
      <c r="X87" s="128" t="str">
        <f t="shared" si="8"/>
        <v>  </v>
      </c>
      <c r="Y87" s="114" t="str">
        <f t="shared" si="9"/>
        <v/>
      </c>
      <c r="Z87" s="114" t="str">
        <f t="shared" si="10"/>
        <v/>
      </c>
      <c r="AA87" s="114" t="str">
        <f>'CADASTRO FORN'!G87</f>
        <v>-</v>
      </c>
      <c r="AB87" s="114" t="str">
        <f t="shared" si="11"/>
        <v/>
      </c>
      <c r="AC87" s="128" t="str">
        <f t="shared" si="12"/>
        <v>  </v>
      </c>
      <c r="AD87" s="55" t="str">
        <f t="shared" si="18"/>
        <v>80</v>
      </c>
      <c r="AE87" s="55"/>
      <c r="AF87" s="55" t="str">
        <f t="shared" si="19"/>
        <v/>
      </c>
      <c r="AG87" s="55" t="str">
        <f t="shared" si="13"/>
        <v/>
      </c>
      <c r="AH87" s="55" t="str">
        <f t="shared" si="14"/>
        <v/>
      </c>
      <c r="AI87" s="55"/>
      <c r="AJ87" s="55" t="str">
        <f t="shared" si="20"/>
        <v/>
      </c>
      <c r="AK87" s="55" t="str">
        <f t="shared" si="15"/>
        <v/>
      </c>
      <c r="AL87" s="104" t="str">
        <f t="shared" si="16"/>
        <v>  </v>
      </c>
      <c r="AM87" s="55"/>
      <c r="AN87" s="55" t="str">
        <f>IF('CADASTRO PROD'!E87 = "", "-", 'CADASTRO PROD'!E87)</f>
        <v>-</v>
      </c>
      <c r="AO87" s="55" t="str">
        <f>IF(AN87= "-", "-", 'CADASTRO PROD'!J87)</f>
        <v>-</v>
      </c>
      <c r="AP87" s="55" t="str">
        <f>IF(AO87 = "-", "-", 'CADASTRO PROD'!D87)</f>
        <v>-</v>
      </c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</row>
    <row r="88" ht="30.0" customHeight="1">
      <c r="A88" s="1"/>
      <c r="B88" s="97" t="str">
        <f t="shared" si="1"/>
        <v/>
      </c>
      <c r="C88" s="98" t="str">
        <f t="shared" si="17"/>
        <v>-</v>
      </c>
      <c r="D88" s="102"/>
      <c r="E88" s="137" t="str">
        <f t="shared" si="2"/>
        <v/>
      </c>
      <c r="F88" s="100"/>
      <c r="G88" s="92"/>
      <c r="H88" s="93"/>
      <c r="I88" s="100"/>
      <c r="J88" s="93"/>
      <c r="K88" s="100"/>
      <c r="L88" s="93"/>
      <c r="M88" s="103"/>
      <c r="N88" s="124"/>
      <c r="O88" s="125" t="str">
        <f t="shared" si="3"/>
        <v/>
      </c>
      <c r="P88" s="100"/>
      <c r="Q88" s="93"/>
      <c r="R88" s="126"/>
      <c r="S88" s="127" t="str">
        <f t="shared" si="4"/>
        <v/>
      </c>
      <c r="T88" s="103" t="str">
        <f t="shared" si="5"/>
        <v>  </v>
      </c>
      <c r="U88" s="35"/>
      <c r="V88" s="114" t="str">
        <f t="shared" si="6"/>
        <v/>
      </c>
      <c r="W88" s="114" t="str">
        <f t="shared" si="7"/>
        <v/>
      </c>
      <c r="X88" s="128" t="str">
        <f t="shared" si="8"/>
        <v>  </v>
      </c>
      <c r="Y88" s="114" t="str">
        <f t="shared" si="9"/>
        <v/>
      </c>
      <c r="Z88" s="114" t="str">
        <f t="shared" si="10"/>
        <v/>
      </c>
      <c r="AA88" s="114" t="str">
        <f>'CADASTRO FORN'!G88</f>
        <v>-</v>
      </c>
      <c r="AB88" s="114" t="str">
        <f t="shared" si="11"/>
        <v/>
      </c>
      <c r="AC88" s="128" t="str">
        <f t="shared" si="12"/>
        <v>  </v>
      </c>
      <c r="AD88" s="55" t="str">
        <f t="shared" si="18"/>
        <v>81</v>
      </c>
      <c r="AE88" s="55"/>
      <c r="AF88" s="55" t="str">
        <f t="shared" si="19"/>
        <v/>
      </c>
      <c r="AG88" s="55" t="str">
        <f t="shared" si="13"/>
        <v/>
      </c>
      <c r="AH88" s="55" t="str">
        <f t="shared" si="14"/>
        <v/>
      </c>
      <c r="AI88" s="55"/>
      <c r="AJ88" s="55" t="str">
        <f t="shared" si="20"/>
        <v/>
      </c>
      <c r="AK88" s="55" t="str">
        <f t="shared" si="15"/>
        <v/>
      </c>
      <c r="AL88" s="104" t="str">
        <f t="shared" si="16"/>
        <v>  </v>
      </c>
      <c r="AM88" s="55"/>
      <c r="AN88" s="55" t="str">
        <f>IF('CADASTRO PROD'!E88 = "", "-", 'CADASTRO PROD'!E88)</f>
        <v>-</v>
      </c>
      <c r="AO88" s="55" t="str">
        <f>IF(AN88= "-", "-", 'CADASTRO PROD'!J88)</f>
        <v>-</v>
      </c>
      <c r="AP88" s="55" t="str">
        <f>IF(AO88 = "-", "-", 'CADASTRO PROD'!D88)</f>
        <v>-</v>
      </c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</row>
    <row r="89" ht="30.0" customHeight="1">
      <c r="A89" s="1"/>
      <c r="B89" s="97" t="str">
        <f t="shared" si="1"/>
        <v/>
      </c>
      <c r="C89" s="108" t="str">
        <f t="shared" si="17"/>
        <v>-</v>
      </c>
      <c r="D89" s="112"/>
      <c r="E89" s="136" t="str">
        <f t="shared" si="2"/>
        <v/>
      </c>
      <c r="F89" s="110"/>
      <c r="G89" s="92"/>
      <c r="H89" s="93"/>
      <c r="I89" s="110"/>
      <c r="J89" s="93"/>
      <c r="K89" s="110"/>
      <c r="L89" s="93"/>
      <c r="M89" s="113"/>
      <c r="N89" s="132"/>
      <c r="O89" s="133" t="str">
        <f t="shared" si="3"/>
        <v/>
      </c>
      <c r="P89" s="110"/>
      <c r="Q89" s="93"/>
      <c r="R89" s="134"/>
      <c r="S89" s="135" t="str">
        <f t="shared" si="4"/>
        <v/>
      </c>
      <c r="T89" s="113" t="str">
        <f t="shared" si="5"/>
        <v>  </v>
      </c>
      <c r="U89" s="35"/>
      <c r="V89" s="114" t="str">
        <f t="shared" si="6"/>
        <v/>
      </c>
      <c r="W89" s="114" t="str">
        <f t="shared" si="7"/>
        <v/>
      </c>
      <c r="X89" s="128" t="str">
        <f t="shared" si="8"/>
        <v>  </v>
      </c>
      <c r="Y89" s="114" t="str">
        <f t="shared" si="9"/>
        <v/>
      </c>
      <c r="Z89" s="114" t="str">
        <f t="shared" si="10"/>
        <v/>
      </c>
      <c r="AA89" s="114" t="str">
        <f>'CADASTRO FORN'!G89</f>
        <v>-</v>
      </c>
      <c r="AB89" s="114" t="str">
        <f t="shared" si="11"/>
        <v/>
      </c>
      <c r="AC89" s="128" t="str">
        <f t="shared" si="12"/>
        <v>  </v>
      </c>
      <c r="AD89" s="55" t="str">
        <f t="shared" si="18"/>
        <v>82</v>
      </c>
      <c r="AE89" s="55"/>
      <c r="AF89" s="55" t="str">
        <f t="shared" si="19"/>
        <v/>
      </c>
      <c r="AG89" s="55" t="str">
        <f t="shared" si="13"/>
        <v/>
      </c>
      <c r="AH89" s="55" t="str">
        <f t="shared" si="14"/>
        <v/>
      </c>
      <c r="AI89" s="55"/>
      <c r="AJ89" s="55" t="str">
        <f t="shared" si="20"/>
        <v/>
      </c>
      <c r="AK89" s="55" t="str">
        <f t="shared" si="15"/>
        <v/>
      </c>
      <c r="AL89" s="104" t="str">
        <f t="shared" si="16"/>
        <v>  </v>
      </c>
      <c r="AM89" s="55"/>
      <c r="AN89" s="55" t="str">
        <f>IF('CADASTRO PROD'!E89 = "", "-", 'CADASTRO PROD'!E89)</f>
        <v>-</v>
      </c>
      <c r="AO89" s="55" t="str">
        <f>IF(AN89= "-", "-", 'CADASTRO PROD'!J89)</f>
        <v>-</v>
      </c>
      <c r="AP89" s="55" t="str">
        <f>IF(AO89 = "-", "-", 'CADASTRO PROD'!D89)</f>
        <v>-</v>
      </c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</row>
    <row r="90" ht="30.0" customHeight="1">
      <c r="A90" s="1"/>
      <c r="B90" s="97" t="str">
        <f t="shared" si="1"/>
        <v/>
      </c>
      <c r="C90" s="98" t="str">
        <f t="shared" si="17"/>
        <v>-</v>
      </c>
      <c r="D90" s="102"/>
      <c r="E90" s="137" t="str">
        <f t="shared" si="2"/>
        <v/>
      </c>
      <c r="F90" s="100"/>
      <c r="G90" s="92"/>
      <c r="H90" s="93"/>
      <c r="I90" s="100"/>
      <c r="J90" s="93"/>
      <c r="K90" s="100"/>
      <c r="L90" s="93"/>
      <c r="M90" s="103"/>
      <c r="N90" s="124"/>
      <c r="O90" s="125" t="str">
        <f t="shared" si="3"/>
        <v/>
      </c>
      <c r="P90" s="100"/>
      <c r="Q90" s="93"/>
      <c r="R90" s="126"/>
      <c r="S90" s="127" t="str">
        <f t="shared" si="4"/>
        <v/>
      </c>
      <c r="T90" s="103" t="str">
        <f t="shared" si="5"/>
        <v>  </v>
      </c>
      <c r="U90" s="35"/>
      <c r="V90" s="114" t="str">
        <f t="shared" si="6"/>
        <v/>
      </c>
      <c r="W90" s="114" t="str">
        <f t="shared" si="7"/>
        <v/>
      </c>
      <c r="X90" s="128" t="str">
        <f t="shared" si="8"/>
        <v>  </v>
      </c>
      <c r="Y90" s="114" t="str">
        <f t="shared" si="9"/>
        <v/>
      </c>
      <c r="Z90" s="114" t="str">
        <f t="shared" si="10"/>
        <v/>
      </c>
      <c r="AA90" s="114" t="str">
        <f>'CADASTRO FORN'!G90</f>
        <v>-</v>
      </c>
      <c r="AB90" s="114" t="str">
        <f t="shared" si="11"/>
        <v/>
      </c>
      <c r="AC90" s="128" t="str">
        <f t="shared" si="12"/>
        <v>  </v>
      </c>
      <c r="AD90" s="55" t="str">
        <f t="shared" si="18"/>
        <v>83</v>
      </c>
      <c r="AE90" s="55"/>
      <c r="AF90" s="55" t="str">
        <f t="shared" si="19"/>
        <v/>
      </c>
      <c r="AG90" s="55" t="str">
        <f t="shared" si="13"/>
        <v/>
      </c>
      <c r="AH90" s="55" t="str">
        <f t="shared" si="14"/>
        <v/>
      </c>
      <c r="AI90" s="55"/>
      <c r="AJ90" s="55" t="str">
        <f t="shared" si="20"/>
        <v/>
      </c>
      <c r="AK90" s="55" t="str">
        <f t="shared" si="15"/>
        <v/>
      </c>
      <c r="AL90" s="104" t="str">
        <f t="shared" si="16"/>
        <v>  </v>
      </c>
      <c r="AM90" s="55"/>
      <c r="AN90" s="55" t="str">
        <f>IF('CADASTRO PROD'!E90 = "", "-", 'CADASTRO PROD'!E90)</f>
        <v>-</v>
      </c>
      <c r="AO90" s="55" t="str">
        <f>IF(AN90= "-", "-", 'CADASTRO PROD'!J90)</f>
        <v>-</v>
      </c>
      <c r="AP90" s="55" t="str">
        <f>IF(AO90 = "-", "-", 'CADASTRO PROD'!D90)</f>
        <v>-</v>
      </c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</row>
    <row r="91" ht="30.0" customHeight="1">
      <c r="A91" s="1"/>
      <c r="B91" s="97" t="str">
        <f t="shared" si="1"/>
        <v/>
      </c>
      <c r="C91" s="108" t="str">
        <f t="shared" si="17"/>
        <v>-</v>
      </c>
      <c r="D91" s="112"/>
      <c r="E91" s="136" t="str">
        <f t="shared" si="2"/>
        <v/>
      </c>
      <c r="F91" s="110"/>
      <c r="G91" s="92"/>
      <c r="H91" s="93"/>
      <c r="I91" s="110"/>
      <c r="J91" s="93"/>
      <c r="K91" s="110"/>
      <c r="L91" s="93"/>
      <c r="M91" s="113"/>
      <c r="N91" s="132"/>
      <c r="O91" s="133" t="str">
        <f t="shared" si="3"/>
        <v/>
      </c>
      <c r="P91" s="110"/>
      <c r="Q91" s="93"/>
      <c r="R91" s="134"/>
      <c r="S91" s="135" t="str">
        <f t="shared" si="4"/>
        <v/>
      </c>
      <c r="T91" s="113" t="str">
        <f t="shared" si="5"/>
        <v>  </v>
      </c>
      <c r="U91" s="35"/>
      <c r="V91" s="114" t="str">
        <f t="shared" si="6"/>
        <v/>
      </c>
      <c r="W91" s="114" t="str">
        <f t="shared" si="7"/>
        <v/>
      </c>
      <c r="X91" s="128" t="str">
        <f t="shared" si="8"/>
        <v>  </v>
      </c>
      <c r="Y91" s="114" t="str">
        <f t="shared" si="9"/>
        <v/>
      </c>
      <c r="Z91" s="114" t="str">
        <f t="shared" si="10"/>
        <v/>
      </c>
      <c r="AA91" s="114" t="str">
        <f>'CADASTRO FORN'!G91</f>
        <v>-</v>
      </c>
      <c r="AB91" s="114" t="str">
        <f t="shared" si="11"/>
        <v/>
      </c>
      <c r="AC91" s="128" t="str">
        <f t="shared" si="12"/>
        <v>  </v>
      </c>
      <c r="AD91" s="55" t="str">
        <f t="shared" si="18"/>
        <v>84</v>
      </c>
      <c r="AE91" s="55"/>
      <c r="AF91" s="55" t="str">
        <f t="shared" si="19"/>
        <v/>
      </c>
      <c r="AG91" s="55" t="str">
        <f t="shared" si="13"/>
        <v/>
      </c>
      <c r="AH91" s="55" t="str">
        <f t="shared" si="14"/>
        <v/>
      </c>
      <c r="AI91" s="55"/>
      <c r="AJ91" s="55" t="str">
        <f t="shared" si="20"/>
        <v/>
      </c>
      <c r="AK91" s="55" t="str">
        <f t="shared" si="15"/>
        <v/>
      </c>
      <c r="AL91" s="104" t="str">
        <f t="shared" si="16"/>
        <v>  </v>
      </c>
      <c r="AM91" s="55"/>
      <c r="AN91" s="55" t="str">
        <f>IF('CADASTRO PROD'!E91 = "", "-", 'CADASTRO PROD'!E91)</f>
        <v>-</v>
      </c>
      <c r="AO91" s="55" t="str">
        <f>IF(AN91= "-", "-", 'CADASTRO PROD'!J91)</f>
        <v>-</v>
      </c>
      <c r="AP91" s="55" t="str">
        <f>IF(AO91 = "-", "-", 'CADASTRO PROD'!D91)</f>
        <v>-</v>
      </c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</row>
    <row r="92" ht="30.0" customHeight="1">
      <c r="A92" s="1"/>
      <c r="B92" s="97" t="str">
        <f t="shared" si="1"/>
        <v/>
      </c>
      <c r="C92" s="98" t="str">
        <f t="shared" si="17"/>
        <v>-</v>
      </c>
      <c r="D92" s="102"/>
      <c r="E92" s="137" t="str">
        <f t="shared" si="2"/>
        <v/>
      </c>
      <c r="F92" s="100"/>
      <c r="G92" s="92"/>
      <c r="H92" s="93"/>
      <c r="I92" s="100"/>
      <c r="J92" s="93"/>
      <c r="K92" s="100"/>
      <c r="L92" s="93"/>
      <c r="M92" s="103"/>
      <c r="N92" s="124"/>
      <c r="O92" s="125" t="str">
        <f t="shared" si="3"/>
        <v/>
      </c>
      <c r="P92" s="100"/>
      <c r="Q92" s="93"/>
      <c r="R92" s="126"/>
      <c r="S92" s="127" t="str">
        <f t="shared" si="4"/>
        <v/>
      </c>
      <c r="T92" s="103" t="str">
        <f t="shared" si="5"/>
        <v>  </v>
      </c>
      <c r="U92" s="35"/>
      <c r="V92" s="114" t="str">
        <f t="shared" si="6"/>
        <v/>
      </c>
      <c r="W92" s="114" t="str">
        <f t="shared" si="7"/>
        <v/>
      </c>
      <c r="X92" s="128" t="str">
        <f t="shared" si="8"/>
        <v>  </v>
      </c>
      <c r="Y92" s="114" t="str">
        <f t="shared" si="9"/>
        <v/>
      </c>
      <c r="Z92" s="114" t="str">
        <f t="shared" si="10"/>
        <v/>
      </c>
      <c r="AA92" s="114" t="str">
        <f>'CADASTRO FORN'!G92</f>
        <v>-</v>
      </c>
      <c r="AB92" s="114" t="str">
        <f t="shared" si="11"/>
        <v/>
      </c>
      <c r="AC92" s="128" t="str">
        <f t="shared" si="12"/>
        <v>  </v>
      </c>
      <c r="AD92" s="55" t="str">
        <f t="shared" si="18"/>
        <v>85</v>
      </c>
      <c r="AE92" s="55"/>
      <c r="AF92" s="55" t="str">
        <f t="shared" si="19"/>
        <v/>
      </c>
      <c r="AG92" s="55" t="str">
        <f t="shared" si="13"/>
        <v/>
      </c>
      <c r="AH92" s="55" t="str">
        <f t="shared" si="14"/>
        <v/>
      </c>
      <c r="AI92" s="55"/>
      <c r="AJ92" s="55" t="str">
        <f t="shared" si="20"/>
        <v/>
      </c>
      <c r="AK92" s="55" t="str">
        <f t="shared" si="15"/>
        <v/>
      </c>
      <c r="AL92" s="104" t="str">
        <f t="shared" si="16"/>
        <v>  </v>
      </c>
      <c r="AM92" s="55"/>
      <c r="AN92" s="55" t="str">
        <f>IF('CADASTRO PROD'!E92 = "", "-", 'CADASTRO PROD'!E92)</f>
        <v>-</v>
      </c>
      <c r="AO92" s="55" t="str">
        <f>IF(AN92= "-", "-", 'CADASTRO PROD'!J92)</f>
        <v>-</v>
      </c>
      <c r="AP92" s="55" t="str">
        <f>IF(AO92 = "-", "-", 'CADASTRO PROD'!D92)</f>
        <v>-</v>
      </c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</row>
    <row r="93" ht="30.0" customHeight="1">
      <c r="A93" s="1"/>
      <c r="B93" s="97" t="str">
        <f t="shared" si="1"/>
        <v/>
      </c>
      <c r="C93" s="108" t="str">
        <f t="shared" si="17"/>
        <v>-</v>
      </c>
      <c r="D93" s="112"/>
      <c r="E93" s="136" t="str">
        <f t="shared" si="2"/>
        <v/>
      </c>
      <c r="F93" s="110"/>
      <c r="G93" s="92"/>
      <c r="H93" s="93"/>
      <c r="I93" s="110"/>
      <c r="J93" s="93"/>
      <c r="K93" s="110"/>
      <c r="L93" s="93"/>
      <c r="M93" s="113"/>
      <c r="N93" s="132"/>
      <c r="O93" s="133" t="str">
        <f t="shared" si="3"/>
        <v/>
      </c>
      <c r="P93" s="110"/>
      <c r="Q93" s="93"/>
      <c r="R93" s="134"/>
      <c r="S93" s="135" t="str">
        <f t="shared" si="4"/>
        <v/>
      </c>
      <c r="T93" s="113" t="str">
        <f t="shared" si="5"/>
        <v>  </v>
      </c>
      <c r="U93" s="35"/>
      <c r="V93" s="114" t="str">
        <f t="shared" si="6"/>
        <v/>
      </c>
      <c r="W93" s="114" t="str">
        <f t="shared" si="7"/>
        <v/>
      </c>
      <c r="X93" s="128" t="str">
        <f t="shared" si="8"/>
        <v>  </v>
      </c>
      <c r="Y93" s="114" t="str">
        <f t="shared" si="9"/>
        <v/>
      </c>
      <c r="Z93" s="114" t="str">
        <f t="shared" si="10"/>
        <v/>
      </c>
      <c r="AA93" s="114" t="str">
        <f>'CADASTRO FORN'!G93</f>
        <v>-</v>
      </c>
      <c r="AB93" s="114" t="str">
        <f t="shared" si="11"/>
        <v/>
      </c>
      <c r="AC93" s="128" t="str">
        <f t="shared" si="12"/>
        <v>  </v>
      </c>
      <c r="AD93" s="55" t="str">
        <f t="shared" si="18"/>
        <v>86</v>
      </c>
      <c r="AE93" s="55"/>
      <c r="AF93" s="55" t="str">
        <f t="shared" si="19"/>
        <v/>
      </c>
      <c r="AG93" s="55" t="str">
        <f t="shared" si="13"/>
        <v/>
      </c>
      <c r="AH93" s="55" t="str">
        <f t="shared" si="14"/>
        <v/>
      </c>
      <c r="AI93" s="55"/>
      <c r="AJ93" s="55" t="str">
        <f t="shared" si="20"/>
        <v/>
      </c>
      <c r="AK93" s="55" t="str">
        <f t="shared" si="15"/>
        <v/>
      </c>
      <c r="AL93" s="104" t="str">
        <f t="shared" si="16"/>
        <v>  </v>
      </c>
      <c r="AM93" s="55"/>
      <c r="AN93" s="55" t="str">
        <f>IF('CADASTRO PROD'!E93 = "", "-", 'CADASTRO PROD'!E93)</f>
        <v>-</v>
      </c>
      <c r="AO93" s="55" t="str">
        <f>IF(AN93= "-", "-", 'CADASTRO PROD'!J93)</f>
        <v>-</v>
      </c>
      <c r="AP93" s="55" t="str">
        <f>IF(AO93 = "-", "-", 'CADASTRO PROD'!D93)</f>
        <v>-</v>
      </c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</row>
    <row r="94" ht="30.0" customHeight="1">
      <c r="A94" s="1"/>
      <c r="B94" s="97" t="str">
        <f t="shared" si="1"/>
        <v/>
      </c>
      <c r="C94" s="98" t="str">
        <f t="shared" si="17"/>
        <v>-</v>
      </c>
      <c r="D94" s="102"/>
      <c r="E94" s="137" t="str">
        <f t="shared" si="2"/>
        <v/>
      </c>
      <c r="F94" s="100"/>
      <c r="G94" s="92"/>
      <c r="H94" s="93"/>
      <c r="I94" s="100"/>
      <c r="J94" s="93"/>
      <c r="K94" s="100"/>
      <c r="L94" s="93"/>
      <c r="M94" s="103"/>
      <c r="N94" s="124"/>
      <c r="O94" s="125" t="str">
        <f t="shared" si="3"/>
        <v/>
      </c>
      <c r="P94" s="100"/>
      <c r="Q94" s="93"/>
      <c r="R94" s="126"/>
      <c r="S94" s="127" t="str">
        <f t="shared" si="4"/>
        <v/>
      </c>
      <c r="T94" s="103" t="str">
        <f t="shared" si="5"/>
        <v>  </v>
      </c>
      <c r="U94" s="35"/>
      <c r="V94" s="114" t="str">
        <f t="shared" si="6"/>
        <v/>
      </c>
      <c r="W94" s="114" t="str">
        <f t="shared" si="7"/>
        <v/>
      </c>
      <c r="X94" s="128" t="str">
        <f t="shared" si="8"/>
        <v>  </v>
      </c>
      <c r="Y94" s="114" t="str">
        <f t="shared" si="9"/>
        <v/>
      </c>
      <c r="Z94" s="114" t="str">
        <f t="shared" si="10"/>
        <v/>
      </c>
      <c r="AA94" s="114" t="str">
        <f>'CADASTRO FORN'!G94</f>
        <v>-</v>
      </c>
      <c r="AB94" s="114" t="str">
        <f t="shared" si="11"/>
        <v/>
      </c>
      <c r="AC94" s="128" t="str">
        <f t="shared" si="12"/>
        <v>  </v>
      </c>
      <c r="AD94" s="55" t="str">
        <f t="shared" si="18"/>
        <v>87</v>
      </c>
      <c r="AE94" s="55"/>
      <c r="AF94" s="55" t="str">
        <f t="shared" si="19"/>
        <v/>
      </c>
      <c r="AG94" s="55" t="str">
        <f t="shared" si="13"/>
        <v/>
      </c>
      <c r="AH94" s="55" t="str">
        <f t="shared" si="14"/>
        <v/>
      </c>
      <c r="AI94" s="55"/>
      <c r="AJ94" s="55" t="str">
        <f t="shared" si="20"/>
        <v/>
      </c>
      <c r="AK94" s="55" t="str">
        <f t="shared" si="15"/>
        <v/>
      </c>
      <c r="AL94" s="104" t="str">
        <f t="shared" si="16"/>
        <v>  </v>
      </c>
      <c r="AM94" s="55"/>
      <c r="AN94" s="55" t="str">
        <f>IF('CADASTRO PROD'!E94 = "", "-", 'CADASTRO PROD'!E94)</f>
        <v>-</v>
      </c>
      <c r="AO94" s="55" t="str">
        <f>IF(AN94= "-", "-", 'CADASTRO PROD'!J94)</f>
        <v>-</v>
      </c>
      <c r="AP94" s="55" t="str">
        <f>IF(AO94 = "-", "-", 'CADASTRO PROD'!D94)</f>
        <v>-</v>
      </c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</row>
    <row r="95" ht="30.0" customHeight="1">
      <c r="A95" s="1"/>
      <c r="B95" s="97" t="str">
        <f t="shared" si="1"/>
        <v/>
      </c>
      <c r="C95" s="108" t="str">
        <f t="shared" si="17"/>
        <v>-</v>
      </c>
      <c r="D95" s="112"/>
      <c r="E95" s="136" t="str">
        <f t="shared" si="2"/>
        <v/>
      </c>
      <c r="F95" s="110"/>
      <c r="G95" s="92"/>
      <c r="H95" s="93"/>
      <c r="I95" s="110"/>
      <c r="J95" s="93"/>
      <c r="K95" s="110"/>
      <c r="L95" s="93"/>
      <c r="M95" s="113"/>
      <c r="N95" s="132"/>
      <c r="O95" s="133" t="str">
        <f t="shared" si="3"/>
        <v/>
      </c>
      <c r="P95" s="110"/>
      <c r="Q95" s="93"/>
      <c r="R95" s="134"/>
      <c r="S95" s="135" t="str">
        <f t="shared" si="4"/>
        <v/>
      </c>
      <c r="T95" s="113" t="str">
        <f t="shared" si="5"/>
        <v>  </v>
      </c>
      <c r="U95" s="35"/>
      <c r="V95" s="114" t="str">
        <f t="shared" si="6"/>
        <v/>
      </c>
      <c r="W95" s="114" t="str">
        <f t="shared" si="7"/>
        <v/>
      </c>
      <c r="X95" s="128" t="str">
        <f t="shared" si="8"/>
        <v>  </v>
      </c>
      <c r="Y95" s="114" t="str">
        <f t="shared" si="9"/>
        <v/>
      </c>
      <c r="Z95" s="114" t="str">
        <f t="shared" si="10"/>
        <v/>
      </c>
      <c r="AA95" s="114" t="str">
        <f>'CADASTRO FORN'!G95</f>
        <v>-</v>
      </c>
      <c r="AB95" s="114" t="str">
        <f t="shared" si="11"/>
        <v/>
      </c>
      <c r="AC95" s="128" t="str">
        <f t="shared" si="12"/>
        <v>  </v>
      </c>
      <c r="AD95" s="55" t="str">
        <f t="shared" si="18"/>
        <v>88</v>
      </c>
      <c r="AE95" s="55"/>
      <c r="AF95" s="55" t="str">
        <f t="shared" si="19"/>
        <v/>
      </c>
      <c r="AG95" s="55" t="str">
        <f t="shared" si="13"/>
        <v/>
      </c>
      <c r="AH95" s="55" t="str">
        <f t="shared" si="14"/>
        <v/>
      </c>
      <c r="AI95" s="55"/>
      <c r="AJ95" s="55" t="str">
        <f t="shared" si="20"/>
        <v/>
      </c>
      <c r="AK95" s="55" t="str">
        <f t="shared" si="15"/>
        <v/>
      </c>
      <c r="AL95" s="104" t="str">
        <f t="shared" si="16"/>
        <v>  </v>
      </c>
      <c r="AM95" s="55"/>
      <c r="AN95" s="55" t="str">
        <f>IF('CADASTRO PROD'!E95 = "", "-", 'CADASTRO PROD'!E95)</f>
        <v>-</v>
      </c>
      <c r="AO95" s="55" t="str">
        <f>IF(AN95= "-", "-", 'CADASTRO PROD'!J95)</f>
        <v>-</v>
      </c>
      <c r="AP95" s="55" t="str">
        <f>IF(AO95 = "-", "-", 'CADASTRO PROD'!D95)</f>
        <v>-</v>
      </c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</row>
    <row r="96" ht="30.0" customHeight="1">
      <c r="A96" s="1"/>
      <c r="B96" s="97" t="str">
        <f t="shared" si="1"/>
        <v/>
      </c>
      <c r="C96" s="98" t="str">
        <f t="shared" si="17"/>
        <v>-</v>
      </c>
      <c r="D96" s="102"/>
      <c r="E96" s="137" t="str">
        <f t="shared" si="2"/>
        <v/>
      </c>
      <c r="F96" s="100"/>
      <c r="G96" s="92"/>
      <c r="H96" s="93"/>
      <c r="I96" s="100"/>
      <c r="J96" s="93"/>
      <c r="K96" s="100"/>
      <c r="L96" s="93"/>
      <c r="M96" s="103"/>
      <c r="N96" s="124"/>
      <c r="O96" s="125" t="str">
        <f t="shared" si="3"/>
        <v/>
      </c>
      <c r="P96" s="100"/>
      <c r="Q96" s="93"/>
      <c r="R96" s="126"/>
      <c r="S96" s="127" t="str">
        <f t="shared" si="4"/>
        <v/>
      </c>
      <c r="T96" s="103" t="str">
        <f t="shared" si="5"/>
        <v>  </v>
      </c>
      <c r="U96" s="35"/>
      <c r="V96" s="114" t="str">
        <f t="shared" si="6"/>
        <v/>
      </c>
      <c r="W96" s="114" t="str">
        <f t="shared" si="7"/>
        <v/>
      </c>
      <c r="X96" s="128" t="str">
        <f t="shared" si="8"/>
        <v>  </v>
      </c>
      <c r="Y96" s="114" t="str">
        <f t="shared" si="9"/>
        <v/>
      </c>
      <c r="Z96" s="114" t="str">
        <f t="shared" si="10"/>
        <v/>
      </c>
      <c r="AA96" s="114" t="str">
        <f>'CADASTRO FORN'!G96</f>
        <v>-</v>
      </c>
      <c r="AB96" s="114" t="str">
        <f t="shared" si="11"/>
        <v/>
      </c>
      <c r="AC96" s="128" t="str">
        <f t="shared" si="12"/>
        <v>  </v>
      </c>
      <c r="AD96" s="55" t="str">
        <f t="shared" si="18"/>
        <v>89</v>
      </c>
      <c r="AE96" s="55"/>
      <c r="AF96" s="55" t="str">
        <f t="shared" si="19"/>
        <v/>
      </c>
      <c r="AG96" s="55" t="str">
        <f t="shared" si="13"/>
        <v/>
      </c>
      <c r="AH96" s="55" t="str">
        <f t="shared" si="14"/>
        <v/>
      </c>
      <c r="AI96" s="55"/>
      <c r="AJ96" s="55" t="str">
        <f t="shared" si="20"/>
        <v/>
      </c>
      <c r="AK96" s="55" t="str">
        <f t="shared" si="15"/>
        <v/>
      </c>
      <c r="AL96" s="104" t="str">
        <f t="shared" si="16"/>
        <v>  </v>
      </c>
      <c r="AM96" s="55"/>
      <c r="AN96" s="55" t="str">
        <f>IF('CADASTRO PROD'!E96 = "", "-", 'CADASTRO PROD'!E96)</f>
        <v>-</v>
      </c>
      <c r="AO96" s="55" t="str">
        <f>IF(AN96= "-", "-", 'CADASTRO PROD'!J96)</f>
        <v>-</v>
      </c>
      <c r="AP96" s="55" t="str">
        <f>IF(AO96 = "-", "-", 'CADASTRO PROD'!D96)</f>
        <v>-</v>
      </c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</row>
    <row r="97" ht="30.0" customHeight="1">
      <c r="A97" s="1"/>
      <c r="B97" s="97" t="str">
        <f t="shared" si="1"/>
        <v/>
      </c>
      <c r="C97" s="108" t="str">
        <f t="shared" si="17"/>
        <v>-</v>
      </c>
      <c r="D97" s="112"/>
      <c r="E97" s="136" t="str">
        <f t="shared" si="2"/>
        <v/>
      </c>
      <c r="F97" s="110"/>
      <c r="G97" s="92"/>
      <c r="H97" s="93"/>
      <c r="I97" s="110"/>
      <c r="J97" s="93"/>
      <c r="K97" s="110"/>
      <c r="L97" s="93"/>
      <c r="M97" s="113"/>
      <c r="N97" s="132"/>
      <c r="O97" s="133" t="str">
        <f t="shared" si="3"/>
        <v/>
      </c>
      <c r="P97" s="110"/>
      <c r="Q97" s="93"/>
      <c r="R97" s="134"/>
      <c r="S97" s="135" t="str">
        <f t="shared" si="4"/>
        <v/>
      </c>
      <c r="T97" s="113" t="str">
        <f t="shared" si="5"/>
        <v>  </v>
      </c>
      <c r="U97" s="35"/>
      <c r="V97" s="114" t="str">
        <f t="shared" si="6"/>
        <v/>
      </c>
      <c r="W97" s="114" t="str">
        <f t="shared" si="7"/>
        <v/>
      </c>
      <c r="X97" s="128" t="str">
        <f t="shared" si="8"/>
        <v>  </v>
      </c>
      <c r="Y97" s="114" t="str">
        <f t="shared" si="9"/>
        <v/>
      </c>
      <c r="Z97" s="114" t="str">
        <f t="shared" si="10"/>
        <v/>
      </c>
      <c r="AA97" s="114" t="str">
        <f>'CADASTRO FORN'!G97</f>
        <v>-</v>
      </c>
      <c r="AB97" s="114" t="str">
        <f t="shared" si="11"/>
        <v/>
      </c>
      <c r="AC97" s="128" t="str">
        <f t="shared" si="12"/>
        <v>  </v>
      </c>
      <c r="AD97" s="55" t="str">
        <f t="shared" si="18"/>
        <v>90</v>
      </c>
      <c r="AE97" s="55"/>
      <c r="AF97" s="55" t="str">
        <f t="shared" si="19"/>
        <v/>
      </c>
      <c r="AG97" s="55" t="str">
        <f t="shared" si="13"/>
        <v/>
      </c>
      <c r="AH97" s="55" t="str">
        <f t="shared" si="14"/>
        <v/>
      </c>
      <c r="AI97" s="55"/>
      <c r="AJ97" s="55" t="str">
        <f t="shared" si="20"/>
        <v/>
      </c>
      <c r="AK97" s="55" t="str">
        <f t="shared" si="15"/>
        <v/>
      </c>
      <c r="AL97" s="104" t="str">
        <f t="shared" si="16"/>
        <v>  </v>
      </c>
      <c r="AM97" s="55"/>
      <c r="AN97" s="55" t="str">
        <f>IF('CADASTRO PROD'!E97 = "", "-", 'CADASTRO PROD'!E97)</f>
        <v>-</v>
      </c>
      <c r="AO97" s="55" t="str">
        <f>IF(AN97= "-", "-", 'CADASTRO PROD'!J97)</f>
        <v>-</v>
      </c>
      <c r="AP97" s="55" t="str">
        <f>IF(AO97 = "-", "-", 'CADASTRO PROD'!D97)</f>
        <v>-</v>
      </c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</row>
    <row r="98" ht="30.0" customHeight="1">
      <c r="A98" s="1"/>
      <c r="B98" s="97" t="str">
        <f t="shared" si="1"/>
        <v/>
      </c>
      <c r="C98" s="98" t="str">
        <f t="shared" si="17"/>
        <v>-</v>
      </c>
      <c r="D98" s="102"/>
      <c r="E98" s="137" t="str">
        <f t="shared" si="2"/>
        <v/>
      </c>
      <c r="F98" s="100"/>
      <c r="G98" s="92"/>
      <c r="H98" s="93"/>
      <c r="I98" s="100"/>
      <c r="J98" s="93"/>
      <c r="K98" s="100"/>
      <c r="L98" s="93"/>
      <c r="M98" s="103"/>
      <c r="N98" s="124"/>
      <c r="O98" s="125" t="str">
        <f t="shared" si="3"/>
        <v/>
      </c>
      <c r="P98" s="100"/>
      <c r="Q98" s="93"/>
      <c r="R98" s="126"/>
      <c r="S98" s="127" t="str">
        <f t="shared" si="4"/>
        <v/>
      </c>
      <c r="T98" s="103" t="str">
        <f t="shared" si="5"/>
        <v>  </v>
      </c>
      <c r="U98" s="35"/>
      <c r="V98" s="114" t="str">
        <f t="shared" si="6"/>
        <v/>
      </c>
      <c r="W98" s="114" t="str">
        <f t="shared" si="7"/>
        <v/>
      </c>
      <c r="X98" s="128" t="str">
        <f t="shared" si="8"/>
        <v>  </v>
      </c>
      <c r="Y98" s="114" t="str">
        <f t="shared" si="9"/>
        <v/>
      </c>
      <c r="Z98" s="114" t="str">
        <f t="shared" si="10"/>
        <v/>
      </c>
      <c r="AA98" s="114" t="str">
        <f>'CADASTRO FORN'!G98</f>
        <v>-</v>
      </c>
      <c r="AB98" s="114" t="str">
        <f t="shared" si="11"/>
        <v/>
      </c>
      <c r="AC98" s="128" t="str">
        <f t="shared" si="12"/>
        <v>  </v>
      </c>
      <c r="AD98" s="55" t="str">
        <f t="shared" si="18"/>
        <v>91</v>
      </c>
      <c r="AE98" s="55"/>
      <c r="AF98" s="55" t="str">
        <f t="shared" si="19"/>
        <v/>
      </c>
      <c r="AG98" s="55" t="str">
        <f t="shared" si="13"/>
        <v/>
      </c>
      <c r="AH98" s="55" t="str">
        <f t="shared" si="14"/>
        <v/>
      </c>
      <c r="AI98" s="55"/>
      <c r="AJ98" s="55" t="str">
        <f t="shared" si="20"/>
        <v/>
      </c>
      <c r="AK98" s="55" t="str">
        <f t="shared" si="15"/>
        <v/>
      </c>
      <c r="AL98" s="104" t="str">
        <f t="shared" si="16"/>
        <v>  </v>
      </c>
      <c r="AM98" s="55"/>
      <c r="AN98" s="55" t="str">
        <f>IF('CADASTRO PROD'!E98 = "", "-", 'CADASTRO PROD'!E98)</f>
        <v>-</v>
      </c>
      <c r="AO98" s="55" t="str">
        <f>IF(AN98= "-", "-", 'CADASTRO PROD'!J98)</f>
        <v>-</v>
      </c>
      <c r="AP98" s="55" t="str">
        <f>IF(AO98 = "-", "-", 'CADASTRO PROD'!D98)</f>
        <v>-</v>
      </c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</row>
    <row r="99" ht="30.0" customHeight="1">
      <c r="A99" s="1"/>
      <c r="B99" s="97" t="str">
        <f t="shared" si="1"/>
        <v/>
      </c>
      <c r="C99" s="108" t="str">
        <f t="shared" si="17"/>
        <v>-</v>
      </c>
      <c r="D99" s="112"/>
      <c r="E99" s="136" t="str">
        <f t="shared" si="2"/>
        <v/>
      </c>
      <c r="F99" s="110"/>
      <c r="G99" s="92"/>
      <c r="H99" s="93"/>
      <c r="I99" s="110"/>
      <c r="J99" s="93"/>
      <c r="K99" s="110"/>
      <c r="L99" s="93"/>
      <c r="M99" s="113"/>
      <c r="N99" s="132"/>
      <c r="O99" s="133" t="str">
        <f t="shared" si="3"/>
        <v/>
      </c>
      <c r="P99" s="110"/>
      <c r="Q99" s="93"/>
      <c r="R99" s="134"/>
      <c r="S99" s="135" t="str">
        <f t="shared" si="4"/>
        <v/>
      </c>
      <c r="T99" s="113" t="str">
        <f t="shared" si="5"/>
        <v>  </v>
      </c>
      <c r="U99" s="35"/>
      <c r="V99" s="114" t="str">
        <f t="shared" si="6"/>
        <v/>
      </c>
      <c r="W99" s="114" t="str">
        <f t="shared" si="7"/>
        <v/>
      </c>
      <c r="X99" s="128" t="str">
        <f t="shared" si="8"/>
        <v>  </v>
      </c>
      <c r="Y99" s="114" t="str">
        <f t="shared" si="9"/>
        <v/>
      </c>
      <c r="Z99" s="114" t="str">
        <f t="shared" si="10"/>
        <v/>
      </c>
      <c r="AA99" s="114" t="str">
        <f>'CADASTRO FORN'!G99</f>
        <v>-</v>
      </c>
      <c r="AB99" s="114" t="str">
        <f t="shared" si="11"/>
        <v/>
      </c>
      <c r="AC99" s="128" t="str">
        <f t="shared" si="12"/>
        <v>  </v>
      </c>
      <c r="AD99" s="55" t="str">
        <f t="shared" si="18"/>
        <v>92</v>
      </c>
      <c r="AE99" s="55"/>
      <c r="AF99" s="55" t="str">
        <f t="shared" si="19"/>
        <v/>
      </c>
      <c r="AG99" s="55" t="str">
        <f t="shared" si="13"/>
        <v/>
      </c>
      <c r="AH99" s="55" t="str">
        <f t="shared" si="14"/>
        <v/>
      </c>
      <c r="AI99" s="55"/>
      <c r="AJ99" s="55" t="str">
        <f t="shared" si="20"/>
        <v/>
      </c>
      <c r="AK99" s="55" t="str">
        <f t="shared" si="15"/>
        <v/>
      </c>
      <c r="AL99" s="104" t="str">
        <f t="shared" si="16"/>
        <v>  </v>
      </c>
      <c r="AM99" s="55"/>
      <c r="AN99" s="55" t="str">
        <f>IF('CADASTRO PROD'!E99 = "", "-", 'CADASTRO PROD'!E99)</f>
        <v>-</v>
      </c>
      <c r="AO99" s="55" t="str">
        <f>IF(AN99= "-", "-", 'CADASTRO PROD'!J99)</f>
        <v>-</v>
      </c>
      <c r="AP99" s="55" t="str">
        <f>IF(AO99 = "-", "-", 'CADASTRO PROD'!D99)</f>
        <v>-</v>
      </c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</row>
    <row r="100" ht="30.0" customHeight="1">
      <c r="A100" s="1"/>
      <c r="B100" s="97" t="str">
        <f t="shared" si="1"/>
        <v/>
      </c>
      <c r="C100" s="98" t="str">
        <f t="shared" si="17"/>
        <v>-</v>
      </c>
      <c r="D100" s="102"/>
      <c r="E100" s="137" t="str">
        <f t="shared" si="2"/>
        <v/>
      </c>
      <c r="F100" s="100"/>
      <c r="G100" s="92"/>
      <c r="H100" s="93"/>
      <c r="I100" s="100"/>
      <c r="J100" s="93"/>
      <c r="K100" s="100"/>
      <c r="L100" s="93"/>
      <c r="M100" s="103"/>
      <c r="N100" s="124"/>
      <c r="O100" s="125" t="str">
        <f t="shared" si="3"/>
        <v/>
      </c>
      <c r="P100" s="100"/>
      <c r="Q100" s="93"/>
      <c r="R100" s="126"/>
      <c r="S100" s="127" t="str">
        <f t="shared" si="4"/>
        <v/>
      </c>
      <c r="T100" s="103" t="str">
        <f t="shared" si="5"/>
        <v>  </v>
      </c>
      <c r="U100" s="35"/>
      <c r="V100" s="114" t="str">
        <f t="shared" si="6"/>
        <v/>
      </c>
      <c r="W100" s="114" t="str">
        <f t="shared" si="7"/>
        <v/>
      </c>
      <c r="X100" s="128" t="str">
        <f t="shared" si="8"/>
        <v>  </v>
      </c>
      <c r="Y100" s="114" t="str">
        <f t="shared" si="9"/>
        <v/>
      </c>
      <c r="Z100" s="114" t="str">
        <f t="shared" si="10"/>
        <v/>
      </c>
      <c r="AA100" s="114" t="str">
        <f>'CADASTRO FORN'!G100</f>
        <v>-</v>
      </c>
      <c r="AB100" s="114" t="str">
        <f t="shared" si="11"/>
        <v/>
      </c>
      <c r="AC100" s="128" t="str">
        <f t="shared" si="12"/>
        <v>  </v>
      </c>
      <c r="AD100" s="55" t="str">
        <f t="shared" si="18"/>
        <v>93</v>
      </c>
      <c r="AE100" s="55"/>
      <c r="AF100" s="55" t="str">
        <f t="shared" si="19"/>
        <v/>
      </c>
      <c r="AG100" s="55" t="str">
        <f t="shared" si="13"/>
        <v/>
      </c>
      <c r="AH100" s="55" t="str">
        <f t="shared" si="14"/>
        <v/>
      </c>
      <c r="AI100" s="55"/>
      <c r="AJ100" s="55" t="str">
        <f t="shared" si="20"/>
        <v/>
      </c>
      <c r="AK100" s="55" t="str">
        <f t="shared" si="15"/>
        <v/>
      </c>
      <c r="AL100" s="104" t="str">
        <f t="shared" si="16"/>
        <v>  </v>
      </c>
      <c r="AM100" s="55"/>
      <c r="AN100" s="55" t="str">
        <f>IF('CADASTRO PROD'!E100 = "", "-", 'CADASTRO PROD'!E100)</f>
        <v>-</v>
      </c>
      <c r="AO100" s="55" t="str">
        <f>IF(AN100= "-", "-", 'CADASTRO PROD'!J100)</f>
        <v>-</v>
      </c>
      <c r="AP100" s="55" t="str">
        <f>IF(AO100 = "-", "-", 'CADASTRO PROD'!D100)</f>
        <v>-</v>
      </c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</row>
    <row r="101" ht="30.0" customHeight="1">
      <c r="A101" s="1"/>
      <c r="B101" s="97" t="str">
        <f t="shared" si="1"/>
        <v/>
      </c>
      <c r="C101" s="108" t="str">
        <f t="shared" si="17"/>
        <v>-</v>
      </c>
      <c r="D101" s="112"/>
      <c r="E101" s="136" t="str">
        <f t="shared" si="2"/>
        <v/>
      </c>
      <c r="F101" s="110"/>
      <c r="G101" s="92"/>
      <c r="H101" s="93"/>
      <c r="I101" s="110"/>
      <c r="J101" s="93"/>
      <c r="K101" s="110"/>
      <c r="L101" s="93"/>
      <c r="M101" s="113"/>
      <c r="N101" s="132"/>
      <c r="O101" s="133" t="str">
        <f t="shared" si="3"/>
        <v/>
      </c>
      <c r="P101" s="110"/>
      <c r="Q101" s="93"/>
      <c r="R101" s="134"/>
      <c r="S101" s="135" t="str">
        <f t="shared" si="4"/>
        <v/>
      </c>
      <c r="T101" s="113" t="str">
        <f t="shared" si="5"/>
        <v>  </v>
      </c>
      <c r="U101" s="35"/>
      <c r="V101" s="114" t="str">
        <f t="shared" si="6"/>
        <v/>
      </c>
      <c r="W101" s="114" t="str">
        <f t="shared" si="7"/>
        <v/>
      </c>
      <c r="X101" s="128" t="str">
        <f t="shared" si="8"/>
        <v>  </v>
      </c>
      <c r="Y101" s="114" t="str">
        <f t="shared" si="9"/>
        <v/>
      </c>
      <c r="Z101" s="114" t="str">
        <f t="shared" si="10"/>
        <v/>
      </c>
      <c r="AA101" s="114" t="str">
        <f>'CADASTRO FORN'!G101</f>
        <v>-</v>
      </c>
      <c r="AB101" s="114" t="str">
        <f t="shared" si="11"/>
        <v/>
      </c>
      <c r="AC101" s="128" t="str">
        <f t="shared" si="12"/>
        <v>  </v>
      </c>
      <c r="AD101" s="55" t="str">
        <f t="shared" si="18"/>
        <v>94</v>
      </c>
      <c r="AE101" s="55"/>
      <c r="AF101" s="55" t="str">
        <f t="shared" si="19"/>
        <v/>
      </c>
      <c r="AG101" s="55" t="str">
        <f t="shared" si="13"/>
        <v/>
      </c>
      <c r="AH101" s="55" t="str">
        <f t="shared" si="14"/>
        <v/>
      </c>
      <c r="AI101" s="55"/>
      <c r="AJ101" s="55" t="str">
        <f t="shared" si="20"/>
        <v/>
      </c>
      <c r="AK101" s="55" t="str">
        <f t="shared" si="15"/>
        <v/>
      </c>
      <c r="AL101" s="104" t="str">
        <f t="shared" si="16"/>
        <v>  </v>
      </c>
      <c r="AM101" s="55"/>
      <c r="AN101" s="55" t="str">
        <f>IF('CADASTRO PROD'!E101 = "", "-", 'CADASTRO PROD'!E101)</f>
        <v>-</v>
      </c>
      <c r="AO101" s="55" t="str">
        <f>IF(AN101= "-", "-", 'CADASTRO PROD'!J101)</f>
        <v>-</v>
      </c>
      <c r="AP101" s="55" t="str">
        <f>IF(AO101 = "-", "-", 'CADASTRO PROD'!D101)</f>
        <v>-</v>
      </c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</row>
    <row r="102" ht="30.0" customHeight="1">
      <c r="A102" s="1"/>
      <c r="B102" s="97" t="str">
        <f t="shared" si="1"/>
        <v/>
      </c>
      <c r="C102" s="98" t="str">
        <f t="shared" si="17"/>
        <v>-</v>
      </c>
      <c r="D102" s="102"/>
      <c r="E102" s="137" t="str">
        <f t="shared" si="2"/>
        <v/>
      </c>
      <c r="F102" s="100"/>
      <c r="G102" s="92"/>
      <c r="H102" s="93"/>
      <c r="I102" s="100"/>
      <c r="J102" s="93"/>
      <c r="K102" s="100"/>
      <c r="L102" s="93"/>
      <c r="M102" s="103"/>
      <c r="N102" s="124"/>
      <c r="O102" s="125" t="str">
        <f t="shared" si="3"/>
        <v/>
      </c>
      <c r="P102" s="100"/>
      <c r="Q102" s="93"/>
      <c r="R102" s="126"/>
      <c r="S102" s="127" t="str">
        <f t="shared" si="4"/>
        <v/>
      </c>
      <c r="T102" s="103" t="str">
        <f t="shared" si="5"/>
        <v>  </v>
      </c>
      <c r="U102" s="35"/>
      <c r="V102" s="114" t="str">
        <f t="shared" si="6"/>
        <v/>
      </c>
      <c r="W102" s="114" t="str">
        <f t="shared" si="7"/>
        <v/>
      </c>
      <c r="X102" s="128" t="str">
        <f t="shared" si="8"/>
        <v>  </v>
      </c>
      <c r="Y102" s="114" t="str">
        <f t="shared" si="9"/>
        <v/>
      </c>
      <c r="Z102" s="114" t="str">
        <f t="shared" si="10"/>
        <v/>
      </c>
      <c r="AA102" s="114" t="str">
        <f>'CADASTRO FORN'!G102</f>
        <v>-</v>
      </c>
      <c r="AB102" s="114" t="str">
        <f t="shared" si="11"/>
        <v/>
      </c>
      <c r="AC102" s="128" t="str">
        <f t="shared" si="12"/>
        <v>  </v>
      </c>
      <c r="AD102" s="55" t="str">
        <f t="shared" si="18"/>
        <v>95</v>
      </c>
      <c r="AE102" s="55"/>
      <c r="AF102" s="55" t="str">
        <f t="shared" si="19"/>
        <v/>
      </c>
      <c r="AG102" s="55" t="str">
        <f t="shared" si="13"/>
        <v/>
      </c>
      <c r="AH102" s="55" t="str">
        <f t="shared" si="14"/>
        <v/>
      </c>
      <c r="AI102" s="55"/>
      <c r="AJ102" s="55" t="str">
        <f t="shared" si="20"/>
        <v/>
      </c>
      <c r="AK102" s="55" t="str">
        <f t="shared" si="15"/>
        <v/>
      </c>
      <c r="AL102" s="104" t="str">
        <f t="shared" si="16"/>
        <v>  </v>
      </c>
      <c r="AM102" s="55"/>
      <c r="AN102" s="55" t="str">
        <f>IF('CADASTRO PROD'!E102 = "", "-", 'CADASTRO PROD'!E102)</f>
        <v>-</v>
      </c>
      <c r="AO102" s="55" t="str">
        <f>IF(AN102= "-", "-", 'CADASTRO PROD'!J102)</f>
        <v>-</v>
      </c>
      <c r="AP102" s="55" t="str">
        <f>IF(AO102 = "-", "-", 'CADASTRO PROD'!D102)</f>
        <v>-</v>
      </c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</row>
    <row r="103" ht="30.0" customHeight="1">
      <c r="A103" s="1"/>
      <c r="B103" s="97" t="str">
        <f t="shared" si="1"/>
        <v/>
      </c>
      <c r="C103" s="108" t="str">
        <f t="shared" si="17"/>
        <v>-</v>
      </c>
      <c r="D103" s="112"/>
      <c r="E103" s="136" t="str">
        <f t="shared" si="2"/>
        <v/>
      </c>
      <c r="F103" s="110"/>
      <c r="G103" s="92"/>
      <c r="H103" s="93"/>
      <c r="I103" s="110"/>
      <c r="J103" s="93"/>
      <c r="K103" s="110"/>
      <c r="L103" s="93"/>
      <c r="M103" s="113"/>
      <c r="N103" s="132"/>
      <c r="O103" s="133" t="str">
        <f t="shared" si="3"/>
        <v/>
      </c>
      <c r="P103" s="110"/>
      <c r="Q103" s="93"/>
      <c r="R103" s="134"/>
      <c r="S103" s="135" t="str">
        <f t="shared" si="4"/>
        <v/>
      </c>
      <c r="T103" s="113" t="str">
        <f t="shared" si="5"/>
        <v>  </v>
      </c>
      <c r="U103" s="35"/>
      <c r="V103" s="114" t="str">
        <f t="shared" si="6"/>
        <v/>
      </c>
      <c r="W103" s="114" t="str">
        <f t="shared" si="7"/>
        <v/>
      </c>
      <c r="X103" s="128" t="str">
        <f t="shared" si="8"/>
        <v>  </v>
      </c>
      <c r="Y103" s="114" t="str">
        <f t="shared" si="9"/>
        <v/>
      </c>
      <c r="Z103" s="114" t="str">
        <f t="shared" si="10"/>
        <v/>
      </c>
      <c r="AA103" s="114" t="str">
        <f>'CADASTRO FORN'!G103</f>
        <v>-</v>
      </c>
      <c r="AB103" s="114" t="str">
        <f t="shared" si="11"/>
        <v/>
      </c>
      <c r="AC103" s="128" t="str">
        <f t="shared" si="12"/>
        <v>  </v>
      </c>
      <c r="AD103" s="55" t="str">
        <f t="shared" si="18"/>
        <v>96</v>
      </c>
      <c r="AE103" s="55"/>
      <c r="AF103" s="55" t="str">
        <f t="shared" si="19"/>
        <v/>
      </c>
      <c r="AG103" s="55" t="str">
        <f t="shared" si="13"/>
        <v/>
      </c>
      <c r="AH103" s="55" t="str">
        <f t="shared" si="14"/>
        <v/>
      </c>
      <c r="AI103" s="55"/>
      <c r="AJ103" s="55" t="str">
        <f t="shared" si="20"/>
        <v/>
      </c>
      <c r="AK103" s="55" t="str">
        <f t="shared" si="15"/>
        <v/>
      </c>
      <c r="AL103" s="104" t="str">
        <f t="shared" si="16"/>
        <v>  </v>
      </c>
      <c r="AM103" s="55"/>
      <c r="AN103" s="55" t="str">
        <f>IF('CADASTRO PROD'!E103 = "", "-", 'CADASTRO PROD'!E103)</f>
        <v>-</v>
      </c>
      <c r="AO103" s="55" t="str">
        <f>IF(AN103= "-", "-", 'CADASTRO PROD'!J103)</f>
        <v>-</v>
      </c>
      <c r="AP103" s="55" t="str">
        <f>IF(AO103 = "-", "-", 'CADASTRO PROD'!D103)</f>
        <v>-</v>
      </c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</row>
    <row r="104" ht="30.0" customHeight="1">
      <c r="A104" s="1"/>
      <c r="B104" s="97" t="str">
        <f t="shared" si="1"/>
        <v/>
      </c>
      <c r="C104" s="98" t="str">
        <f t="shared" si="17"/>
        <v>-</v>
      </c>
      <c r="D104" s="102"/>
      <c r="E104" s="137" t="str">
        <f t="shared" si="2"/>
        <v/>
      </c>
      <c r="F104" s="100"/>
      <c r="G104" s="92"/>
      <c r="H104" s="93"/>
      <c r="I104" s="100"/>
      <c r="J104" s="93"/>
      <c r="K104" s="100"/>
      <c r="L104" s="93"/>
      <c r="M104" s="103"/>
      <c r="N104" s="124"/>
      <c r="O104" s="125" t="str">
        <f t="shared" si="3"/>
        <v/>
      </c>
      <c r="P104" s="100"/>
      <c r="Q104" s="93"/>
      <c r="R104" s="126"/>
      <c r="S104" s="127" t="str">
        <f t="shared" si="4"/>
        <v/>
      </c>
      <c r="T104" s="103" t="str">
        <f t="shared" si="5"/>
        <v>  </v>
      </c>
      <c r="U104" s="35"/>
      <c r="V104" s="114" t="str">
        <f t="shared" si="6"/>
        <v/>
      </c>
      <c r="W104" s="114" t="str">
        <f t="shared" si="7"/>
        <v/>
      </c>
      <c r="X104" s="128" t="str">
        <f t="shared" si="8"/>
        <v>  </v>
      </c>
      <c r="Y104" s="114" t="str">
        <f t="shared" si="9"/>
        <v/>
      </c>
      <c r="Z104" s="114" t="str">
        <f t="shared" si="10"/>
        <v/>
      </c>
      <c r="AA104" s="114" t="str">
        <f>'CADASTRO FORN'!G104</f>
        <v>-</v>
      </c>
      <c r="AB104" s="114" t="str">
        <f t="shared" si="11"/>
        <v/>
      </c>
      <c r="AC104" s="128" t="str">
        <f t="shared" si="12"/>
        <v>  </v>
      </c>
      <c r="AD104" s="55" t="str">
        <f t="shared" si="18"/>
        <v>97</v>
      </c>
      <c r="AE104" s="55"/>
      <c r="AF104" s="55" t="str">
        <f t="shared" si="19"/>
        <v/>
      </c>
      <c r="AG104" s="55" t="str">
        <f t="shared" si="13"/>
        <v/>
      </c>
      <c r="AH104" s="55" t="str">
        <f t="shared" si="14"/>
        <v/>
      </c>
      <c r="AI104" s="55"/>
      <c r="AJ104" s="55" t="str">
        <f t="shared" si="20"/>
        <v/>
      </c>
      <c r="AK104" s="55" t="str">
        <f t="shared" si="15"/>
        <v/>
      </c>
      <c r="AL104" s="104" t="str">
        <f t="shared" si="16"/>
        <v>  </v>
      </c>
      <c r="AM104" s="55"/>
      <c r="AN104" s="55" t="str">
        <f>IF('CADASTRO PROD'!E104 = "", "-", 'CADASTRO PROD'!E104)</f>
        <v>-</v>
      </c>
      <c r="AO104" s="55" t="str">
        <f>IF(AN104= "-", "-", 'CADASTRO PROD'!J104)</f>
        <v>-</v>
      </c>
      <c r="AP104" s="55" t="str">
        <f>IF(AO104 = "-", "-", 'CADASTRO PROD'!D104)</f>
        <v>-</v>
      </c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</row>
    <row r="105" ht="30.0" customHeight="1">
      <c r="A105" s="1"/>
      <c r="B105" s="97" t="str">
        <f t="shared" si="1"/>
        <v/>
      </c>
      <c r="C105" s="108" t="str">
        <f t="shared" si="17"/>
        <v>-</v>
      </c>
      <c r="D105" s="112"/>
      <c r="E105" s="136" t="str">
        <f t="shared" si="2"/>
        <v/>
      </c>
      <c r="F105" s="110"/>
      <c r="G105" s="92"/>
      <c r="H105" s="93"/>
      <c r="I105" s="110"/>
      <c r="J105" s="93"/>
      <c r="K105" s="110"/>
      <c r="L105" s="93"/>
      <c r="M105" s="113"/>
      <c r="N105" s="132"/>
      <c r="O105" s="133" t="str">
        <f t="shared" si="3"/>
        <v/>
      </c>
      <c r="P105" s="110"/>
      <c r="Q105" s="93"/>
      <c r="R105" s="134"/>
      <c r="S105" s="135" t="str">
        <f t="shared" si="4"/>
        <v/>
      </c>
      <c r="T105" s="113" t="str">
        <f t="shared" si="5"/>
        <v>  </v>
      </c>
      <c r="U105" s="35"/>
      <c r="V105" s="114" t="str">
        <f t="shared" si="6"/>
        <v/>
      </c>
      <c r="W105" s="114" t="str">
        <f t="shared" si="7"/>
        <v/>
      </c>
      <c r="X105" s="128" t="str">
        <f t="shared" si="8"/>
        <v>  </v>
      </c>
      <c r="Y105" s="114" t="str">
        <f t="shared" si="9"/>
        <v/>
      </c>
      <c r="Z105" s="114" t="str">
        <f t="shared" si="10"/>
        <v/>
      </c>
      <c r="AA105" s="114" t="str">
        <f>'CADASTRO FORN'!G105</f>
        <v>-</v>
      </c>
      <c r="AB105" s="114" t="str">
        <f t="shared" si="11"/>
        <v/>
      </c>
      <c r="AC105" s="128" t="str">
        <f t="shared" si="12"/>
        <v>  </v>
      </c>
      <c r="AD105" s="55" t="str">
        <f t="shared" si="18"/>
        <v>98</v>
      </c>
      <c r="AE105" s="55"/>
      <c r="AF105" s="55" t="str">
        <f t="shared" si="19"/>
        <v/>
      </c>
      <c r="AG105" s="55" t="str">
        <f t="shared" si="13"/>
        <v/>
      </c>
      <c r="AH105" s="55" t="str">
        <f t="shared" si="14"/>
        <v/>
      </c>
      <c r="AI105" s="55"/>
      <c r="AJ105" s="55" t="str">
        <f t="shared" si="20"/>
        <v/>
      </c>
      <c r="AK105" s="55" t="str">
        <f t="shared" si="15"/>
        <v/>
      </c>
      <c r="AL105" s="104" t="str">
        <f t="shared" si="16"/>
        <v>  </v>
      </c>
      <c r="AM105" s="55"/>
      <c r="AN105" s="55" t="str">
        <f>IF('CADASTRO PROD'!E105 = "", "-", 'CADASTRO PROD'!E105)</f>
        <v>-</v>
      </c>
      <c r="AO105" s="55" t="str">
        <f>IF(AN105= "-", "-", 'CADASTRO PROD'!J105)</f>
        <v>-</v>
      </c>
      <c r="AP105" s="55" t="str">
        <f>IF(AO105 = "-", "-", 'CADASTRO PROD'!D105)</f>
        <v>-</v>
      </c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</row>
    <row r="106" ht="30.0" customHeight="1">
      <c r="A106" s="1"/>
      <c r="B106" s="97" t="str">
        <f t="shared" si="1"/>
        <v/>
      </c>
      <c r="C106" s="98" t="str">
        <f t="shared" si="17"/>
        <v>-</v>
      </c>
      <c r="D106" s="102"/>
      <c r="E106" s="137" t="str">
        <f t="shared" si="2"/>
        <v/>
      </c>
      <c r="F106" s="100"/>
      <c r="G106" s="92"/>
      <c r="H106" s="93"/>
      <c r="I106" s="100"/>
      <c r="J106" s="93"/>
      <c r="K106" s="100"/>
      <c r="L106" s="93"/>
      <c r="M106" s="103"/>
      <c r="N106" s="124"/>
      <c r="O106" s="125" t="str">
        <f t="shared" si="3"/>
        <v/>
      </c>
      <c r="P106" s="100"/>
      <c r="Q106" s="93"/>
      <c r="R106" s="126"/>
      <c r="S106" s="127" t="str">
        <f t="shared" si="4"/>
        <v/>
      </c>
      <c r="T106" s="103" t="str">
        <f t="shared" si="5"/>
        <v>  </v>
      </c>
      <c r="U106" s="35"/>
      <c r="V106" s="114" t="str">
        <f t="shared" si="6"/>
        <v/>
      </c>
      <c r="W106" s="114" t="str">
        <f t="shared" si="7"/>
        <v/>
      </c>
      <c r="X106" s="128" t="str">
        <f t="shared" si="8"/>
        <v>  </v>
      </c>
      <c r="Y106" s="114" t="str">
        <f t="shared" si="9"/>
        <v/>
      </c>
      <c r="Z106" s="114" t="str">
        <f t="shared" si="10"/>
        <v/>
      </c>
      <c r="AA106" s="114" t="str">
        <f>'CADASTRO FORN'!G106</f>
        <v>-</v>
      </c>
      <c r="AB106" s="114" t="str">
        <f t="shared" si="11"/>
        <v/>
      </c>
      <c r="AC106" s="128" t="str">
        <f t="shared" si="12"/>
        <v>  </v>
      </c>
      <c r="AD106" s="55" t="str">
        <f t="shared" si="18"/>
        <v>99</v>
      </c>
      <c r="AE106" s="55"/>
      <c r="AF106" s="55" t="str">
        <f t="shared" si="19"/>
        <v/>
      </c>
      <c r="AG106" s="55" t="str">
        <f t="shared" si="13"/>
        <v/>
      </c>
      <c r="AH106" s="55" t="str">
        <f t="shared" si="14"/>
        <v/>
      </c>
      <c r="AI106" s="55"/>
      <c r="AJ106" s="55" t="str">
        <f t="shared" si="20"/>
        <v/>
      </c>
      <c r="AK106" s="55" t="str">
        <f t="shared" si="15"/>
        <v/>
      </c>
      <c r="AL106" s="104" t="str">
        <f t="shared" si="16"/>
        <v>  </v>
      </c>
      <c r="AM106" s="55"/>
      <c r="AN106" s="55" t="str">
        <f>IF('CADASTRO PROD'!E106 = "", "-", 'CADASTRO PROD'!E106)</f>
        <v>-</v>
      </c>
      <c r="AO106" s="55" t="str">
        <f>IF(AN106= "-", "-", 'CADASTRO PROD'!J106)</f>
        <v>-</v>
      </c>
      <c r="AP106" s="55" t="str">
        <f>IF(AO106 = "-", "-", 'CADASTRO PROD'!D106)</f>
        <v>-</v>
      </c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</row>
    <row r="107" ht="30.0" customHeight="1">
      <c r="A107" s="1"/>
      <c r="B107" s="97" t="str">
        <f t="shared" si="1"/>
        <v/>
      </c>
      <c r="C107" s="108" t="str">
        <f t="shared" si="17"/>
        <v>-</v>
      </c>
      <c r="D107" s="112"/>
      <c r="E107" s="136" t="str">
        <f t="shared" si="2"/>
        <v/>
      </c>
      <c r="F107" s="110"/>
      <c r="G107" s="92"/>
      <c r="H107" s="93"/>
      <c r="I107" s="110"/>
      <c r="J107" s="93"/>
      <c r="K107" s="110"/>
      <c r="L107" s="93"/>
      <c r="M107" s="113"/>
      <c r="N107" s="132"/>
      <c r="O107" s="133" t="str">
        <f t="shared" si="3"/>
        <v/>
      </c>
      <c r="P107" s="110"/>
      <c r="Q107" s="93"/>
      <c r="R107" s="134"/>
      <c r="S107" s="135" t="str">
        <f t="shared" si="4"/>
        <v/>
      </c>
      <c r="T107" s="113" t="str">
        <f t="shared" si="5"/>
        <v>  </v>
      </c>
      <c r="U107" s="35"/>
      <c r="V107" s="114" t="str">
        <f t="shared" si="6"/>
        <v/>
      </c>
      <c r="W107" s="114" t="str">
        <f t="shared" si="7"/>
        <v/>
      </c>
      <c r="X107" s="128" t="str">
        <f t="shared" si="8"/>
        <v>  </v>
      </c>
      <c r="Y107" s="114" t="str">
        <f t="shared" si="9"/>
        <v/>
      </c>
      <c r="Z107" s="114" t="str">
        <f t="shared" si="10"/>
        <v/>
      </c>
      <c r="AA107" s="114" t="str">
        <f>'CADASTRO FORN'!G107</f>
        <v>-</v>
      </c>
      <c r="AB107" s="114" t="str">
        <f t="shared" si="11"/>
        <v/>
      </c>
      <c r="AC107" s="128" t="str">
        <f t="shared" si="12"/>
        <v>  </v>
      </c>
      <c r="AD107" s="55" t="str">
        <f t="shared" si="18"/>
        <v>100</v>
      </c>
      <c r="AE107" s="55"/>
      <c r="AF107" s="55" t="str">
        <f t="shared" si="19"/>
        <v/>
      </c>
      <c r="AG107" s="55" t="str">
        <f t="shared" si="13"/>
        <v/>
      </c>
      <c r="AH107" s="55" t="str">
        <f t="shared" si="14"/>
        <v/>
      </c>
      <c r="AI107" s="55"/>
      <c r="AJ107" s="55" t="str">
        <f t="shared" si="20"/>
        <v/>
      </c>
      <c r="AK107" s="55" t="str">
        <f t="shared" si="15"/>
        <v/>
      </c>
      <c r="AL107" s="104" t="str">
        <f t="shared" si="16"/>
        <v>  </v>
      </c>
      <c r="AM107" s="55"/>
      <c r="AN107" s="55" t="str">
        <f>IF('CADASTRO PROD'!E107 = "", "-", 'CADASTRO PROD'!E107)</f>
        <v>-</v>
      </c>
      <c r="AO107" s="55" t="str">
        <f>IF(AN107= "-", "-", 'CADASTRO PROD'!J107)</f>
        <v>-</v>
      </c>
      <c r="AP107" s="55" t="str">
        <f>IF(AO107 = "-", "-", 'CADASTRO PROD'!D107)</f>
        <v>-</v>
      </c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</row>
    <row r="108" ht="30.0" customHeight="1">
      <c r="A108" s="1"/>
      <c r="B108" s="97" t="str">
        <f t="shared" si="1"/>
        <v/>
      </c>
      <c r="C108" s="98" t="str">
        <f t="shared" si="17"/>
        <v>-</v>
      </c>
      <c r="D108" s="102"/>
      <c r="E108" s="137" t="str">
        <f t="shared" si="2"/>
        <v/>
      </c>
      <c r="F108" s="100"/>
      <c r="G108" s="92"/>
      <c r="H108" s="93"/>
      <c r="I108" s="100"/>
      <c r="J108" s="93"/>
      <c r="K108" s="100"/>
      <c r="L108" s="93"/>
      <c r="M108" s="103"/>
      <c r="N108" s="124"/>
      <c r="O108" s="125" t="str">
        <f t="shared" si="3"/>
        <v/>
      </c>
      <c r="P108" s="100"/>
      <c r="Q108" s="93"/>
      <c r="R108" s="126"/>
      <c r="S108" s="127" t="str">
        <f t="shared" si="4"/>
        <v/>
      </c>
      <c r="T108" s="103" t="str">
        <f t="shared" si="5"/>
        <v>  </v>
      </c>
      <c r="U108" s="35"/>
      <c r="V108" s="114" t="str">
        <f t="shared" si="6"/>
        <v/>
      </c>
      <c r="W108" s="114" t="str">
        <f t="shared" si="7"/>
        <v/>
      </c>
      <c r="X108" s="128" t="str">
        <f t="shared" si="8"/>
        <v>  </v>
      </c>
      <c r="Y108" s="114" t="str">
        <f t="shared" si="9"/>
        <v/>
      </c>
      <c r="Z108" s="114" t="str">
        <f t="shared" si="10"/>
        <v/>
      </c>
      <c r="AA108" s="114" t="str">
        <f>'CADASTRO FORN'!G108</f>
        <v/>
      </c>
      <c r="AB108" s="114" t="str">
        <f t="shared" si="11"/>
        <v/>
      </c>
      <c r="AC108" s="128" t="str">
        <f t="shared" si="12"/>
        <v>  </v>
      </c>
      <c r="AD108" s="55" t="str">
        <f t="shared" si="18"/>
        <v>101</v>
      </c>
      <c r="AE108" s="55"/>
      <c r="AF108" s="55" t="str">
        <f t="shared" si="19"/>
        <v/>
      </c>
      <c r="AG108" s="55" t="str">
        <f t="shared" si="13"/>
        <v/>
      </c>
      <c r="AH108" s="55" t="str">
        <f t="shared" si="14"/>
        <v/>
      </c>
      <c r="AI108" s="55"/>
      <c r="AJ108" s="55" t="str">
        <f t="shared" si="20"/>
        <v/>
      </c>
      <c r="AK108" s="55" t="str">
        <f t="shared" si="15"/>
        <v/>
      </c>
      <c r="AL108" s="104" t="str">
        <f t="shared" si="16"/>
        <v>  </v>
      </c>
      <c r="AM108" s="55"/>
      <c r="AN108" s="55" t="str">
        <f>IF('CADASTRO PROD'!E108 = "", "-", 'CADASTRO PROD'!E108)</f>
        <v>-</v>
      </c>
      <c r="AO108" s="55" t="str">
        <f>IF(AN108= "-", "-", 'CADASTRO PROD'!J108)</f>
        <v>-</v>
      </c>
      <c r="AP108" s="55" t="str">
        <f>IF(AO108 = "-", "-", 'CADASTRO PROD'!D108)</f>
        <v>-</v>
      </c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</row>
    <row r="109" ht="30.0" customHeight="1">
      <c r="A109" s="1"/>
      <c r="B109" s="97" t="str">
        <f t="shared" si="1"/>
        <v/>
      </c>
      <c r="C109" s="108" t="str">
        <f t="shared" si="17"/>
        <v>-</v>
      </c>
      <c r="D109" s="112"/>
      <c r="E109" s="136" t="str">
        <f t="shared" si="2"/>
        <v/>
      </c>
      <c r="F109" s="110"/>
      <c r="G109" s="92"/>
      <c r="H109" s="93"/>
      <c r="I109" s="110"/>
      <c r="J109" s="93"/>
      <c r="K109" s="110"/>
      <c r="L109" s="93"/>
      <c r="M109" s="113"/>
      <c r="N109" s="132"/>
      <c r="O109" s="133" t="str">
        <f t="shared" si="3"/>
        <v/>
      </c>
      <c r="P109" s="110"/>
      <c r="Q109" s="93"/>
      <c r="R109" s="134"/>
      <c r="S109" s="135" t="str">
        <f t="shared" si="4"/>
        <v/>
      </c>
      <c r="T109" s="113" t="str">
        <f t="shared" si="5"/>
        <v>  </v>
      </c>
      <c r="U109" s="35"/>
      <c r="V109" s="114" t="str">
        <f t="shared" si="6"/>
        <v/>
      </c>
      <c r="W109" s="114" t="str">
        <f t="shared" si="7"/>
        <v/>
      </c>
      <c r="X109" s="128" t="str">
        <f t="shared" si="8"/>
        <v>  </v>
      </c>
      <c r="Y109" s="114" t="str">
        <f t="shared" si="9"/>
        <v/>
      </c>
      <c r="Z109" s="114" t="str">
        <f t="shared" si="10"/>
        <v/>
      </c>
      <c r="AA109" s="114" t="str">
        <f>'CADASTRO FORN'!G109</f>
        <v/>
      </c>
      <c r="AB109" s="114" t="str">
        <f t="shared" si="11"/>
        <v/>
      </c>
      <c r="AC109" s="128" t="str">
        <f t="shared" si="12"/>
        <v>  </v>
      </c>
      <c r="AD109" s="55" t="str">
        <f t="shared" si="18"/>
        <v>102</v>
      </c>
      <c r="AE109" s="55"/>
      <c r="AF109" s="55" t="str">
        <f t="shared" si="19"/>
        <v/>
      </c>
      <c r="AG109" s="55" t="str">
        <f t="shared" si="13"/>
        <v/>
      </c>
      <c r="AH109" s="55" t="str">
        <f t="shared" si="14"/>
        <v/>
      </c>
      <c r="AI109" s="55"/>
      <c r="AJ109" s="55" t="str">
        <f t="shared" si="20"/>
        <v/>
      </c>
      <c r="AK109" s="55" t="str">
        <f t="shared" si="15"/>
        <v/>
      </c>
      <c r="AL109" s="104" t="str">
        <f t="shared" si="16"/>
        <v>  </v>
      </c>
      <c r="AM109" s="55"/>
      <c r="AN109" s="55" t="str">
        <f>IF('CADASTRO PROD'!E109 = "", "-", 'CADASTRO PROD'!E109)</f>
        <v>-</v>
      </c>
      <c r="AO109" s="55" t="str">
        <f>IF(AN109= "-", "-", 'CADASTRO PROD'!J109)</f>
        <v>-</v>
      </c>
      <c r="AP109" s="55" t="str">
        <f>IF(AO109 = "-", "-", 'CADASTRO PROD'!D109)</f>
        <v>-</v>
      </c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</row>
    <row r="110" ht="30.0" customHeight="1">
      <c r="A110" s="1"/>
      <c r="B110" s="97" t="str">
        <f t="shared" si="1"/>
        <v/>
      </c>
      <c r="C110" s="98" t="str">
        <f t="shared" si="17"/>
        <v>-</v>
      </c>
      <c r="D110" s="102"/>
      <c r="E110" s="137" t="str">
        <f t="shared" si="2"/>
        <v/>
      </c>
      <c r="F110" s="100"/>
      <c r="G110" s="92"/>
      <c r="H110" s="93"/>
      <c r="I110" s="100"/>
      <c r="J110" s="93"/>
      <c r="K110" s="100"/>
      <c r="L110" s="93"/>
      <c r="M110" s="103"/>
      <c r="N110" s="124"/>
      <c r="O110" s="125" t="str">
        <f t="shared" si="3"/>
        <v/>
      </c>
      <c r="P110" s="100"/>
      <c r="Q110" s="93"/>
      <c r="R110" s="126"/>
      <c r="S110" s="127" t="str">
        <f t="shared" si="4"/>
        <v/>
      </c>
      <c r="T110" s="103" t="str">
        <f t="shared" si="5"/>
        <v>  </v>
      </c>
      <c r="U110" s="35"/>
      <c r="V110" s="114" t="str">
        <f t="shared" si="6"/>
        <v/>
      </c>
      <c r="W110" s="114" t="str">
        <f t="shared" si="7"/>
        <v/>
      </c>
      <c r="X110" s="128" t="str">
        <f t="shared" si="8"/>
        <v>  </v>
      </c>
      <c r="Y110" s="114" t="str">
        <f t="shared" si="9"/>
        <v/>
      </c>
      <c r="Z110" s="114" t="str">
        <f t="shared" si="10"/>
        <v/>
      </c>
      <c r="AA110" s="114" t="str">
        <f>'CADASTRO FORN'!G110</f>
        <v/>
      </c>
      <c r="AB110" s="114" t="str">
        <f t="shared" si="11"/>
        <v/>
      </c>
      <c r="AC110" s="128" t="str">
        <f t="shared" si="12"/>
        <v>  </v>
      </c>
      <c r="AD110" s="55" t="str">
        <f t="shared" si="18"/>
        <v>103</v>
      </c>
      <c r="AE110" s="55"/>
      <c r="AF110" s="55" t="str">
        <f t="shared" si="19"/>
        <v/>
      </c>
      <c r="AG110" s="55" t="str">
        <f t="shared" si="13"/>
        <v/>
      </c>
      <c r="AH110" s="55" t="str">
        <f t="shared" si="14"/>
        <v/>
      </c>
      <c r="AI110" s="55"/>
      <c r="AJ110" s="55" t="str">
        <f t="shared" si="20"/>
        <v/>
      </c>
      <c r="AK110" s="55" t="str">
        <f t="shared" si="15"/>
        <v/>
      </c>
      <c r="AL110" s="104" t="str">
        <f t="shared" si="16"/>
        <v>  </v>
      </c>
      <c r="AM110" s="55"/>
      <c r="AN110" s="55" t="str">
        <f>IF('CADASTRO PROD'!E110 = "", "-", 'CADASTRO PROD'!E110)</f>
        <v>-</v>
      </c>
      <c r="AO110" s="55" t="str">
        <f>IF(AN110= "-", "-", 'CADASTRO PROD'!J110)</f>
        <v>-</v>
      </c>
      <c r="AP110" s="55" t="str">
        <f>IF(AO110 = "-", "-", 'CADASTRO PROD'!D110)</f>
        <v>-</v>
      </c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</row>
    <row r="111" ht="30.0" customHeight="1">
      <c r="A111" s="1"/>
      <c r="B111" s="97" t="str">
        <f t="shared" si="1"/>
        <v/>
      </c>
      <c r="C111" s="108" t="str">
        <f t="shared" si="17"/>
        <v>-</v>
      </c>
      <c r="D111" s="112"/>
      <c r="E111" s="136" t="str">
        <f t="shared" si="2"/>
        <v/>
      </c>
      <c r="F111" s="110"/>
      <c r="G111" s="92"/>
      <c r="H111" s="93"/>
      <c r="I111" s="110"/>
      <c r="J111" s="93"/>
      <c r="K111" s="110"/>
      <c r="L111" s="93"/>
      <c r="M111" s="113"/>
      <c r="N111" s="132"/>
      <c r="O111" s="133" t="str">
        <f t="shared" si="3"/>
        <v/>
      </c>
      <c r="P111" s="110"/>
      <c r="Q111" s="93"/>
      <c r="R111" s="134"/>
      <c r="S111" s="135" t="str">
        <f t="shared" si="4"/>
        <v/>
      </c>
      <c r="T111" s="113" t="str">
        <f t="shared" si="5"/>
        <v>  </v>
      </c>
      <c r="U111" s="35"/>
      <c r="V111" s="114" t="str">
        <f t="shared" si="6"/>
        <v/>
      </c>
      <c r="W111" s="114" t="str">
        <f t="shared" si="7"/>
        <v/>
      </c>
      <c r="X111" s="128" t="str">
        <f t="shared" si="8"/>
        <v>  </v>
      </c>
      <c r="Y111" s="114" t="str">
        <f t="shared" si="9"/>
        <v/>
      </c>
      <c r="Z111" s="114" t="str">
        <f t="shared" si="10"/>
        <v/>
      </c>
      <c r="AA111" s="114" t="str">
        <f>'CADASTRO FORN'!G111</f>
        <v/>
      </c>
      <c r="AB111" s="114" t="str">
        <f t="shared" si="11"/>
        <v/>
      </c>
      <c r="AC111" s="128" t="str">
        <f t="shared" si="12"/>
        <v>  </v>
      </c>
      <c r="AD111" s="55" t="str">
        <f t="shared" si="18"/>
        <v>104</v>
      </c>
      <c r="AE111" s="55"/>
      <c r="AF111" s="55" t="str">
        <f t="shared" si="19"/>
        <v/>
      </c>
      <c r="AG111" s="55" t="str">
        <f t="shared" si="13"/>
        <v/>
      </c>
      <c r="AH111" s="55" t="str">
        <f t="shared" si="14"/>
        <v/>
      </c>
      <c r="AI111" s="55"/>
      <c r="AJ111" s="55" t="str">
        <f t="shared" si="20"/>
        <v/>
      </c>
      <c r="AK111" s="55" t="str">
        <f t="shared" si="15"/>
        <v/>
      </c>
      <c r="AL111" s="104" t="str">
        <f t="shared" si="16"/>
        <v>  </v>
      </c>
      <c r="AM111" s="55"/>
      <c r="AN111" s="55" t="str">
        <f>IF('CADASTRO PROD'!E111 = "", "-", 'CADASTRO PROD'!E111)</f>
        <v>-</v>
      </c>
      <c r="AO111" s="55" t="str">
        <f>IF(AN111= "-", "-", 'CADASTRO PROD'!J111)</f>
        <v>-</v>
      </c>
      <c r="AP111" s="55" t="str">
        <f>IF(AO111 = "-", "-", 'CADASTRO PROD'!D111)</f>
        <v>-</v>
      </c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</row>
    <row r="112" ht="30.0" customHeight="1">
      <c r="A112" s="1"/>
      <c r="B112" s="97" t="str">
        <f t="shared" si="1"/>
        <v/>
      </c>
      <c r="C112" s="98" t="str">
        <f t="shared" si="17"/>
        <v>-</v>
      </c>
      <c r="D112" s="102"/>
      <c r="E112" s="137" t="str">
        <f t="shared" si="2"/>
        <v/>
      </c>
      <c r="F112" s="100"/>
      <c r="G112" s="92"/>
      <c r="H112" s="93"/>
      <c r="I112" s="100"/>
      <c r="J112" s="93"/>
      <c r="K112" s="100"/>
      <c r="L112" s="93"/>
      <c r="M112" s="103"/>
      <c r="N112" s="124"/>
      <c r="O112" s="125" t="str">
        <f t="shared" si="3"/>
        <v/>
      </c>
      <c r="P112" s="100"/>
      <c r="Q112" s="93"/>
      <c r="R112" s="126"/>
      <c r="S112" s="127" t="str">
        <f t="shared" si="4"/>
        <v/>
      </c>
      <c r="T112" s="103" t="str">
        <f t="shared" si="5"/>
        <v>  </v>
      </c>
      <c r="U112" s="35"/>
      <c r="V112" s="114" t="str">
        <f t="shared" si="6"/>
        <v/>
      </c>
      <c r="W112" s="114" t="str">
        <f t="shared" si="7"/>
        <v/>
      </c>
      <c r="X112" s="128" t="str">
        <f t="shared" si="8"/>
        <v>  </v>
      </c>
      <c r="Y112" s="114" t="str">
        <f t="shared" si="9"/>
        <v/>
      </c>
      <c r="Z112" s="114" t="str">
        <f t="shared" si="10"/>
        <v/>
      </c>
      <c r="AA112" s="114" t="str">
        <f>'CADASTRO FORN'!G112</f>
        <v/>
      </c>
      <c r="AB112" s="114" t="str">
        <f t="shared" si="11"/>
        <v/>
      </c>
      <c r="AC112" s="128" t="str">
        <f t="shared" si="12"/>
        <v>  </v>
      </c>
      <c r="AD112" s="55" t="str">
        <f t="shared" si="18"/>
        <v>105</v>
      </c>
      <c r="AE112" s="55"/>
      <c r="AF112" s="55" t="str">
        <f t="shared" si="19"/>
        <v/>
      </c>
      <c r="AG112" s="55" t="str">
        <f t="shared" si="13"/>
        <v/>
      </c>
      <c r="AH112" s="55" t="str">
        <f t="shared" si="14"/>
        <v/>
      </c>
      <c r="AI112" s="55"/>
      <c r="AJ112" s="55" t="str">
        <f t="shared" si="20"/>
        <v/>
      </c>
      <c r="AK112" s="55" t="str">
        <f t="shared" si="15"/>
        <v/>
      </c>
      <c r="AL112" s="104" t="str">
        <f t="shared" si="16"/>
        <v>  </v>
      </c>
      <c r="AM112" s="55"/>
      <c r="AN112" s="55" t="str">
        <f>IF('CADASTRO PROD'!E112 = "", "-", 'CADASTRO PROD'!E112)</f>
        <v>-</v>
      </c>
      <c r="AO112" s="55" t="str">
        <f>IF(AN112= "-", "-", 'CADASTRO PROD'!J112)</f>
        <v>-</v>
      </c>
      <c r="AP112" s="55" t="str">
        <f>IF(AO112 = "-", "-", 'CADASTRO PROD'!D112)</f>
        <v>-</v>
      </c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</row>
    <row r="113" ht="30.0" customHeight="1">
      <c r="A113" s="1"/>
      <c r="B113" s="97" t="str">
        <f t="shared" si="1"/>
        <v/>
      </c>
      <c r="C113" s="108" t="str">
        <f t="shared" si="17"/>
        <v>-</v>
      </c>
      <c r="D113" s="112"/>
      <c r="E113" s="136" t="str">
        <f t="shared" si="2"/>
        <v/>
      </c>
      <c r="F113" s="110"/>
      <c r="G113" s="92"/>
      <c r="H113" s="93"/>
      <c r="I113" s="110"/>
      <c r="J113" s="93"/>
      <c r="K113" s="110"/>
      <c r="L113" s="93"/>
      <c r="M113" s="113"/>
      <c r="N113" s="132"/>
      <c r="O113" s="133" t="str">
        <f t="shared" si="3"/>
        <v/>
      </c>
      <c r="P113" s="110"/>
      <c r="Q113" s="93"/>
      <c r="R113" s="134"/>
      <c r="S113" s="135" t="str">
        <f t="shared" si="4"/>
        <v/>
      </c>
      <c r="T113" s="113" t="str">
        <f t="shared" si="5"/>
        <v>  </v>
      </c>
      <c r="U113" s="35"/>
      <c r="V113" s="114" t="str">
        <f t="shared" si="6"/>
        <v/>
      </c>
      <c r="W113" s="114" t="str">
        <f t="shared" si="7"/>
        <v/>
      </c>
      <c r="X113" s="128" t="str">
        <f t="shared" si="8"/>
        <v>  </v>
      </c>
      <c r="Y113" s="114" t="str">
        <f t="shared" si="9"/>
        <v/>
      </c>
      <c r="Z113" s="114" t="str">
        <f t="shared" si="10"/>
        <v/>
      </c>
      <c r="AA113" s="114" t="str">
        <f>'CADASTRO FORN'!G113</f>
        <v/>
      </c>
      <c r="AB113" s="114" t="str">
        <f t="shared" si="11"/>
        <v/>
      </c>
      <c r="AC113" s="128" t="str">
        <f t="shared" si="12"/>
        <v>  </v>
      </c>
      <c r="AD113" s="55" t="str">
        <f t="shared" si="18"/>
        <v>106</v>
      </c>
      <c r="AE113" s="55"/>
      <c r="AF113" s="55" t="str">
        <f t="shared" si="19"/>
        <v/>
      </c>
      <c r="AG113" s="55" t="str">
        <f t="shared" si="13"/>
        <v/>
      </c>
      <c r="AH113" s="55" t="str">
        <f t="shared" si="14"/>
        <v/>
      </c>
      <c r="AI113" s="55"/>
      <c r="AJ113" s="55" t="str">
        <f t="shared" si="20"/>
        <v/>
      </c>
      <c r="AK113" s="55" t="str">
        <f t="shared" si="15"/>
        <v/>
      </c>
      <c r="AL113" s="104" t="str">
        <f t="shared" si="16"/>
        <v>  </v>
      </c>
      <c r="AM113" s="55"/>
      <c r="AN113" s="55" t="str">
        <f>IF('CADASTRO PROD'!E113 = "", "-", 'CADASTRO PROD'!E113)</f>
        <v>-</v>
      </c>
      <c r="AO113" s="55" t="str">
        <f>IF(AN113= "-", "-", 'CADASTRO PROD'!J113)</f>
        <v>-</v>
      </c>
      <c r="AP113" s="55" t="str">
        <f>IF(AO113 = "-", "-", 'CADASTRO PROD'!D113)</f>
        <v>-</v>
      </c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</row>
    <row r="114" ht="30.0" customHeight="1">
      <c r="A114" s="1"/>
      <c r="B114" s="97" t="str">
        <f t="shared" si="1"/>
        <v/>
      </c>
      <c r="C114" s="98" t="str">
        <f t="shared" si="17"/>
        <v>-</v>
      </c>
      <c r="D114" s="102"/>
      <c r="E114" s="137" t="str">
        <f t="shared" si="2"/>
        <v/>
      </c>
      <c r="F114" s="100"/>
      <c r="G114" s="92"/>
      <c r="H114" s="93"/>
      <c r="I114" s="100"/>
      <c r="J114" s="93"/>
      <c r="K114" s="100"/>
      <c r="L114" s="93"/>
      <c r="M114" s="103"/>
      <c r="N114" s="124"/>
      <c r="O114" s="125" t="str">
        <f t="shared" si="3"/>
        <v/>
      </c>
      <c r="P114" s="100"/>
      <c r="Q114" s="93"/>
      <c r="R114" s="126"/>
      <c r="S114" s="127" t="str">
        <f t="shared" si="4"/>
        <v/>
      </c>
      <c r="T114" s="103" t="str">
        <f t="shared" si="5"/>
        <v>  </v>
      </c>
      <c r="U114" s="35"/>
      <c r="V114" s="114" t="str">
        <f t="shared" si="6"/>
        <v/>
      </c>
      <c r="W114" s="114" t="str">
        <f t="shared" si="7"/>
        <v/>
      </c>
      <c r="X114" s="128" t="str">
        <f t="shared" si="8"/>
        <v>  </v>
      </c>
      <c r="Y114" s="114" t="str">
        <f t="shared" si="9"/>
        <v/>
      </c>
      <c r="Z114" s="114" t="str">
        <f t="shared" si="10"/>
        <v/>
      </c>
      <c r="AA114" s="114" t="str">
        <f>'CADASTRO FORN'!G114</f>
        <v/>
      </c>
      <c r="AB114" s="114" t="str">
        <f t="shared" si="11"/>
        <v/>
      </c>
      <c r="AC114" s="128" t="str">
        <f t="shared" si="12"/>
        <v>  </v>
      </c>
      <c r="AD114" s="55" t="str">
        <f t="shared" si="18"/>
        <v>107</v>
      </c>
      <c r="AE114" s="55"/>
      <c r="AF114" s="55" t="str">
        <f t="shared" si="19"/>
        <v/>
      </c>
      <c r="AG114" s="55" t="str">
        <f t="shared" si="13"/>
        <v/>
      </c>
      <c r="AH114" s="55" t="str">
        <f t="shared" si="14"/>
        <v/>
      </c>
      <c r="AI114" s="55"/>
      <c r="AJ114" s="55" t="str">
        <f t="shared" si="20"/>
        <v/>
      </c>
      <c r="AK114" s="55" t="str">
        <f t="shared" si="15"/>
        <v/>
      </c>
      <c r="AL114" s="104" t="str">
        <f t="shared" si="16"/>
        <v>  </v>
      </c>
      <c r="AM114" s="55"/>
      <c r="AN114" s="55" t="str">
        <f>IF('CADASTRO PROD'!E114 = "", "-", 'CADASTRO PROD'!E114)</f>
        <v>-</v>
      </c>
      <c r="AO114" s="55" t="str">
        <f>IF(AN114= "-", "-", 'CADASTRO PROD'!J114)</f>
        <v>-</v>
      </c>
      <c r="AP114" s="55" t="str">
        <f>IF(AO114 = "-", "-", 'CADASTRO PROD'!D114)</f>
        <v>-</v>
      </c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</row>
    <row r="115" ht="30.0" customHeight="1">
      <c r="A115" s="1"/>
      <c r="B115" s="97" t="str">
        <f t="shared" si="1"/>
        <v/>
      </c>
      <c r="C115" s="108" t="str">
        <f t="shared" si="17"/>
        <v>-</v>
      </c>
      <c r="D115" s="112"/>
      <c r="E115" s="136" t="str">
        <f t="shared" si="2"/>
        <v/>
      </c>
      <c r="F115" s="110"/>
      <c r="G115" s="92"/>
      <c r="H115" s="93"/>
      <c r="I115" s="110"/>
      <c r="J115" s="93"/>
      <c r="K115" s="110"/>
      <c r="L115" s="93"/>
      <c r="M115" s="113"/>
      <c r="N115" s="132"/>
      <c r="O115" s="133" t="str">
        <f t="shared" si="3"/>
        <v/>
      </c>
      <c r="P115" s="110"/>
      <c r="Q115" s="93"/>
      <c r="R115" s="134"/>
      <c r="S115" s="135" t="str">
        <f t="shared" si="4"/>
        <v/>
      </c>
      <c r="T115" s="113" t="str">
        <f t="shared" si="5"/>
        <v>  </v>
      </c>
      <c r="U115" s="35"/>
      <c r="V115" s="114" t="str">
        <f t="shared" si="6"/>
        <v/>
      </c>
      <c r="W115" s="114" t="str">
        <f t="shared" si="7"/>
        <v/>
      </c>
      <c r="X115" s="128" t="str">
        <f t="shared" si="8"/>
        <v>  </v>
      </c>
      <c r="Y115" s="114" t="str">
        <f t="shared" si="9"/>
        <v/>
      </c>
      <c r="Z115" s="114" t="str">
        <f t="shared" si="10"/>
        <v/>
      </c>
      <c r="AA115" s="114" t="str">
        <f>'CADASTRO FORN'!G115</f>
        <v/>
      </c>
      <c r="AB115" s="114" t="str">
        <f t="shared" si="11"/>
        <v/>
      </c>
      <c r="AC115" s="128" t="str">
        <f t="shared" si="12"/>
        <v>  </v>
      </c>
      <c r="AD115" s="55" t="str">
        <f t="shared" si="18"/>
        <v>108</v>
      </c>
      <c r="AE115" s="55"/>
      <c r="AF115" s="55" t="str">
        <f t="shared" si="19"/>
        <v/>
      </c>
      <c r="AG115" s="55" t="str">
        <f t="shared" si="13"/>
        <v/>
      </c>
      <c r="AH115" s="55" t="str">
        <f t="shared" si="14"/>
        <v/>
      </c>
      <c r="AI115" s="55"/>
      <c r="AJ115" s="55" t="str">
        <f t="shared" si="20"/>
        <v/>
      </c>
      <c r="AK115" s="55" t="str">
        <f t="shared" si="15"/>
        <v/>
      </c>
      <c r="AL115" s="104" t="str">
        <f t="shared" si="16"/>
        <v>  </v>
      </c>
      <c r="AM115" s="55"/>
      <c r="AN115" s="55" t="str">
        <f>IF('CADASTRO PROD'!E115 = "", "-", 'CADASTRO PROD'!E115)</f>
        <v>-</v>
      </c>
      <c r="AO115" s="55" t="str">
        <f>IF(AN115= "-", "-", 'CADASTRO PROD'!J115)</f>
        <v>-</v>
      </c>
      <c r="AP115" s="55" t="str">
        <f>IF(AO115 = "-", "-", 'CADASTRO PROD'!D115)</f>
        <v>-</v>
      </c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</row>
    <row r="116" ht="30.0" customHeight="1">
      <c r="A116" s="1"/>
      <c r="B116" s="97" t="str">
        <f t="shared" si="1"/>
        <v/>
      </c>
      <c r="C116" s="98" t="str">
        <f t="shared" si="17"/>
        <v>-</v>
      </c>
      <c r="D116" s="102"/>
      <c r="E116" s="137" t="str">
        <f t="shared" si="2"/>
        <v/>
      </c>
      <c r="F116" s="100"/>
      <c r="G116" s="92"/>
      <c r="H116" s="93"/>
      <c r="I116" s="100"/>
      <c r="J116" s="93"/>
      <c r="K116" s="100"/>
      <c r="L116" s="93"/>
      <c r="M116" s="103"/>
      <c r="N116" s="124"/>
      <c r="O116" s="125" t="str">
        <f t="shared" si="3"/>
        <v/>
      </c>
      <c r="P116" s="100"/>
      <c r="Q116" s="93"/>
      <c r="R116" s="126"/>
      <c r="S116" s="127" t="str">
        <f t="shared" si="4"/>
        <v/>
      </c>
      <c r="T116" s="103" t="str">
        <f t="shared" si="5"/>
        <v>  </v>
      </c>
      <c r="U116" s="35"/>
      <c r="V116" s="114" t="str">
        <f t="shared" si="6"/>
        <v/>
      </c>
      <c r="W116" s="114" t="str">
        <f t="shared" si="7"/>
        <v/>
      </c>
      <c r="X116" s="128" t="str">
        <f t="shared" si="8"/>
        <v>  </v>
      </c>
      <c r="Y116" s="114" t="str">
        <f t="shared" si="9"/>
        <v/>
      </c>
      <c r="Z116" s="114" t="str">
        <f t="shared" si="10"/>
        <v/>
      </c>
      <c r="AA116" s="114" t="str">
        <f>'CADASTRO FORN'!G116</f>
        <v/>
      </c>
      <c r="AB116" s="114" t="str">
        <f t="shared" si="11"/>
        <v/>
      </c>
      <c r="AC116" s="128" t="str">
        <f t="shared" si="12"/>
        <v>  </v>
      </c>
      <c r="AD116" s="55" t="str">
        <f t="shared" si="18"/>
        <v>109</v>
      </c>
      <c r="AE116" s="55"/>
      <c r="AF116" s="55" t="str">
        <f t="shared" si="19"/>
        <v/>
      </c>
      <c r="AG116" s="55" t="str">
        <f t="shared" si="13"/>
        <v/>
      </c>
      <c r="AH116" s="55" t="str">
        <f t="shared" si="14"/>
        <v/>
      </c>
      <c r="AI116" s="55"/>
      <c r="AJ116" s="55" t="str">
        <f t="shared" si="20"/>
        <v/>
      </c>
      <c r="AK116" s="55" t="str">
        <f t="shared" si="15"/>
        <v/>
      </c>
      <c r="AL116" s="104" t="str">
        <f t="shared" si="16"/>
        <v>  </v>
      </c>
      <c r="AM116" s="55"/>
      <c r="AN116" s="55" t="str">
        <f>IF('CADASTRO PROD'!E116 = "", "-", 'CADASTRO PROD'!E116)</f>
        <v>-</v>
      </c>
      <c r="AO116" s="55" t="str">
        <f>IF(AN116= "-", "-", 'CADASTRO PROD'!J116)</f>
        <v>-</v>
      </c>
      <c r="AP116" s="55" t="str">
        <f>IF(AO116 = "-", "-", 'CADASTRO PROD'!D116)</f>
        <v>-</v>
      </c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</row>
    <row r="117" ht="30.0" customHeight="1">
      <c r="A117" s="1"/>
      <c r="B117" s="97" t="str">
        <f t="shared" si="1"/>
        <v/>
      </c>
      <c r="C117" s="108" t="str">
        <f t="shared" si="17"/>
        <v>-</v>
      </c>
      <c r="D117" s="112"/>
      <c r="E117" s="136" t="str">
        <f t="shared" si="2"/>
        <v/>
      </c>
      <c r="F117" s="110"/>
      <c r="G117" s="92"/>
      <c r="H117" s="93"/>
      <c r="I117" s="110"/>
      <c r="J117" s="93"/>
      <c r="K117" s="110"/>
      <c r="L117" s="93"/>
      <c r="M117" s="113"/>
      <c r="N117" s="132"/>
      <c r="O117" s="133" t="str">
        <f t="shared" si="3"/>
        <v/>
      </c>
      <c r="P117" s="110"/>
      <c r="Q117" s="93"/>
      <c r="R117" s="134"/>
      <c r="S117" s="135" t="str">
        <f t="shared" si="4"/>
        <v/>
      </c>
      <c r="T117" s="113" t="str">
        <f t="shared" si="5"/>
        <v>  </v>
      </c>
      <c r="U117" s="35"/>
      <c r="V117" s="114" t="str">
        <f t="shared" si="6"/>
        <v/>
      </c>
      <c r="W117" s="114" t="str">
        <f t="shared" si="7"/>
        <v/>
      </c>
      <c r="X117" s="128" t="str">
        <f t="shared" si="8"/>
        <v>  </v>
      </c>
      <c r="Y117" s="114" t="str">
        <f t="shared" si="9"/>
        <v/>
      </c>
      <c r="Z117" s="114" t="str">
        <f t="shared" si="10"/>
        <v/>
      </c>
      <c r="AA117" s="114" t="str">
        <f>'CADASTRO FORN'!G117</f>
        <v/>
      </c>
      <c r="AB117" s="114" t="str">
        <f t="shared" si="11"/>
        <v/>
      </c>
      <c r="AC117" s="128" t="str">
        <f t="shared" si="12"/>
        <v>  </v>
      </c>
      <c r="AD117" s="55" t="str">
        <f t="shared" si="18"/>
        <v>110</v>
      </c>
      <c r="AE117" s="55"/>
      <c r="AF117" s="55" t="str">
        <f t="shared" si="19"/>
        <v/>
      </c>
      <c r="AG117" s="55" t="str">
        <f t="shared" si="13"/>
        <v/>
      </c>
      <c r="AH117" s="55" t="str">
        <f t="shared" si="14"/>
        <v/>
      </c>
      <c r="AI117" s="55"/>
      <c r="AJ117" s="55" t="str">
        <f t="shared" si="20"/>
        <v/>
      </c>
      <c r="AK117" s="55" t="str">
        <f t="shared" si="15"/>
        <v/>
      </c>
      <c r="AL117" s="104" t="str">
        <f t="shared" si="16"/>
        <v>  </v>
      </c>
      <c r="AM117" s="55"/>
      <c r="AN117" s="55" t="str">
        <f>IF('CADASTRO PROD'!E117 = "", "-", 'CADASTRO PROD'!E117)</f>
        <v>-</v>
      </c>
      <c r="AO117" s="55" t="str">
        <f>IF(AN117= "-", "-", 'CADASTRO PROD'!J117)</f>
        <v>-</v>
      </c>
      <c r="AP117" s="55" t="str">
        <f>IF(AO117 = "-", "-", 'CADASTRO PROD'!D117)</f>
        <v>-</v>
      </c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</row>
    <row r="118" ht="30.0" customHeight="1">
      <c r="A118" s="1"/>
      <c r="B118" s="97" t="str">
        <f t="shared" si="1"/>
        <v/>
      </c>
      <c r="C118" s="98" t="str">
        <f t="shared" si="17"/>
        <v>-</v>
      </c>
      <c r="D118" s="102"/>
      <c r="E118" s="137" t="str">
        <f t="shared" si="2"/>
        <v/>
      </c>
      <c r="F118" s="100"/>
      <c r="G118" s="92"/>
      <c r="H118" s="93"/>
      <c r="I118" s="100"/>
      <c r="J118" s="93"/>
      <c r="K118" s="100"/>
      <c r="L118" s="93"/>
      <c r="M118" s="103"/>
      <c r="N118" s="124"/>
      <c r="O118" s="125" t="str">
        <f t="shared" si="3"/>
        <v/>
      </c>
      <c r="P118" s="100"/>
      <c r="Q118" s="93"/>
      <c r="R118" s="126"/>
      <c r="S118" s="127" t="str">
        <f t="shared" si="4"/>
        <v/>
      </c>
      <c r="T118" s="103" t="str">
        <f t="shared" si="5"/>
        <v>  </v>
      </c>
      <c r="U118" s="35"/>
      <c r="V118" s="114" t="str">
        <f t="shared" si="6"/>
        <v/>
      </c>
      <c r="W118" s="114" t="str">
        <f t="shared" si="7"/>
        <v/>
      </c>
      <c r="X118" s="128" t="str">
        <f t="shared" si="8"/>
        <v>  </v>
      </c>
      <c r="Y118" s="114" t="str">
        <f t="shared" si="9"/>
        <v/>
      </c>
      <c r="Z118" s="114" t="str">
        <f t="shared" si="10"/>
        <v/>
      </c>
      <c r="AA118" s="114" t="str">
        <f>'CADASTRO FORN'!G118</f>
        <v/>
      </c>
      <c r="AB118" s="114" t="str">
        <f t="shared" si="11"/>
        <v/>
      </c>
      <c r="AC118" s="128" t="str">
        <f t="shared" si="12"/>
        <v>  </v>
      </c>
      <c r="AD118" s="55" t="str">
        <f t="shared" si="18"/>
        <v>111</v>
      </c>
      <c r="AE118" s="55"/>
      <c r="AF118" s="55" t="str">
        <f t="shared" si="19"/>
        <v/>
      </c>
      <c r="AG118" s="55" t="str">
        <f t="shared" si="13"/>
        <v/>
      </c>
      <c r="AH118" s="55" t="str">
        <f t="shared" si="14"/>
        <v/>
      </c>
      <c r="AI118" s="55"/>
      <c r="AJ118" s="55" t="str">
        <f t="shared" si="20"/>
        <v/>
      </c>
      <c r="AK118" s="55" t="str">
        <f t="shared" si="15"/>
        <v/>
      </c>
      <c r="AL118" s="104" t="str">
        <f t="shared" si="16"/>
        <v>  </v>
      </c>
      <c r="AM118" s="55"/>
      <c r="AN118" s="55" t="str">
        <f>IF('CADASTRO PROD'!E118 = "", "-", 'CADASTRO PROD'!E118)</f>
        <v>-</v>
      </c>
      <c r="AO118" s="55" t="str">
        <f>IF(AN118= "-", "-", 'CADASTRO PROD'!J118)</f>
        <v>-</v>
      </c>
      <c r="AP118" s="55" t="str">
        <f>IF(AO118 = "-", "-", 'CADASTRO PROD'!D118)</f>
        <v>-</v>
      </c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</row>
    <row r="119" ht="30.0" customHeight="1">
      <c r="A119" s="1"/>
      <c r="B119" s="97" t="str">
        <f t="shared" si="1"/>
        <v/>
      </c>
      <c r="C119" s="108" t="str">
        <f t="shared" si="17"/>
        <v>-</v>
      </c>
      <c r="D119" s="112"/>
      <c r="E119" s="136" t="str">
        <f t="shared" si="2"/>
        <v/>
      </c>
      <c r="F119" s="110"/>
      <c r="G119" s="92"/>
      <c r="H119" s="93"/>
      <c r="I119" s="110"/>
      <c r="J119" s="93"/>
      <c r="K119" s="110"/>
      <c r="L119" s="93"/>
      <c r="M119" s="113"/>
      <c r="N119" s="132"/>
      <c r="O119" s="133" t="str">
        <f t="shared" si="3"/>
        <v/>
      </c>
      <c r="P119" s="110"/>
      <c r="Q119" s="93"/>
      <c r="R119" s="134"/>
      <c r="S119" s="135" t="str">
        <f t="shared" si="4"/>
        <v/>
      </c>
      <c r="T119" s="113" t="str">
        <f t="shared" si="5"/>
        <v>  </v>
      </c>
      <c r="U119" s="35"/>
      <c r="V119" s="114" t="str">
        <f t="shared" si="6"/>
        <v/>
      </c>
      <c r="W119" s="114" t="str">
        <f t="shared" si="7"/>
        <v/>
      </c>
      <c r="X119" s="128" t="str">
        <f t="shared" si="8"/>
        <v>  </v>
      </c>
      <c r="Y119" s="114" t="str">
        <f t="shared" si="9"/>
        <v/>
      </c>
      <c r="Z119" s="114" t="str">
        <f t="shared" si="10"/>
        <v/>
      </c>
      <c r="AA119" s="114" t="str">
        <f>'CADASTRO FORN'!G119</f>
        <v/>
      </c>
      <c r="AB119" s="114" t="str">
        <f t="shared" si="11"/>
        <v/>
      </c>
      <c r="AC119" s="128" t="str">
        <f t="shared" si="12"/>
        <v>  </v>
      </c>
      <c r="AD119" s="55" t="str">
        <f t="shared" si="18"/>
        <v>112</v>
      </c>
      <c r="AE119" s="55"/>
      <c r="AF119" s="55" t="str">
        <f t="shared" si="19"/>
        <v/>
      </c>
      <c r="AG119" s="55" t="str">
        <f t="shared" si="13"/>
        <v/>
      </c>
      <c r="AH119" s="55" t="str">
        <f t="shared" si="14"/>
        <v/>
      </c>
      <c r="AI119" s="55"/>
      <c r="AJ119" s="55" t="str">
        <f t="shared" si="20"/>
        <v/>
      </c>
      <c r="AK119" s="55" t="str">
        <f t="shared" si="15"/>
        <v/>
      </c>
      <c r="AL119" s="104" t="str">
        <f t="shared" si="16"/>
        <v>  </v>
      </c>
      <c r="AM119" s="55"/>
      <c r="AN119" s="55" t="str">
        <f>IF('CADASTRO PROD'!E119 = "", "-", 'CADASTRO PROD'!E119)</f>
        <v>-</v>
      </c>
      <c r="AO119" s="55" t="str">
        <f>IF(AN119= "-", "-", 'CADASTRO PROD'!J119)</f>
        <v>-</v>
      </c>
      <c r="AP119" s="55" t="str">
        <f>IF(AO119 = "-", "-", 'CADASTRO PROD'!D119)</f>
        <v>-</v>
      </c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</row>
    <row r="120" ht="30.0" customHeight="1">
      <c r="A120" s="1"/>
      <c r="B120" s="97" t="str">
        <f t="shared" si="1"/>
        <v/>
      </c>
      <c r="C120" s="98" t="str">
        <f t="shared" si="17"/>
        <v>-</v>
      </c>
      <c r="D120" s="102"/>
      <c r="E120" s="137" t="str">
        <f t="shared" si="2"/>
        <v/>
      </c>
      <c r="F120" s="100"/>
      <c r="G120" s="92"/>
      <c r="H120" s="93"/>
      <c r="I120" s="100"/>
      <c r="J120" s="93"/>
      <c r="K120" s="100"/>
      <c r="L120" s="93"/>
      <c r="M120" s="103"/>
      <c r="N120" s="124"/>
      <c r="O120" s="125" t="str">
        <f t="shared" si="3"/>
        <v/>
      </c>
      <c r="P120" s="100"/>
      <c r="Q120" s="93"/>
      <c r="R120" s="126"/>
      <c r="S120" s="127" t="str">
        <f t="shared" si="4"/>
        <v/>
      </c>
      <c r="T120" s="103" t="str">
        <f t="shared" si="5"/>
        <v>  </v>
      </c>
      <c r="U120" s="35"/>
      <c r="V120" s="114" t="str">
        <f t="shared" si="6"/>
        <v/>
      </c>
      <c r="W120" s="114" t="str">
        <f t="shared" si="7"/>
        <v/>
      </c>
      <c r="X120" s="128" t="str">
        <f t="shared" si="8"/>
        <v>  </v>
      </c>
      <c r="Y120" s="114" t="str">
        <f t="shared" si="9"/>
        <v/>
      </c>
      <c r="Z120" s="114" t="str">
        <f t="shared" si="10"/>
        <v/>
      </c>
      <c r="AA120" s="114" t="str">
        <f>'CADASTRO FORN'!G120</f>
        <v/>
      </c>
      <c r="AB120" s="114" t="str">
        <f t="shared" si="11"/>
        <v/>
      </c>
      <c r="AC120" s="128" t="str">
        <f t="shared" si="12"/>
        <v>  </v>
      </c>
      <c r="AD120" s="55" t="str">
        <f t="shared" si="18"/>
        <v>113</v>
      </c>
      <c r="AE120" s="55"/>
      <c r="AF120" s="55" t="str">
        <f t="shared" si="19"/>
        <v/>
      </c>
      <c r="AG120" s="55" t="str">
        <f t="shared" si="13"/>
        <v/>
      </c>
      <c r="AH120" s="55" t="str">
        <f t="shared" si="14"/>
        <v/>
      </c>
      <c r="AI120" s="55"/>
      <c r="AJ120" s="55" t="str">
        <f t="shared" si="20"/>
        <v/>
      </c>
      <c r="AK120" s="55" t="str">
        <f t="shared" si="15"/>
        <v/>
      </c>
      <c r="AL120" s="104" t="str">
        <f t="shared" si="16"/>
        <v>  </v>
      </c>
      <c r="AM120" s="55"/>
      <c r="AN120" s="55" t="str">
        <f>IF('CADASTRO PROD'!E120 = "", "-", 'CADASTRO PROD'!E120)</f>
        <v>-</v>
      </c>
      <c r="AO120" s="55" t="str">
        <f>IF(AN120= "-", "-", 'CADASTRO PROD'!J120)</f>
        <v>-</v>
      </c>
      <c r="AP120" s="55" t="str">
        <f>IF(AO120 = "-", "-", 'CADASTRO PROD'!D120)</f>
        <v>-</v>
      </c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</row>
    <row r="121" ht="30.0" customHeight="1">
      <c r="A121" s="1"/>
      <c r="B121" s="97" t="str">
        <f t="shared" si="1"/>
        <v/>
      </c>
      <c r="C121" s="108" t="str">
        <f t="shared" si="17"/>
        <v>-</v>
      </c>
      <c r="D121" s="112"/>
      <c r="E121" s="136" t="str">
        <f t="shared" si="2"/>
        <v/>
      </c>
      <c r="F121" s="110"/>
      <c r="G121" s="92"/>
      <c r="H121" s="93"/>
      <c r="I121" s="110"/>
      <c r="J121" s="93"/>
      <c r="K121" s="110"/>
      <c r="L121" s="93"/>
      <c r="M121" s="113"/>
      <c r="N121" s="132"/>
      <c r="O121" s="133" t="str">
        <f t="shared" si="3"/>
        <v/>
      </c>
      <c r="P121" s="110"/>
      <c r="Q121" s="93"/>
      <c r="R121" s="134"/>
      <c r="S121" s="135" t="str">
        <f t="shared" si="4"/>
        <v/>
      </c>
      <c r="T121" s="113" t="str">
        <f t="shared" si="5"/>
        <v>  </v>
      </c>
      <c r="U121" s="35"/>
      <c r="V121" s="114" t="str">
        <f t="shared" si="6"/>
        <v/>
      </c>
      <c r="W121" s="114" t="str">
        <f t="shared" si="7"/>
        <v/>
      </c>
      <c r="X121" s="128" t="str">
        <f t="shared" si="8"/>
        <v>  </v>
      </c>
      <c r="Y121" s="114" t="str">
        <f t="shared" si="9"/>
        <v/>
      </c>
      <c r="Z121" s="114" t="str">
        <f t="shared" si="10"/>
        <v/>
      </c>
      <c r="AA121" s="114" t="str">
        <f>'CADASTRO FORN'!G121</f>
        <v/>
      </c>
      <c r="AB121" s="114" t="str">
        <f t="shared" si="11"/>
        <v/>
      </c>
      <c r="AC121" s="128" t="str">
        <f t="shared" si="12"/>
        <v>  </v>
      </c>
      <c r="AD121" s="55" t="str">
        <f t="shared" si="18"/>
        <v>114</v>
      </c>
      <c r="AE121" s="55"/>
      <c r="AF121" s="55" t="str">
        <f t="shared" si="19"/>
        <v/>
      </c>
      <c r="AG121" s="55" t="str">
        <f t="shared" si="13"/>
        <v/>
      </c>
      <c r="AH121" s="55" t="str">
        <f t="shared" si="14"/>
        <v/>
      </c>
      <c r="AI121" s="55"/>
      <c r="AJ121" s="55" t="str">
        <f t="shared" si="20"/>
        <v/>
      </c>
      <c r="AK121" s="55" t="str">
        <f t="shared" si="15"/>
        <v/>
      </c>
      <c r="AL121" s="104" t="str">
        <f t="shared" si="16"/>
        <v>  </v>
      </c>
      <c r="AM121" s="55"/>
      <c r="AN121" s="55" t="str">
        <f>IF('CADASTRO PROD'!E121 = "", "-", 'CADASTRO PROD'!E121)</f>
        <v>-</v>
      </c>
      <c r="AO121" s="55" t="str">
        <f>IF(AN121= "-", "-", 'CADASTRO PROD'!J121)</f>
        <v>-</v>
      </c>
      <c r="AP121" s="55" t="str">
        <f>IF(AO121 = "-", "-", 'CADASTRO PROD'!D121)</f>
        <v>-</v>
      </c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</row>
    <row r="122" ht="30.0" customHeight="1">
      <c r="A122" s="1"/>
      <c r="B122" s="97" t="str">
        <f t="shared" si="1"/>
        <v/>
      </c>
      <c r="C122" s="98" t="str">
        <f t="shared" si="17"/>
        <v>-</v>
      </c>
      <c r="D122" s="102"/>
      <c r="E122" s="137" t="str">
        <f t="shared" si="2"/>
        <v/>
      </c>
      <c r="F122" s="100"/>
      <c r="G122" s="92"/>
      <c r="H122" s="93"/>
      <c r="I122" s="100"/>
      <c r="J122" s="93"/>
      <c r="K122" s="100"/>
      <c r="L122" s="93"/>
      <c r="M122" s="103"/>
      <c r="N122" s="124"/>
      <c r="O122" s="125" t="str">
        <f t="shared" si="3"/>
        <v/>
      </c>
      <c r="P122" s="100"/>
      <c r="Q122" s="93"/>
      <c r="R122" s="126"/>
      <c r="S122" s="127" t="str">
        <f t="shared" si="4"/>
        <v/>
      </c>
      <c r="T122" s="103" t="str">
        <f t="shared" si="5"/>
        <v>  </v>
      </c>
      <c r="U122" s="35"/>
      <c r="V122" s="114" t="str">
        <f t="shared" si="6"/>
        <v/>
      </c>
      <c r="W122" s="114" t="str">
        <f t="shared" si="7"/>
        <v/>
      </c>
      <c r="X122" s="128" t="str">
        <f t="shared" si="8"/>
        <v>  </v>
      </c>
      <c r="Y122" s="114" t="str">
        <f t="shared" si="9"/>
        <v/>
      </c>
      <c r="Z122" s="114" t="str">
        <f t="shared" si="10"/>
        <v/>
      </c>
      <c r="AA122" s="114" t="str">
        <f>'CADASTRO FORN'!G122</f>
        <v/>
      </c>
      <c r="AB122" s="114" t="str">
        <f t="shared" si="11"/>
        <v/>
      </c>
      <c r="AC122" s="128" t="str">
        <f t="shared" si="12"/>
        <v>  </v>
      </c>
      <c r="AD122" s="55" t="str">
        <f t="shared" si="18"/>
        <v>115</v>
      </c>
      <c r="AE122" s="55"/>
      <c r="AF122" s="55" t="str">
        <f t="shared" si="19"/>
        <v/>
      </c>
      <c r="AG122" s="55" t="str">
        <f t="shared" si="13"/>
        <v/>
      </c>
      <c r="AH122" s="55" t="str">
        <f t="shared" si="14"/>
        <v/>
      </c>
      <c r="AI122" s="55"/>
      <c r="AJ122" s="55" t="str">
        <f t="shared" si="20"/>
        <v/>
      </c>
      <c r="AK122" s="55" t="str">
        <f t="shared" si="15"/>
        <v/>
      </c>
      <c r="AL122" s="104" t="str">
        <f t="shared" si="16"/>
        <v>  </v>
      </c>
      <c r="AM122" s="55"/>
      <c r="AN122" s="55" t="str">
        <f>IF('CADASTRO PROD'!E122 = "", "-", 'CADASTRO PROD'!E122)</f>
        <v>-</v>
      </c>
      <c r="AO122" s="55" t="str">
        <f>IF(AN122= "-", "-", 'CADASTRO PROD'!J122)</f>
        <v>-</v>
      </c>
      <c r="AP122" s="55" t="str">
        <f>IF(AO122 = "-", "-", 'CADASTRO PROD'!D122)</f>
        <v>-</v>
      </c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</row>
    <row r="123" ht="30.0" customHeight="1">
      <c r="A123" s="1"/>
      <c r="B123" s="97" t="str">
        <f t="shared" si="1"/>
        <v/>
      </c>
      <c r="C123" s="108" t="str">
        <f t="shared" si="17"/>
        <v>-</v>
      </c>
      <c r="D123" s="112"/>
      <c r="E123" s="136" t="str">
        <f t="shared" si="2"/>
        <v/>
      </c>
      <c r="F123" s="110"/>
      <c r="G123" s="92"/>
      <c r="H123" s="93"/>
      <c r="I123" s="110"/>
      <c r="J123" s="93"/>
      <c r="K123" s="110"/>
      <c r="L123" s="93"/>
      <c r="M123" s="113"/>
      <c r="N123" s="132"/>
      <c r="O123" s="133" t="str">
        <f t="shared" si="3"/>
        <v/>
      </c>
      <c r="P123" s="110"/>
      <c r="Q123" s="93"/>
      <c r="R123" s="134"/>
      <c r="S123" s="135" t="str">
        <f t="shared" si="4"/>
        <v/>
      </c>
      <c r="T123" s="113" t="str">
        <f t="shared" si="5"/>
        <v>  </v>
      </c>
      <c r="U123" s="35"/>
      <c r="V123" s="114" t="str">
        <f t="shared" si="6"/>
        <v/>
      </c>
      <c r="W123" s="114" t="str">
        <f t="shared" si="7"/>
        <v/>
      </c>
      <c r="X123" s="128" t="str">
        <f t="shared" si="8"/>
        <v>  </v>
      </c>
      <c r="Y123" s="114" t="str">
        <f t="shared" si="9"/>
        <v/>
      </c>
      <c r="Z123" s="114" t="str">
        <f t="shared" si="10"/>
        <v/>
      </c>
      <c r="AA123" s="114" t="str">
        <f>'CADASTRO FORN'!G123</f>
        <v/>
      </c>
      <c r="AB123" s="114" t="str">
        <f t="shared" si="11"/>
        <v/>
      </c>
      <c r="AC123" s="128" t="str">
        <f t="shared" si="12"/>
        <v>  </v>
      </c>
      <c r="AD123" s="55" t="str">
        <f t="shared" si="18"/>
        <v>116</v>
      </c>
      <c r="AE123" s="55"/>
      <c r="AF123" s="55" t="str">
        <f t="shared" si="19"/>
        <v/>
      </c>
      <c r="AG123" s="55" t="str">
        <f t="shared" si="13"/>
        <v/>
      </c>
      <c r="AH123" s="55" t="str">
        <f t="shared" si="14"/>
        <v/>
      </c>
      <c r="AI123" s="55"/>
      <c r="AJ123" s="55" t="str">
        <f t="shared" si="20"/>
        <v/>
      </c>
      <c r="AK123" s="55" t="str">
        <f t="shared" si="15"/>
        <v/>
      </c>
      <c r="AL123" s="104" t="str">
        <f t="shared" si="16"/>
        <v>  </v>
      </c>
      <c r="AM123" s="55"/>
      <c r="AN123" s="55" t="str">
        <f>IF('CADASTRO PROD'!E123 = "", "-", 'CADASTRO PROD'!E123)</f>
        <v>-</v>
      </c>
      <c r="AO123" s="55" t="str">
        <f>IF(AN123= "-", "-", 'CADASTRO PROD'!J123)</f>
        <v>-</v>
      </c>
      <c r="AP123" s="55" t="str">
        <f>IF(AO123 = "-", "-", 'CADASTRO PROD'!D123)</f>
        <v>-</v>
      </c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</row>
    <row r="124" ht="30.0" customHeight="1">
      <c r="A124" s="1"/>
      <c r="B124" s="97" t="str">
        <f t="shared" si="1"/>
        <v/>
      </c>
      <c r="C124" s="98" t="str">
        <f t="shared" si="17"/>
        <v>-</v>
      </c>
      <c r="D124" s="102"/>
      <c r="E124" s="137" t="str">
        <f t="shared" si="2"/>
        <v/>
      </c>
      <c r="F124" s="100"/>
      <c r="G124" s="92"/>
      <c r="H124" s="93"/>
      <c r="I124" s="100"/>
      <c r="J124" s="93"/>
      <c r="K124" s="100"/>
      <c r="L124" s="93"/>
      <c r="M124" s="103"/>
      <c r="N124" s="124"/>
      <c r="O124" s="125" t="str">
        <f t="shared" si="3"/>
        <v/>
      </c>
      <c r="P124" s="100"/>
      <c r="Q124" s="93"/>
      <c r="R124" s="126"/>
      <c r="S124" s="127" t="str">
        <f t="shared" si="4"/>
        <v/>
      </c>
      <c r="T124" s="103" t="str">
        <f t="shared" si="5"/>
        <v>  </v>
      </c>
      <c r="U124" s="35"/>
      <c r="V124" s="114" t="str">
        <f t="shared" si="6"/>
        <v/>
      </c>
      <c r="W124" s="114" t="str">
        <f t="shared" si="7"/>
        <v/>
      </c>
      <c r="X124" s="128" t="str">
        <f t="shared" si="8"/>
        <v>  </v>
      </c>
      <c r="Y124" s="114" t="str">
        <f t="shared" si="9"/>
        <v/>
      </c>
      <c r="Z124" s="114" t="str">
        <f t="shared" si="10"/>
        <v/>
      </c>
      <c r="AA124" s="114" t="str">
        <f>'CADASTRO FORN'!G124</f>
        <v/>
      </c>
      <c r="AB124" s="114" t="str">
        <f t="shared" si="11"/>
        <v/>
      </c>
      <c r="AC124" s="128" t="str">
        <f t="shared" si="12"/>
        <v>  </v>
      </c>
      <c r="AD124" s="55" t="str">
        <f t="shared" si="18"/>
        <v>117</v>
      </c>
      <c r="AE124" s="55"/>
      <c r="AF124" s="55" t="str">
        <f t="shared" si="19"/>
        <v/>
      </c>
      <c r="AG124" s="55" t="str">
        <f t="shared" si="13"/>
        <v/>
      </c>
      <c r="AH124" s="55" t="str">
        <f t="shared" si="14"/>
        <v/>
      </c>
      <c r="AI124" s="55"/>
      <c r="AJ124" s="55" t="str">
        <f t="shared" si="20"/>
        <v/>
      </c>
      <c r="AK124" s="55" t="str">
        <f t="shared" si="15"/>
        <v/>
      </c>
      <c r="AL124" s="104" t="str">
        <f t="shared" si="16"/>
        <v>  </v>
      </c>
      <c r="AM124" s="55"/>
      <c r="AN124" s="55" t="str">
        <f>IF('CADASTRO PROD'!E124 = "", "-", 'CADASTRO PROD'!E124)</f>
        <v>-</v>
      </c>
      <c r="AO124" s="55" t="str">
        <f>IF(AN124= "-", "-", 'CADASTRO PROD'!J124)</f>
        <v>-</v>
      </c>
      <c r="AP124" s="55" t="str">
        <f>IF(AO124 = "-", "-", 'CADASTRO PROD'!D124)</f>
        <v>-</v>
      </c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</row>
    <row r="125" ht="30.0" customHeight="1">
      <c r="A125" s="1"/>
      <c r="B125" s="97" t="str">
        <f t="shared" si="1"/>
        <v/>
      </c>
      <c r="C125" s="108" t="str">
        <f t="shared" si="17"/>
        <v>-</v>
      </c>
      <c r="D125" s="112"/>
      <c r="E125" s="136" t="str">
        <f t="shared" si="2"/>
        <v/>
      </c>
      <c r="F125" s="110"/>
      <c r="G125" s="92"/>
      <c r="H125" s="93"/>
      <c r="I125" s="110"/>
      <c r="J125" s="93"/>
      <c r="K125" s="110"/>
      <c r="L125" s="93"/>
      <c r="M125" s="113"/>
      <c r="N125" s="132"/>
      <c r="O125" s="133" t="str">
        <f t="shared" si="3"/>
        <v/>
      </c>
      <c r="P125" s="110"/>
      <c r="Q125" s="93"/>
      <c r="R125" s="134"/>
      <c r="S125" s="135" t="str">
        <f t="shared" si="4"/>
        <v/>
      </c>
      <c r="T125" s="113" t="str">
        <f t="shared" si="5"/>
        <v>  </v>
      </c>
      <c r="U125" s="35"/>
      <c r="V125" s="114" t="str">
        <f t="shared" si="6"/>
        <v/>
      </c>
      <c r="W125" s="114" t="str">
        <f t="shared" si="7"/>
        <v/>
      </c>
      <c r="X125" s="128" t="str">
        <f t="shared" si="8"/>
        <v>  </v>
      </c>
      <c r="Y125" s="114" t="str">
        <f t="shared" si="9"/>
        <v/>
      </c>
      <c r="Z125" s="114" t="str">
        <f t="shared" si="10"/>
        <v/>
      </c>
      <c r="AA125" s="114" t="str">
        <f>'CADASTRO FORN'!G125</f>
        <v/>
      </c>
      <c r="AB125" s="114" t="str">
        <f t="shared" si="11"/>
        <v/>
      </c>
      <c r="AC125" s="128" t="str">
        <f t="shared" si="12"/>
        <v>  </v>
      </c>
      <c r="AD125" s="55" t="str">
        <f t="shared" si="18"/>
        <v>118</v>
      </c>
      <c r="AE125" s="55"/>
      <c r="AF125" s="55" t="str">
        <f t="shared" si="19"/>
        <v/>
      </c>
      <c r="AG125" s="55" t="str">
        <f t="shared" si="13"/>
        <v/>
      </c>
      <c r="AH125" s="55" t="str">
        <f t="shared" si="14"/>
        <v/>
      </c>
      <c r="AI125" s="55"/>
      <c r="AJ125" s="55" t="str">
        <f t="shared" si="20"/>
        <v/>
      </c>
      <c r="AK125" s="55" t="str">
        <f t="shared" si="15"/>
        <v/>
      </c>
      <c r="AL125" s="104" t="str">
        <f t="shared" si="16"/>
        <v>  </v>
      </c>
      <c r="AM125" s="55"/>
      <c r="AN125" s="55" t="str">
        <f>IF('CADASTRO PROD'!E125 = "", "-", 'CADASTRO PROD'!E125)</f>
        <v>-</v>
      </c>
      <c r="AO125" s="55" t="str">
        <f>IF(AN125= "-", "-", 'CADASTRO PROD'!J125)</f>
        <v>-</v>
      </c>
      <c r="AP125" s="55" t="str">
        <f>IF(AO125 = "-", "-", 'CADASTRO PROD'!D125)</f>
        <v>-</v>
      </c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</row>
    <row r="126" ht="30.0" customHeight="1">
      <c r="A126" s="1"/>
      <c r="B126" s="97" t="str">
        <f t="shared" si="1"/>
        <v/>
      </c>
      <c r="C126" s="98" t="str">
        <f t="shared" si="17"/>
        <v>-</v>
      </c>
      <c r="D126" s="102"/>
      <c r="E126" s="137" t="str">
        <f t="shared" si="2"/>
        <v/>
      </c>
      <c r="F126" s="100"/>
      <c r="G126" s="92"/>
      <c r="H126" s="93"/>
      <c r="I126" s="100"/>
      <c r="J126" s="93"/>
      <c r="K126" s="100"/>
      <c r="L126" s="93"/>
      <c r="M126" s="103"/>
      <c r="N126" s="124"/>
      <c r="O126" s="125" t="str">
        <f t="shared" si="3"/>
        <v/>
      </c>
      <c r="P126" s="100"/>
      <c r="Q126" s="93"/>
      <c r="R126" s="126"/>
      <c r="S126" s="127" t="str">
        <f t="shared" si="4"/>
        <v/>
      </c>
      <c r="T126" s="103" t="str">
        <f t="shared" si="5"/>
        <v>  </v>
      </c>
      <c r="U126" s="35"/>
      <c r="V126" s="114" t="str">
        <f t="shared" si="6"/>
        <v/>
      </c>
      <c r="W126" s="114" t="str">
        <f t="shared" si="7"/>
        <v/>
      </c>
      <c r="X126" s="128" t="str">
        <f t="shared" si="8"/>
        <v>  </v>
      </c>
      <c r="Y126" s="114" t="str">
        <f t="shared" si="9"/>
        <v/>
      </c>
      <c r="Z126" s="114" t="str">
        <f t="shared" si="10"/>
        <v/>
      </c>
      <c r="AA126" s="114" t="str">
        <f>'CADASTRO FORN'!G126</f>
        <v/>
      </c>
      <c r="AB126" s="114" t="str">
        <f t="shared" si="11"/>
        <v/>
      </c>
      <c r="AC126" s="128" t="str">
        <f t="shared" si="12"/>
        <v>  </v>
      </c>
      <c r="AD126" s="55" t="str">
        <f t="shared" si="18"/>
        <v>119</v>
      </c>
      <c r="AE126" s="55"/>
      <c r="AF126" s="55" t="str">
        <f t="shared" si="19"/>
        <v/>
      </c>
      <c r="AG126" s="55" t="str">
        <f t="shared" si="13"/>
        <v/>
      </c>
      <c r="AH126" s="55" t="str">
        <f t="shared" si="14"/>
        <v/>
      </c>
      <c r="AI126" s="55"/>
      <c r="AJ126" s="55" t="str">
        <f t="shared" si="20"/>
        <v/>
      </c>
      <c r="AK126" s="55" t="str">
        <f t="shared" si="15"/>
        <v/>
      </c>
      <c r="AL126" s="104" t="str">
        <f t="shared" si="16"/>
        <v>  </v>
      </c>
      <c r="AM126" s="55"/>
      <c r="AN126" s="55" t="str">
        <f>IF('CADASTRO PROD'!E126 = "", "-", 'CADASTRO PROD'!E126)</f>
        <v>-</v>
      </c>
      <c r="AO126" s="55" t="str">
        <f>IF(AN126= "-", "-", 'CADASTRO PROD'!J126)</f>
        <v>-</v>
      </c>
      <c r="AP126" s="55" t="str">
        <f>IF(AO126 = "-", "-", 'CADASTRO PROD'!D126)</f>
        <v>-</v>
      </c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</row>
    <row r="127" ht="30.0" customHeight="1">
      <c r="A127" s="1"/>
      <c r="B127" s="97" t="str">
        <f t="shared" si="1"/>
        <v/>
      </c>
      <c r="C127" s="108" t="str">
        <f t="shared" si="17"/>
        <v>-</v>
      </c>
      <c r="D127" s="112"/>
      <c r="E127" s="136" t="str">
        <f t="shared" si="2"/>
        <v/>
      </c>
      <c r="F127" s="110"/>
      <c r="G127" s="92"/>
      <c r="H127" s="93"/>
      <c r="I127" s="110"/>
      <c r="J127" s="93"/>
      <c r="K127" s="110"/>
      <c r="L127" s="93"/>
      <c r="M127" s="113"/>
      <c r="N127" s="132"/>
      <c r="O127" s="133" t="str">
        <f t="shared" si="3"/>
        <v/>
      </c>
      <c r="P127" s="110"/>
      <c r="Q127" s="93"/>
      <c r="R127" s="134"/>
      <c r="S127" s="135" t="str">
        <f t="shared" si="4"/>
        <v/>
      </c>
      <c r="T127" s="113" t="str">
        <f t="shared" si="5"/>
        <v>  </v>
      </c>
      <c r="U127" s="35"/>
      <c r="V127" s="114" t="str">
        <f t="shared" si="6"/>
        <v/>
      </c>
      <c r="W127" s="114" t="str">
        <f t="shared" si="7"/>
        <v/>
      </c>
      <c r="X127" s="128" t="str">
        <f t="shared" si="8"/>
        <v>  </v>
      </c>
      <c r="Y127" s="114" t="str">
        <f t="shared" si="9"/>
        <v/>
      </c>
      <c r="Z127" s="114" t="str">
        <f t="shared" si="10"/>
        <v/>
      </c>
      <c r="AA127" s="114" t="str">
        <f>'CADASTRO FORN'!G127</f>
        <v/>
      </c>
      <c r="AB127" s="114" t="str">
        <f t="shared" si="11"/>
        <v/>
      </c>
      <c r="AC127" s="128" t="str">
        <f t="shared" si="12"/>
        <v>  </v>
      </c>
      <c r="AD127" s="55" t="str">
        <f t="shared" si="18"/>
        <v>120</v>
      </c>
      <c r="AE127" s="55"/>
      <c r="AF127" s="55" t="str">
        <f t="shared" si="19"/>
        <v/>
      </c>
      <c r="AG127" s="55" t="str">
        <f t="shared" si="13"/>
        <v/>
      </c>
      <c r="AH127" s="55" t="str">
        <f t="shared" si="14"/>
        <v/>
      </c>
      <c r="AI127" s="55"/>
      <c r="AJ127" s="55" t="str">
        <f t="shared" si="20"/>
        <v/>
      </c>
      <c r="AK127" s="55" t="str">
        <f t="shared" si="15"/>
        <v/>
      </c>
      <c r="AL127" s="104" t="str">
        <f t="shared" si="16"/>
        <v>  </v>
      </c>
      <c r="AM127" s="55"/>
      <c r="AN127" s="55" t="str">
        <f>IF('CADASTRO PROD'!E127 = "", "-", 'CADASTRO PROD'!E127)</f>
        <v>-</v>
      </c>
      <c r="AO127" s="55" t="str">
        <f>IF(AN127= "-", "-", 'CADASTRO PROD'!J127)</f>
        <v>-</v>
      </c>
      <c r="AP127" s="55" t="str">
        <f>IF(AO127 = "-", "-", 'CADASTRO PROD'!D127)</f>
        <v>-</v>
      </c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</row>
    <row r="128" ht="30.0" customHeight="1">
      <c r="A128" s="1"/>
      <c r="B128" s="97" t="str">
        <f t="shared" si="1"/>
        <v/>
      </c>
      <c r="C128" s="98" t="str">
        <f t="shared" si="17"/>
        <v>-</v>
      </c>
      <c r="D128" s="102"/>
      <c r="E128" s="137" t="str">
        <f t="shared" si="2"/>
        <v/>
      </c>
      <c r="F128" s="100"/>
      <c r="G128" s="92"/>
      <c r="H128" s="93"/>
      <c r="I128" s="100"/>
      <c r="J128" s="93"/>
      <c r="K128" s="100"/>
      <c r="L128" s="93"/>
      <c r="M128" s="103"/>
      <c r="N128" s="124"/>
      <c r="O128" s="125" t="str">
        <f t="shared" si="3"/>
        <v/>
      </c>
      <c r="P128" s="100"/>
      <c r="Q128" s="93"/>
      <c r="R128" s="126"/>
      <c r="S128" s="127" t="str">
        <f t="shared" si="4"/>
        <v/>
      </c>
      <c r="T128" s="103" t="str">
        <f t="shared" si="5"/>
        <v>  </v>
      </c>
      <c r="U128" s="35"/>
      <c r="V128" s="114" t="str">
        <f t="shared" si="6"/>
        <v/>
      </c>
      <c r="W128" s="114" t="str">
        <f t="shared" si="7"/>
        <v/>
      </c>
      <c r="X128" s="128" t="str">
        <f t="shared" si="8"/>
        <v>  </v>
      </c>
      <c r="Y128" s="114" t="str">
        <f t="shared" si="9"/>
        <v/>
      </c>
      <c r="Z128" s="114" t="str">
        <f t="shared" si="10"/>
        <v/>
      </c>
      <c r="AA128" s="114" t="str">
        <f>'CADASTRO FORN'!G128</f>
        <v/>
      </c>
      <c r="AB128" s="114" t="str">
        <f t="shared" si="11"/>
        <v/>
      </c>
      <c r="AC128" s="128" t="str">
        <f t="shared" si="12"/>
        <v>  </v>
      </c>
      <c r="AD128" s="55" t="str">
        <f t="shared" si="18"/>
        <v>121</v>
      </c>
      <c r="AE128" s="55"/>
      <c r="AF128" s="55" t="str">
        <f t="shared" si="19"/>
        <v/>
      </c>
      <c r="AG128" s="55" t="str">
        <f t="shared" si="13"/>
        <v/>
      </c>
      <c r="AH128" s="55" t="str">
        <f t="shared" si="14"/>
        <v/>
      </c>
      <c r="AI128" s="55"/>
      <c r="AJ128" s="55" t="str">
        <f t="shared" si="20"/>
        <v/>
      </c>
      <c r="AK128" s="55" t="str">
        <f t="shared" si="15"/>
        <v/>
      </c>
      <c r="AL128" s="104" t="str">
        <f t="shared" si="16"/>
        <v>  </v>
      </c>
      <c r="AM128" s="55"/>
      <c r="AN128" s="55" t="str">
        <f>IF('CADASTRO PROD'!E128 = "", "-", 'CADASTRO PROD'!E128)</f>
        <v>-</v>
      </c>
      <c r="AO128" s="55" t="str">
        <f>IF(AN128= "-", "-", 'CADASTRO PROD'!J128)</f>
        <v>-</v>
      </c>
      <c r="AP128" s="55" t="str">
        <f>IF(AO128 = "-", "-", 'CADASTRO PROD'!D128)</f>
        <v>-</v>
      </c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</row>
    <row r="129" ht="30.0" customHeight="1">
      <c r="A129" s="1"/>
      <c r="B129" s="97" t="str">
        <f t="shared" si="1"/>
        <v/>
      </c>
      <c r="C129" s="108" t="str">
        <f t="shared" si="17"/>
        <v>-</v>
      </c>
      <c r="D129" s="112"/>
      <c r="E129" s="136" t="str">
        <f t="shared" si="2"/>
        <v/>
      </c>
      <c r="F129" s="110"/>
      <c r="G129" s="92"/>
      <c r="H129" s="93"/>
      <c r="I129" s="110"/>
      <c r="J129" s="93"/>
      <c r="K129" s="110"/>
      <c r="L129" s="93"/>
      <c r="M129" s="113"/>
      <c r="N129" s="132"/>
      <c r="O129" s="133" t="str">
        <f t="shared" si="3"/>
        <v/>
      </c>
      <c r="P129" s="110"/>
      <c r="Q129" s="93"/>
      <c r="R129" s="134"/>
      <c r="S129" s="135" t="str">
        <f t="shared" si="4"/>
        <v/>
      </c>
      <c r="T129" s="113" t="str">
        <f t="shared" si="5"/>
        <v>  </v>
      </c>
      <c r="U129" s="35"/>
      <c r="V129" s="114" t="str">
        <f t="shared" si="6"/>
        <v/>
      </c>
      <c r="W129" s="114" t="str">
        <f t="shared" si="7"/>
        <v/>
      </c>
      <c r="X129" s="128" t="str">
        <f t="shared" si="8"/>
        <v>  </v>
      </c>
      <c r="Y129" s="114" t="str">
        <f t="shared" si="9"/>
        <v/>
      </c>
      <c r="Z129" s="114" t="str">
        <f t="shared" si="10"/>
        <v/>
      </c>
      <c r="AA129" s="114" t="str">
        <f>'CADASTRO FORN'!G129</f>
        <v/>
      </c>
      <c r="AB129" s="114" t="str">
        <f t="shared" si="11"/>
        <v/>
      </c>
      <c r="AC129" s="128" t="str">
        <f t="shared" si="12"/>
        <v>  </v>
      </c>
      <c r="AD129" s="55" t="str">
        <f t="shared" si="18"/>
        <v>122</v>
      </c>
      <c r="AE129" s="55"/>
      <c r="AF129" s="55" t="str">
        <f t="shared" si="19"/>
        <v/>
      </c>
      <c r="AG129" s="55" t="str">
        <f t="shared" si="13"/>
        <v/>
      </c>
      <c r="AH129" s="55" t="str">
        <f t="shared" si="14"/>
        <v/>
      </c>
      <c r="AI129" s="55"/>
      <c r="AJ129" s="55" t="str">
        <f t="shared" si="20"/>
        <v/>
      </c>
      <c r="AK129" s="55" t="str">
        <f t="shared" si="15"/>
        <v/>
      </c>
      <c r="AL129" s="104" t="str">
        <f t="shared" si="16"/>
        <v>  </v>
      </c>
      <c r="AM129" s="55"/>
      <c r="AN129" s="55" t="str">
        <f>IF('CADASTRO PROD'!E129 = "", "-", 'CADASTRO PROD'!E129)</f>
        <v>-</v>
      </c>
      <c r="AO129" s="55" t="str">
        <f>IF(AN129= "-", "-", 'CADASTRO PROD'!J129)</f>
        <v>-</v>
      </c>
      <c r="AP129" s="55" t="str">
        <f>IF(AO129 = "-", "-", 'CADASTRO PROD'!D129)</f>
        <v>-</v>
      </c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</row>
    <row r="130" ht="30.0" customHeight="1">
      <c r="A130" s="1"/>
      <c r="B130" s="97" t="str">
        <f t="shared" si="1"/>
        <v/>
      </c>
      <c r="C130" s="98" t="str">
        <f t="shared" si="17"/>
        <v>-</v>
      </c>
      <c r="D130" s="102"/>
      <c r="E130" s="137" t="str">
        <f t="shared" si="2"/>
        <v/>
      </c>
      <c r="F130" s="100"/>
      <c r="G130" s="92"/>
      <c r="H130" s="93"/>
      <c r="I130" s="100"/>
      <c r="J130" s="93"/>
      <c r="K130" s="100"/>
      <c r="L130" s="93"/>
      <c r="M130" s="103"/>
      <c r="N130" s="124"/>
      <c r="O130" s="125" t="str">
        <f t="shared" si="3"/>
        <v/>
      </c>
      <c r="P130" s="100"/>
      <c r="Q130" s="93"/>
      <c r="R130" s="126"/>
      <c r="S130" s="127" t="str">
        <f t="shared" si="4"/>
        <v/>
      </c>
      <c r="T130" s="103" t="str">
        <f t="shared" si="5"/>
        <v>  </v>
      </c>
      <c r="U130" s="35"/>
      <c r="V130" s="114" t="str">
        <f t="shared" si="6"/>
        <v/>
      </c>
      <c r="W130" s="114" t="str">
        <f t="shared" si="7"/>
        <v/>
      </c>
      <c r="X130" s="128" t="str">
        <f t="shared" si="8"/>
        <v>  </v>
      </c>
      <c r="Y130" s="114" t="str">
        <f t="shared" si="9"/>
        <v/>
      </c>
      <c r="Z130" s="114" t="str">
        <f t="shared" si="10"/>
        <v/>
      </c>
      <c r="AA130" s="114" t="str">
        <f>'CADASTRO FORN'!G130</f>
        <v/>
      </c>
      <c r="AB130" s="114" t="str">
        <f t="shared" si="11"/>
        <v/>
      </c>
      <c r="AC130" s="128" t="str">
        <f t="shared" si="12"/>
        <v>  </v>
      </c>
      <c r="AD130" s="55" t="str">
        <f t="shared" si="18"/>
        <v>123</v>
      </c>
      <c r="AE130" s="55"/>
      <c r="AF130" s="55" t="str">
        <f t="shared" si="19"/>
        <v/>
      </c>
      <c r="AG130" s="55" t="str">
        <f t="shared" si="13"/>
        <v/>
      </c>
      <c r="AH130" s="55" t="str">
        <f t="shared" si="14"/>
        <v/>
      </c>
      <c r="AI130" s="55"/>
      <c r="AJ130" s="55" t="str">
        <f t="shared" si="20"/>
        <v/>
      </c>
      <c r="AK130" s="55" t="str">
        <f t="shared" si="15"/>
        <v/>
      </c>
      <c r="AL130" s="104" t="str">
        <f t="shared" si="16"/>
        <v>  </v>
      </c>
      <c r="AM130" s="55"/>
      <c r="AN130" s="55" t="str">
        <f>IF('CADASTRO PROD'!E130 = "", "-", 'CADASTRO PROD'!E130)</f>
        <v>-</v>
      </c>
      <c r="AO130" s="55" t="str">
        <f>IF(AN130= "-", "-", 'CADASTRO PROD'!J130)</f>
        <v>-</v>
      </c>
      <c r="AP130" s="55" t="str">
        <f>IF(AO130 = "-", "-", 'CADASTRO PROD'!D130)</f>
        <v>-</v>
      </c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</row>
    <row r="131" ht="30.0" customHeight="1">
      <c r="A131" s="1"/>
      <c r="B131" s="97" t="str">
        <f t="shared" si="1"/>
        <v/>
      </c>
      <c r="C131" s="108" t="str">
        <f t="shared" si="17"/>
        <v>-</v>
      </c>
      <c r="D131" s="112"/>
      <c r="E131" s="136" t="str">
        <f t="shared" si="2"/>
        <v/>
      </c>
      <c r="F131" s="110"/>
      <c r="G131" s="92"/>
      <c r="H131" s="93"/>
      <c r="I131" s="110"/>
      <c r="J131" s="93"/>
      <c r="K131" s="110"/>
      <c r="L131" s="93"/>
      <c r="M131" s="113"/>
      <c r="N131" s="132"/>
      <c r="O131" s="133" t="str">
        <f t="shared" si="3"/>
        <v/>
      </c>
      <c r="P131" s="110"/>
      <c r="Q131" s="93"/>
      <c r="R131" s="134"/>
      <c r="S131" s="135" t="str">
        <f t="shared" si="4"/>
        <v/>
      </c>
      <c r="T131" s="113" t="str">
        <f t="shared" si="5"/>
        <v>  </v>
      </c>
      <c r="U131" s="35"/>
      <c r="V131" s="114" t="str">
        <f t="shared" si="6"/>
        <v/>
      </c>
      <c r="W131" s="114" t="str">
        <f t="shared" si="7"/>
        <v/>
      </c>
      <c r="X131" s="128" t="str">
        <f t="shared" si="8"/>
        <v>  </v>
      </c>
      <c r="Y131" s="114" t="str">
        <f t="shared" si="9"/>
        <v/>
      </c>
      <c r="Z131" s="114" t="str">
        <f t="shared" si="10"/>
        <v/>
      </c>
      <c r="AA131" s="114" t="str">
        <f>'CADASTRO FORN'!G131</f>
        <v/>
      </c>
      <c r="AB131" s="114" t="str">
        <f t="shared" si="11"/>
        <v/>
      </c>
      <c r="AC131" s="128" t="str">
        <f t="shared" si="12"/>
        <v>  </v>
      </c>
      <c r="AD131" s="55" t="str">
        <f t="shared" si="18"/>
        <v>124</v>
      </c>
      <c r="AE131" s="55"/>
      <c r="AF131" s="55" t="str">
        <f t="shared" si="19"/>
        <v/>
      </c>
      <c r="AG131" s="55" t="str">
        <f t="shared" si="13"/>
        <v/>
      </c>
      <c r="AH131" s="55" t="str">
        <f t="shared" si="14"/>
        <v/>
      </c>
      <c r="AI131" s="55"/>
      <c r="AJ131" s="55" t="str">
        <f t="shared" si="20"/>
        <v/>
      </c>
      <c r="AK131" s="55" t="str">
        <f t="shared" si="15"/>
        <v/>
      </c>
      <c r="AL131" s="104" t="str">
        <f t="shared" si="16"/>
        <v>  </v>
      </c>
      <c r="AM131" s="55"/>
      <c r="AN131" s="55" t="str">
        <f>IF('CADASTRO PROD'!E131 = "", "-", 'CADASTRO PROD'!E131)</f>
        <v>-</v>
      </c>
      <c r="AO131" s="55" t="str">
        <f>IF(AN131= "-", "-", 'CADASTRO PROD'!J131)</f>
        <v>-</v>
      </c>
      <c r="AP131" s="55" t="str">
        <f>IF(AO131 = "-", "-", 'CADASTRO PROD'!D131)</f>
        <v>-</v>
      </c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</row>
    <row r="132" ht="30.0" customHeight="1">
      <c r="A132" s="1"/>
      <c r="B132" s="97" t="str">
        <f t="shared" si="1"/>
        <v/>
      </c>
      <c r="C132" s="98" t="str">
        <f t="shared" si="17"/>
        <v>-</v>
      </c>
      <c r="D132" s="102"/>
      <c r="E132" s="137" t="str">
        <f t="shared" si="2"/>
        <v/>
      </c>
      <c r="F132" s="100"/>
      <c r="G132" s="92"/>
      <c r="H132" s="93"/>
      <c r="I132" s="100"/>
      <c r="J132" s="93"/>
      <c r="K132" s="100"/>
      <c r="L132" s="93"/>
      <c r="M132" s="103"/>
      <c r="N132" s="124"/>
      <c r="O132" s="125" t="str">
        <f t="shared" si="3"/>
        <v/>
      </c>
      <c r="P132" s="100"/>
      <c r="Q132" s="93"/>
      <c r="R132" s="126"/>
      <c r="S132" s="127" t="str">
        <f t="shared" si="4"/>
        <v/>
      </c>
      <c r="T132" s="103" t="str">
        <f t="shared" si="5"/>
        <v>  </v>
      </c>
      <c r="U132" s="35"/>
      <c r="V132" s="114" t="str">
        <f t="shared" si="6"/>
        <v/>
      </c>
      <c r="W132" s="114" t="str">
        <f t="shared" si="7"/>
        <v/>
      </c>
      <c r="X132" s="128" t="str">
        <f t="shared" si="8"/>
        <v>  </v>
      </c>
      <c r="Y132" s="114" t="str">
        <f t="shared" si="9"/>
        <v/>
      </c>
      <c r="Z132" s="114" t="str">
        <f t="shared" si="10"/>
        <v/>
      </c>
      <c r="AA132" s="114" t="str">
        <f>'CADASTRO FORN'!G132</f>
        <v/>
      </c>
      <c r="AB132" s="114" t="str">
        <f t="shared" si="11"/>
        <v/>
      </c>
      <c r="AC132" s="128" t="str">
        <f t="shared" si="12"/>
        <v>  </v>
      </c>
      <c r="AD132" s="55" t="str">
        <f t="shared" si="18"/>
        <v>125</v>
      </c>
      <c r="AE132" s="55"/>
      <c r="AF132" s="55" t="str">
        <f t="shared" si="19"/>
        <v/>
      </c>
      <c r="AG132" s="55" t="str">
        <f t="shared" si="13"/>
        <v/>
      </c>
      <c r="AH132" s="55" t="str">
        <f t="shared" si="14"/>
        <v/>
      </c>
      <c r="AI132" s="55"/>
      <c r="AJ132" s="55" t="str">
        <f t="shared" si="20"/>
        <v/>
      </c>
      <c r="AK132" s="55" t="str">
        <f t="shared" si="15"/>
        <v/>
      </c>
      <c r="AL132" s="104" t="str">
        <f t="shared" si="16"/>
        <v>  </v>
      </c>
      <c r="AM132" s="55"/>
      <c r="AN132" s="55" t="str">
        <f>IF('CADASTRO PROD'!E132 = "", "-", 'CADASTRO PROD'!E132)</f>
        <v>-</v>
      </c>
      <c r="AO132" s="55" t="str">
        <f>IF(AN132= "-", "-", 'CADASTRO PROD'!J132)</f>
        <v>-</v>
      </c>
      <c r="AP132" s="55" t="str">
        <f>IF(AO132 = "-", "-", 'CADASTRO PROD'!D132)</f>
        <v>-</v>
      </c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</row>
    <row r="133" ht="30.0" customHeight="1">
      <c r="A133" s="1"/>
      <c r="B133" s="97" t="str">
        <f t="shared" si="1"/>
        <v/>
      </c>
      <c r="C133" s="108" t="str">
        <f t="shared" si="17"/>
        <v>-</v>
      </c>
      <c r="D133" s="112"/>
      <c r="E133" s="136" t="str">
        <f t="shared" si="2"/>
        <v/>
      </c>
      <c r="F133" s="110"/>
      <c r="G133" s="92"/>
      <c r="H133" s="93"/>
      <c r="I133" s="110"/>
      <c r="J133" s="93"/>
      <c r="K133" s="110"/>
      <c r="L133" s="93"/>
      <c r="M133" s="113"/>
      <c r="N133" s="132"/>
      <c r="O133" s="133" t="str">
        <f t="shared" si="3"/>
        <v/>
      </c>
      <c r="P133" s="110"/>
      <c r="Q133" s="93"/>
      <c r="R133" s="134"/>
      <c r="S133" s="135" t="str">
        <f t="shared" si="4"/>
        <v/>
      </c>
      <c r="T133" s="113" t="str">
        <f t="shared" si="5"/>
        <v>  </v>
      </c>
      <c r="U133" s="35"/>
      <c r="V133" s="114" t="str">
        <f t="shared" si="6"/>
        <v/>
      </c>
      <c r="W133" s="114" t="str">
        <f t="shared" si="7"/>
        <v/>
      </c>
      <c r="X133" s="128" t="str">
        <f t="shared" si="8"/>
        <v>  </v>
      </c>
      <c r="Y133" s="114" t="str">
        <f t="shared" si="9"/>
        <v/>
      </c>
      <c r="Z133" s="114" t="str">
        <f t="shared" si="10"/>
        <v/>
      </c>
      <c r="AA133" s="114" t="str">
        <f>'CADASTRO FORN'!G133</f>
        <v/>
      </c>
      <c r="AB133" s="114" t="str">
        <f t="shared" si="11"/>
        <v/>
      </c>
      <c r="AC133" s="128" t="str">
        <f t="shared" si="12"/>
        <v>  </v>
      </c>
      <c r="AD133" s="55" t="str">
        <f t="shared" si="18"/>
        <v>126</v>
      </c>
      <c r="AE133" s="55"/>
      <c r="AF133" s="55" t="str">
        <f t="shared" si="19"/>
        <v/>
      </c>
      <c r="AG133" s="55" t="str">
        <f t="shared" si="13"/>
        <v/>
      </c>
      <c r="AH133" s="55" t="str">
        <f t="shared" si="14"/>
        <v/>
      </c>
      <c r="AI133" s="55"/>
      <c r="AJ133" s="55" t="str">
        <f t="shared" si="20"/>
        <v/>
      </c>
      <c r="AK133" s="55" t="str">
        <f t="shared" si="15"/>
        <v/>
      </c>
      <c r="AL133" s="104" t="str">
        <f t="shared" si="16"/>
        <v>  </v>
      </c>
      <c r="AM133" s="55"/>
      <c r="AN133" s="55" t="str">
        <f>IF('CADASTRO PROD'!E133 = "", "-", 'CADASTRO PROD'!E133)</f>
        <v>-</v>
      </c>
      <c r="AO133" s="55" t="str">
        <f>IF(AN133= "-", "-", 'CADASTRO PROD'!J133)</f>
        <v>-</v>
      </c>
      <c r="AP133" s="55" t="str">
        <f>IF(AO133 = "-", "-", 'CADASTRO PROD'!D133)</f>
        <v>-</v>
      </c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</row>
    <row r="134" ht="30.0" customHeight="1">
      <c r="A134" s="1"/>
      <c r="B134" s="97" t="str">
        <f t="shared" si="1"/>
        <v/>
      </c>
      <c r="C134" s="98" t="str">
        <f t="shared" si="17"/>
        <v>-</v>
      </c>
      <c r="D134" s="102"/>
      <c r="E134" s="137" t="str">
        <f t="shared" si="2"/>
        <v/>
      </c>
      <c r="F134" s="100"/>
      <c r="G134" s="92"/>
      <c r="H134" s="93"/>
      <c r="I134" s="100"/>
      <c r="J134" s="93"/>
      <c r="K134" s="100"/>
      <c r="L134" s="93"/>
      <c r="M134" s="103"/>
      <c r="N134" s="124"/>
      <c r="O134" s="125" t="str">
        <f t="shared" si="3"/>
        <v/>
      </c>
      <c r="P134" s="100"/>
      <c r="Q134" s="93"/>
      <c r="R134" s="126"/>
      <c r="S134" s="127" t="str">
        <f t="shared" si="4"/>
        <v/>
      </c>
      <c r="T134" s="103" t="str">
        <f t="shared" si="5"/>
        <v>  </v>
      </c>
      <c r="U134" s="35"/>
      <c r="V134" s="114" t="str">
        <f t="shared" si="6"/>
        <v/>
      </c>
      <c r="W134" s="114" t="str">
        <f t="shared" si="7"/>
        <v/>
      </c>
      <c r="X134" s="128" t="str">
        <f t="shared" si="8"/>
        <v>  </v>
      </c>
      <c r="Y134" s="114" t="str">
        <f t="shared" si="9"/>
        <v/>
      </c>
      <c r="Z134" s="114" t="str">
        <f t="shared" si="10"/>
        <v/>
      </c>
      <c r="AA134" s="114" t="str">
        <f>'CADASTRO FORN'!G134</f>
        <v/>
      </c>
      <c r="AB134" s="114" t="str">
        <f t="shared" si="11"/>
        <v/>
      </c>
      <c r="AC134" s="128" t="str">
        <f t="shared" si="12"/>
        <v>  </v>
      </c>
      <c r="AD134" s="55" t="str">
        <f t="shared" si="18"/>
        <v>127</v>
      </c>
      <c r="AE134" s="55"/>
      <c r="AF134" s="55" t="str">
        <f t="shared" si="19"/>
        <v/>
      </c>
      <c r="AG134" s="55" t="str">
        <f t="shared" si="13"/>
        <v/>
      </c>
      <c r="AH134" s="55" t="str">
        <f t="shared" si="14"/>
        <v/>
      </c>
      <c r="AI134" s="55"/>
      <c r="AJ134" s="55" t="str">
        <f t="shared" si="20"/>
        <v/>
      </c>
      <c r="AK134" s="55" t="str">
        <f t="shared" si="15"/>
        <v/>
      </c>
      <c r="AL134" s="104" t="str">
        <f t="shared" si="16"/>
        <v>  </v>
      </c>
      <c r="AM134" s="55"/>
      <c r="AN134" s="55" t="str">
        <f>IF('CADASTRO PROD'!E134 = "", "-", 'CADASTRO PROD'!E134)</f>
        <v>-</v>
      </c>
      <c r="AO134" s="55" t="str">
        <f>IF(AN134= "-", "-", 'CADASTRO PROD'!J134)</f>
        <v>-</v>
      </c>
      <c r="AP134" s="55" t="str">
        <f>IF(AO134 = "-", "-", 'CADASTRO PROD'!D134)</f>
        <v>-</v>
      </c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</row>
    <row r="135" ht="30.0" customHeight="1">
      <c r="A135" s="1"/>
      <c r="B135" s="97" t="str">
        <f t="shared" si="1"/>
        <v/>
      </c>
      <c r="C135" s="108" t="str">
        <f t="shared" si="17"/>
        <v>-</v>
      </c>
      <c r="D135" s="112"/>
      <c r="E135" s="136" t="str">
        <f t="shared" si="2"/>
        <v/>
      </c>
      <c r="F135" s="110"/>
      <c r="G135" s="92"/>
      <c r="H135" s="93"/>
      <c r="I135" s="110"/>
      <c r="J135" s="93"/>
      <c r="K135" s="110"/>
      <c r="L135" s="93"/>
      <c r="M135" s="113"/>
      <c r="N135" s="132"/>
      <c r="O135" s="133" t="str">
        <f t="shared" si="3"/>
        <v/>
      </c>
      <c r="P135" s="110"/>
      <c r="Q135" s="93"/>
      <c r="R135" s="134"/>
      <c r="S135" s="135" t="str">
        <f t="shared" si="4"/>
        <v/>
      </c>
      <c r="T135" s="113" t="str">
        <f t="shared" si="5"/>
        <v>  </v>
      </c>
      <c r="U135" s="35"/>
      <c r="V135" s="114" t="str">
        <f t="shared" si="6"/>
        <v/>
      </c>
      <c r="W135" s="114" t="str">
        <f t="shared" si="7"/>
        <v/>
      </c>
      <c r="X135" s="128" t="str">
        <f t="shared" si="8"/>
        <v>  </v>
      </c>
      <c r="Y135" s="114" t="str">
        <f t="shared" si="9"/>
        <v/>
      </c>
      <c r="Z135" s="114" t="str">
        <f t="shared" si="10"/>
        <v/>
      </c>
      <c r="AA135" s="114" t="str">
        <f>'CADASTRO FORN'!G135</f>
        <v/>
      </c>
      <c r="AB135" s="114" t="str">
        <f t="shared" si="11"/>
        <v/>
      </c>
      <c r="AC135" s="128" t="str">
        <f t="shared" si="12"/>
        <v>  </v>
      </c>
      <c r="AD135" s="55" t="str">
        <f t="shared" si="18"/>
        <v>128</v>
      </c>
      <c r="AE135" s="55"/>
      <c r="AF135" s="55" t="str">
        <f t="shared" si="19"/>
        <v/>
      </c>
      <c r="AG135" s="55" t="str">
        <f t="shared" si="13"/>
        <v/>
      </c>
      <c r="AH135" s="55" t="str">
        <f t="shared" si="14"/>
        <v/>
      </c>
      <c r="AI135" s="55"/>
      <c r="AJ135" s="55" t="str">
        <f t="shared" si="20"/>
        <v/>
      </c>
      <c r="AK135" s="55" t="str">
        <f t="shared" si="15"/>
        <v/>
      </c>
      <c r="AL135" s="104" t="str">
        <f t="shared" si="16"/>
        <v>  </v>
      </c>
      <c r="AM135" s="55"/>
      <c r="AN135" s="55" t="str">
        <f>IF('CADASTRO PROD'!E135 = "", "-", 'CADASTRO PROD'!E135)</f>
        <v>-</v>
      </c>
      <c r="AO135" s="55" t="str">
        <f>IF(AN135= "-", "-", 'CADASTRO PROD'!J135)</f>
        <v>-</v>
      </c>
      <c r="AP135" s="55" t="str">
        <f>IF(AO135 = "-", "-", 'CADASTRO PROD'!D135)</f>
        <v>-</v>
      </c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</row>
    <row r="136" ht="30.0" customHeight="1">
      <c r="A136" s="1"/>
      <c r="B136" s="97" t="str">
        <f t="shared" si="1"/>
        <v/>
      </c>
      <c r="C136" s="98" t="str">
        <f t="shared" si="17"/>
        <v>-</v>
      </c>
      <c r="D136" s="102"/>
      <c r="E136" s="137" t="str">
        <f t="shared" si="2"/>
        <v/>
      </c>
      <c r="F136" s="100"/>
      <c r="G136" s="92"/>
      <c r="H136" s="93"/>
      <c r="I136" s="100"/>
      <c r="J136" s="93"/>
      <c r="K136" s="100"/>
      <c r="L136" s="93"/>
      <c r="M136" s="103"/>
      <c r="N136" s="124"/>
      <c r="O136" s="125" t="str">
        <f t="shared" si="3"/>
        <v/>
      </c>
      <c r="P136" s="100"/>
      <c r="Q136" s="93"/>
      <c r="R136" s="126"/>
      <c r="S136" s="127" t="str">
        <f t="shared" si="4"/>
        <v/>
      </c>
      <c r="T136" s="103" t="str">
        <f t="shared" si="5"/>
        <v>  </v>
      </c>
      <c r="U136" s="35"/>
      <c r="V136" s="114" t="str">
        <f t="shared" si="6"/>
        <v/>
      </c>
      <c r="W136" s="114" t="str">
        <f t="shared" si="7"/>
        <v/>
      </c>
      <c r="X136" s="128" t="str">
        <f t="shared" si="8"/>
        <v>  </v>
      </c>
      <c r="Y136" s="114" t="str">
        <f t="shared" si="9"/>
        <v/>
      </c>
      <c r="Z136" s="114" t="str">
        <f t="shared" si="10"/>
        <v/>
      </c>
      <c r="AA136" s="114" t="str">
        <f>'CADASTRO FORN'!G136</f>
        <v/>
      </c>
      <c r="AB136" s="114" t="str">
        <f t="shared" si="11"/>
        <v/>
      </c>
      <c r="AC136" s="128" t="str">
        <f t="shared" si="12"/>
        <v>  </v>
      </c>
      <c r="AD136" s="55" t="str">
        <f t="shared" si="18"/>
        <v>129</v>
      </c>
      <c r="AE136" s="55"/>
      <c r="AF136" s="55" t="str">
        <f t="shared" si="19"/>
        <v/>
      </c>
      <c r="AG136" s="55" t="str">
        <f t="shared" si="13"/>
        <v/>
      </c>
      <c r="AH136" s="55" t="str">
        <f t="shared" si="14"/>
        <v/>
      </c>
      <c r="AI136" s="55"/>
      <c r="AJ136" s="55" t="str">
        <f t="shared" si="20"/>
        <v/>
      </c>
      <c r="AK136" s="55" t="str">
        <f t="shared" si="15"/>
        <v/>
      </c>
      <c r="AL136" s="104" t="str">
        <f t="shared" si="16"/>
        <v>  </v>
      </c>
      <c r="AM136" s="55"/>
      <c r="AN136" s="55" t="str">
        <f>IF('CADASTRO PROD'!E136 = "", "-", 'CADASTRO PROD'!E136)</f>
        <v>-</v>
      </c>
      <c r="AO136" s="55" t="str">
        <f>IF(AN136= "-", "-", 'CADASTRO PROD'!J136)</f>
        <v>-</v>
      </c>
      <c r="AP136" s="55" t="str">
        <f>IF(AO136 = "-", "-", 'CADASTRO PROD'!D136)</f>
        <v>-</v>
      </c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</row>
    <row r="137" ht="30.0" customHeight="1">
      <c r="A137" s="1"/>
      <c r="B137" s="97" t="str">
        <f t="shared" si="1"/>
        <v/>
      </c>
      <c r="C137" s="108" t="str">
        <f t="shared" si="17"/>
        <v>-</v>
      </c>
      <c r="D137" s="112"/>
      <c r="E137" s="136" t="str">
        <f t="shared" si="2"/>
        <v/>
      </c>
      <c r="F137" s="110"/>
      <c r="G137" s="92"/>
      <c r="H137" s="93"/>
      <c r="I137" s="110"/>
      <c r="J137" s="93"/>
      <c r="K137" s="110"/>
      <c r="L137" s="93"/>
      <c r="M137" s="113"/>
      <c r="N137" s="132"/>
      <c r="O137" s="133" t="str">
        <f t="shared" si="3"/>
        <v/>
      </c>
      <c r="P137" s="110"/>
      <c r="Q137" s="93"/>
      <c r="R137" s="134"/>
      <c r="S137" s="135" t="str">
        <f t="shared" si="4"/>
        <v/>
      </c>
      <c r="T137" s="113" t="str">
        <f t="shared" si="5"/>
        <v>  </v>
      </c>
      <c r="U137" s="35"/>
      <c r="V137" s="114" t="str">
        <f t="shared" si="6"/>
        <v/>
      </c>
      <c r="W137" s="114" t="str">
        <f t="shared" si="7"/>
        <v/>
      </c>
      <c r="X137" s="128" t="str">
        <f t="shared" si="8"/>
        <v>  </v>
      </c>
      <c r="Y137" s="114" t="str">
        <f t="shared" si="9"/>
        <v/>
      </c>
      <c r="Z137" s="114" t="str">
        <f t="shared" si="10"/>
        <v/>
      </c>
      <c r="AA137" s="114" t="str">
        <f>'CADASTRO FORN'!G137</f>
        <v/>
      </c>
      <c r="AB137" s="114" t="str">
        <f t="shared" si="11"/>
        <v/>
      </c>
      <c r="AC137" s="128" t="str">
        <f t="shared" si="12"/>
        <v>  </v>
      </c>
      <c r="AD137" s="55" t="str">
        <f t="shared" si="18"/>
        <v>130</v>
      </c>
      <c r="AE137" s="55"/>
      <c r="AF137" s="55" t="str">
        <f t="shared" si="19"/>
        <v/>
      </c>
      <c r="AG137" s="55" t="str">
        <f t="shared" si="13"/>
        <v/>
      </c>
      <c r="AH137" s="55" t="str">
        <f t="shared" si="14"/>
        <v/>
      </c>
      <c r="AI137" s="55"/>
      <c r="AJ137" s="55" t="str">
        <f t="shared" si="20"/>
        <v/>
      </c>
      <c r="AK137" s="55" t="str">
        <f t="shared" si="15"/>
        <v/>
      </c>
      <c r="AL137" s="104" t="str">
        <f t="shared" si="16"/>
        <v>  </v>
      </c>
      <c r="AM137" s="55"/>
      <c r="AN137" s="55" t="str">
        <f>IF('CADASTRO PROD'!E137 = "", "-", 'CADASTRO PROD'!E137)</f>
        <v>-</v>
      </c>
      <c r="AO137" s="55" t="str">
        <f>IF(AN137= "-", "-", 'CADASTRO PROD'!J137)</f>
        <v>-</v>
      </c>
      <c r="AP137" s="55" t="str">
        <f>IF(AO137 = "-", "-", 'CADASTRO PROD'!D137)</f>
        <v>-</v>
      </c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</row>
    <row r="138" ht="30.0" customHeight="1">
      <c r="A138" s="1"/>
      <c r="B138" s="97" t="str">
        <f t="shared" si="1"/>
        <v/>
      </c>
      <c r="C138" s="98" t="str">
        <f t="shared" si="17"/>
        <v>-</v>
      </c>
      <c r="D138" s="102"/>
      <c r="E138" s="137" t="str">
        <f t="shared" si="2"/>
        <v/>
      </c>
      <c r="F138" s="100"/>
      <c r="G138" s="92"/>
      <c r="H138" s="93"/>
      <c r="I138" s="100"/>
      <c r="J138" s="93"/>
      <c r="K138" s="100"/>
      <c r="L138" s="93"/>
      <c r="M138" s="103"/>
      <c r="N138" s="124"/>
      <c r="O138" s="125" t="str">
        <f t="shared" si="3"/>
        <v/>
      </c>
      <c r="P138" s="100"/>
      <c r="Q138" s="93"/>
      <c r="R138" s="126"/>
      <c r="S138" s="127" t="str">
        <f t="shared" si="4"/>
        <v/>
      </c>
      <c r="T138" s="103" t="str">
        <f t="shared" si="5"/>
        <v>  </v>
      </c>
      <c r="U138" s="35"/>
      <c r="V138" s="114" t="str">
        <f t="shared" si="6"/>
        <v/>
      </c>
      <c r="W138" s="114" t="str">
        <f t="shared" si="7"/>
        <v/>
      </c>
      <c r="X138" s="128" t="str">
        <f t="shared" si="8"/>
        <v>  </v>
      </c>
      <c r="Y138" s="114" t="str">
        <f t="shared" si="9"/>
        <v/>
      </c>
      <c r="Z138" s="114" t="str">
        <f t="shared" si="10"/>
        <v/>
      </c>
      <c r="AA138" s="114" t="str">
        <f>'CADASTRO FORN'!G138</f>
        <v/>
      </c>
      <c r="AB138" s="114" t="str">
        <f t="shared" si="11"/>
        <v/>
      </c>
      <c r="AC138" s="128" t="str">
        <f t="shared" si="12"/>
        <v>  </v>
      </c>
      <c r="AD138" s="55" t="str">
        <f t="shared" si="18"/>
        <v>131</v>
      </c>
      <c r="AE138" s="55"/>
      <c r="AF138" s="55" t="str">
        <f t="shared" si="19"/>
        <v/>
      </c>
      <c r="AG138" s="55" t="str">
        <f t="shared" si="13"/>
        <v/>
      </c>
      <c r="AH138" s="55" t="str">
        <f t="shared" si="14"/>
        <v/>
      </c>
      <c r="AI138" s="55"/>
      <c r="AJ138" s="55" t="str">
        <f t="shared" si="20"/>
        <v/>
      </c>
      <c r="AK138" s="55" t="str">
        <f t="shared" si="15"/>
        <v/>
      </c>
      <c r="AL138" s="104" t="str">
        <f t="shared" si="16"/>
        <v>  </v>
      </c>
      <c r="AM138" s="55"/>
      <c r="AN138" s="55" t="str">
        <f>IF('CADASTRO PROD'!E138 = "", "-", 'CADASTRO PROD'!E138)</f>
        <v>-</v>
      </c>
      <c r="AO138" s="55" t="str">
        <f>IF(AN138= "-", "-", 'CADASTRO PROD'!J138)</f>
        <v>-</v>
      </c>
      <c r="AP138" s="55" t="str">
        <f>IF(AO138 = "-", "-", 'CADASTRO PROD'!D138)</f>
        <v>-</v>
      </c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</row>
    <row r="139" ht="30.0" customHeight="1">
      <c r="A139" s="1"/>
      <c r="B139" s="97" t="str">
        <f t="shared" si="1"/>
        <v/>
      </c>
      <c r="C139" s="108" t="str">
        <f t="shared" si="17"/>
        <v>-</v>
      </c>
      <c r="D139" s="112"/>
      <c r="E139" s="136" t="str">
        <f t="shared" si="2"/>
        <v/>
      </c>
      <c r="F139" s="110"/>
      <c r="G139" s="92"/>
      <c r="H139" s="93"/>
      <c r="I139" s="110"/>
      <c r="J139" s="93"/>
      <c r="K139" s="110"/>
      <c r="L139" s="93"/>
      <c r="M139" s="113"/>
      <c r="N139" s="132"/>
      <c r="O139" s="133" t="str">
        <f t="shared" si="3"/>
        <v/>
      </c>
      <c r="P139" s="110"/>
      <c r="Q139" s="93"/>
      <c r="R139" s="134"/>
      <c r="S139" s="135" t="str">
        <f t="shared" si="4"/>
        <v/>
      </c>
      <c r="T139" s="113" t="str">
        <f t="shared" si="5"/>
        <v>  </v>
      </c>
      <c r="U139" s="35"/>
      <c r="V139" s="114" t="str">
        <f t="shared" si="6"/>
        <v/>
      </c>
      <c r="W139" s="114" t="str">
        <f t="shared" si="7"/>
        <v/>
      </c>
      <c r="X139" s="128" t="str">
        <f t="shared" si="8"/>
        <v>  </v>
      </c>
      <c r="Y139" s="114" t="str">
        <f t="shared" si="9"/>
        <v/>
      </c>
      <c r="Z139" s="114" t="str">
        <f t="shared" si="10"/>
        <v/>
      </c>
      <c r="AA139" s="114" t="str">
        <f>'CADASTRO FORN'!G139</f>
        <v/>
      </c>
      <c r="AB139" s="114" t="str">
        <f t="shared" si="11"/>
        <v/>
      </c>
      <c r="AC139" s="128" t="str">
        <f t="shared" si="12"/>
        <v>  </v>
      </c>
      <c r="AD139" s="55" t="str">
        <f t="shared" si="18"/>
        <v>132</v>
      </c>
      <c r="AE139" s="55"/>
      <c r="AF139" s="55" t="str">
        <f t="shared" si="19"/>
        <v/>
      </c>
      <c r="AG139" s="55" t="str">
        <f t="shared" si="13"/>
        <v/>
      </c>
      <c r="AH139" s="55" t="str">
        <f t="shared" si="14"/>
        <v/>
      </c>
      <c r="AI139" s="55"/>
      <c r="AJ139" s="55" t="str">
        <f t="shared" si="20"/>
        <v/>
      </c>
      <c r="AK139" s="55" t="str">
        <f t="shared" si="15"/>
        <v/>
      </c>
      <c r="AL139" s="104" t="str">
        <f t="shared" si="16"/>
        <v>  </v>
      </c>
      <c r="AM139" s="55"/>
      <c r="AN139" s="55" t="str">
        <f>IF('CADASTRO PROD'!E139 = "", "-", 'CADASTRO PROD'!E139)</f>
        <v>-</v>
      </c>
      <c r="AO139" s="55" t="str">
        <f>IF(AN139= "-", "-", 'CADASTRO PROD'!J139)</f>
        <v>-</v>
      </c>
      <c r="AP139" s="55" t="str">
        <f>IF(AO139 = "-", "-", 'CADASTRO PROD'!D139)</f>
        <v>-</v>
      </c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</row>
    <row r="140" ht="30.0" customHeight="1">
      <c r="A140" s="1"/>
      <c r="B140" s="97" t="str">
        <f t="shared" si="1"/>
        <v/>
      </c>
      <c r="C140" s="98" t="str">
        <f t="shared" si="17"/>
        <v>-</v>
      </c>
      <c r="D140" s="102"/>
      <c r="E140" s="137" t="str">
        <f t="shared" si="2"/>
        <v/>
      </c>
      <c r="F140" s="100"/>
      <c r="G140" s="92"/>
      <c r="H140" s="93"/>
      <c r="I140" s="100"/>
      <c r="J140" s="93"/>
      <c r="K140" s="100"/>
      <c r="L140" s="93"/>
      <c r="M140" s="103"/>
      <c r="N140" s="124"/>
      <c r="O140" s="125" t="str">
        <f t="shared" si="3"/>
        <v/>
      </c>
      <c r="P140" s="100"/>
      <c r="Q140" s="93"/>
      <c r="R140" s="126"/>
      <c r="S140" s="127" t="str">
        <f t="shared" si="4"/>
        <v/>
      </c>
      <c r="T140" s="103" t="str">
        <f t="shared" si="5"/>
        <v>  </v>
      </c>
      <c r="U140" s="35"/>
      <c r="V140" s="114" t="str">
        <f t="shared" si="6"/>
        <v/>
      </c>
      <c r="W140" s="114" t="str">
        <f t="shared" si="7"/>
        <v/>
      </c>
      <c r="X140" s="128" t="str">
        <f t="shared" si="8"/>
        <v>  </v>
      </c>
      <c r="Y140" s="114" t="str">
        <f t="shared" si="9"/>
        <v/>
      </c>
      <c r="Z140" s="114" t="str">
        <f t="shared" si="10"/>
        <v/>
      </c>
      <c r="AA140" s="114" t="str">
        <f>'CADASTRO FORN'!G140</f>
        <v/>
      </c>
      <c r="AB140" s="114" t="str">
        <f t="shared" si="11"/>
        <v/>
      </c>
      <c r="AC140" s="128" t="str">
        <f t="shared" si="12"/>
        <v>  </v>
      </c>
      <c r="AD140" s="55" t="str">
        <f t="shared" si="18"/>
        <v>133</v>
      </c>
      <c r="AE140" s="55"/>
      <c r="AF140" s="55" t="str">
        <f t="shared" si="19"/>
        <v/>
      </c>
      <c r="AG140" s="55" t="str">
        <f t="shared" si="13"/>
        <v/>
      </c>
      <c r="AH140" s="55" t="str">
        <f t="shared" si="14"/>
        <v/>
      </c>
      <c r="AI140" s="55"/>
      <c r="AJ140" s="55" t="str">
        <f t="shared" si="20"/>
        <v/>
      </c>
      <c r="AK140" s="55" t="str">
        <f t="shared" si="15"/>
        <v/>
      </c>
      <c r="AL140" s="104" t="str">
        <f t="shared" si="16"/>
        <v>  </v>
      </c>
      <c r="AM140" s="55"/>
      <c r="AN140" s="55" t="str">
        <f>IF('CADASTRO PROD'!E140 = "", "-", 'CADASTRO PROD'!E140)</f>
        <v>-</v>
      </c>
      <c r="AO140" s="55" t="str">
        <f>IF(AN140= "-", "-", 'CADASTRO PROD'!J140)</f>
        <v>-</v>
      </c>
      <c r="AP140" s="55" t="str">
        <f>IF(AO140 = "-", "-", 'CADASTRO PROD'!D140)</f>
        <v>-</v>
      </c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</row>
    <row r="141" ht="30.0" customHeight="1">
      <c r="A141" s="1"/>
      <c r="B141" s="97" t="str">
        <f t="shared" si="1"/>
        <v/>
      </c>
      <c r="C141" s="108" t="str">
        <f t="shared" si="17"/>
        <v>-</v>
      </c>
      <c r="D141" s="112"/>
      <c r="E141" s="136" t="str">
        <f t="shared" si="2"/>
        <v/>
      </c>
      <c r="F141" s="110"/>
      <c r="G141" s="92"/>
      <c r="H141" s="93"/>
      <c r="I141" s="110"/>
      <c r="J141" s="93"/>
      <c r="K141" s="110"/>
      <c r="L141" s="93"/>
      <c r="M141" s="113"/>
      <c r="N141" s="132"/>
      <c r="O141" s="133" t="str">
        <f t="shared" si="3"/>
        <v/>
      </c>
      <c r="P141" s="110"/>
      <c r="Q141" s="93"/>
      <c r="R141" s="134"/>
      <c r="S141" s="135" t="str">
        <f t="shared" si="4"/>
        <v/>
      </c>
      <c r="T141" s="113" t="str">
        <f t="shared" si="5"/>
        <v>  </v>
      </c>
      <c r="U141" s="35"/>
      <c r="V141" s="114" t="str">
        <f t="shared" si="6"/>
        <v/>
      </c>
      <c r="W141" s="114" t="str">
        <f t="shared" si="7"/>
        <v/>
      </c>
      <c r="X141" s="128" t="str">
        <f t="shared" si="8"/>
        <v>  </v>
      </c>
      <c r="Y141" s="114" t="str">
        <f t="shared" si="9"/>
        <v/>
      </c>
      <c r="Z141" s="114" t="str">
        <f t="shared" si="10"/>
        <v/>
      </c>
      <c r="AA141" s="114" t="str">
        <f>'CADASTRO FORN'!G141</f>
        <v/>
      </c>
      <c r="AB141" s="114" t="str">
        <f t="shared" si="11"/>
        <v/>
      </c>
      <c r="AC141" s="128" t="str">
        <f t="shared" si="12"/>
        <v>  </v>
      </c>
      <c r="AD141" s="55" t="str">
        <f t="shared" si="18"/>
        <v>134</v>
      </c>
      <c r="AE141" s="55"/>
      <c r="AF141" s="55" t="str">
        <f t="shared" si="19"/>
        <v/>
      </c>
      <c r="AG141" s="55" t="str">
        <f t="shared" si="13"/>
        <v/>
      </c>
      <c r="AH141" s="55" t="str">
        <f t="shared" si="14"/>
        <v/>
      </c>
      <c r="AI141" s="55"/>
      <c r="AJ141" s="55" t="str">
        <f t="shared" si="20"/>
        <v/>
      </c>
      <c r="AK141" s="55" t="str">
        <f t="shared" si="15"/>
        <v/>
      </c>
      <c r="AL141" s="104" t="str">
        <f t="shared" si="16"/>
        <v>  </v>
      </c>
      <c r="AM141" s="55"/>
      <c r="AN141" s="55" t="str">
        <f>IF('CADASTRO PROD'!E141 = "", "-", 'CADASTRO PROD'!E141)</f>
        <v>-</v>
      </c>
      <c r="AO141" s="55" t="str">
        <f>IF(AN141= "-", "-", 'CADASTRO PROD'!J141)</f>
        <v>-</v>
      </c>
      <c r="AP141" s="55" t="str">
        <f>IF(AO141 = "-", "-", 'CADASTRO PROD'!D141)</f>
        <v>-</v>
      </c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</row>
    <row r="142" ht="30.0" customHeight="1">
      <c r="A142" s="1"/>
      <c r="B142" s="97" t="str">
        <f t="shared" si="1"/>
        <v/>
      </c>
      <c r="C142" s="98" t="str">
        <f t="shared" si="17"/>
        <v>-</v>
      </c>
      <c r="D142" s="102"/>
      <c r="E142" s="137" t="str">
        <f t="shared" si="2"/>
        <v/>
      </c>
      <c r="F142" s="100"/>
      <c r="G142" s="92"/>
      <c r="H142" s="93"/>
      <c r="I142" s="100"/>
      <c r="J142" s="93"/>
      <c r="K142" s="100"/>
      <c r="L142" s="93"/>
      <c r="M142" s="103"/>
      <c r="N142" s="124"/>
      <c r="O142" s="125" t="str">
        <f t="shared" si="3"/>
        <v/>
      </c>
      <c r="P142" s="100"/>
      <c r="Q142" s="93"/>
      <c r="R142" s="126"/>
      <c r="S142" s="127" t="str">
        <f t="shared" si="4"/>
        <v/>
      </c>
      <c r="T142" s="103" t="str">
        <f t="shared" si="5"/>
        <v>  </v>
      </c>
      <c r="U142" s="35"/>
      <c r="V142" s="114" t="str">
        <f t="shared" si="6"/>
        <v/>
      </c>
      <c r="W142" s="114" t="str">
        <f t="shared" si="7"/>
        <v/>
      </c>
      <c r="X142" s="128" t="str">
        <f t="shared" si="8"/>
        <v>  </v>
      </c>
      <c r="Y142" s="114" t="str">
        <f t="shared" si="9"/>
        <v/>
      </c>
      <c r="Z142" s="114" t="str">
        <f t="shared" si="10"/>
        <v/>
      </c>
      <c r="AA142" s="114" t="str">
        <f>'CADASTRO FORN'!G142</f>
        <v/>
      </c>
      <c r="AB142" s="114" t="str">
        <f t="shared" si="11"/>
        <v/>
      </c>
      <c r="AC142" s="128" t="str">
        <f t="shared" si="12"/>
        <v>  </v>
      </c>
      <c r="AD142" s="55" t="str">
        <f t="shared" si="18"/>
        <v>135</v>
      </c>
      <c r="AE142" s="55"/>
      <c r="AF142" s="55" t="str">
        <f t="shared" si="19"/>
        <v/>
      </c>
      <c r="AG142" s="55" t="str">
        <f t="shared" si="13"/>
        <v/>
      </c>
      <c r="AH142" s="55" t="str">
        <f t="shared" si="14"/>
        <v/>
      </c>
      <c r="AI142" s="55"/>
      <c r="AJ142" s="55" t="str">
        <f t="shared" si="20"/>
        <v/>
      </c>
      <c r="AK142" s="55" t="str">
        <f t="shared" si="15"/>
        <v/>
      </c>
      <c r="AL142" s="104" t="str">
        <f t="shared" si="16"/>
        <v>  </v>
      </c>
      <c r="AM142" s="55"/>
      <c r="AN142" s="55" t="str">
        <f>IF('CADASTRO PROD'!E142 = "", "-", 'CADASTRO PROD'!E142)</f>
        <v>-</v>
      </c>
      <c r="AO142" s="55" t="str">
        <f>IF(AN142= "-", "-", 'CADASTRO PROD'!J142)</f>
        <v>-</v>
      </c>
      <c r="AP142" s="55" t="str">
        <f>IF(AO142 = "-", "-", 'CADASTRO PROD'!D142)</f>
        <v>-</v>
      </c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</row>
    <row r="143" ht="30.0" customHeight="1">
      <c r="A143" s="1"/>
      <c r="B143" s="97" t="str">
        <f t="shared" si="1"/>
        <v/>
      </c>
      <c r="C143" s="108" t="str">
        <f t="shared" si="17"/>
        <v>-</v>
      </c>
      <c r="D143" s="112"/>
      <c r="E143" s="136" t="str">
        <f t="shared" si="2"/>
        <v/>
      </c>
      <c r="F143" s="110"/>
      <c r="G143" s="92"/>
      <c r="H143" s="93"/>
      <c r="I143" s="110"/>
      <c r="J143" s="93"/>
      <c r="K143" s="110"/>
      <c r="L143" s="93"/>
      <c r="M143" s="113"/>
      <c r="N143" s="132"/>
      <c r="O143" s="133" t="str">
        <f t="shared" si="3"/>
        <v/>
      </c>
      <c r="P143" s="110"/>
      <c r="Q143" s="93"/>
      <c r="R143" s="134"/>
      <c r="S143" s="135" t="str">
        <f t="shared" si="4"/>
        <v/>
      </c>
      <c r="T143" s="113" t="str">
        <f t="shared" si="5"/>
        <v>  </v>
      </c>
      <c r="U143" s="35"/>
      <c r="V143" s="114" t="str">
        <f t="shared" si="6"/>
        <v/>
      </c>
      <c r="W143" s="114" t="str">
        <f t="shared" si="7"/>
        <v/>
      </c>
      <c r="X143" s="128" t="str">
        <f t="shared" si="8"/>
        <v>  </v>
      </c>
      <c r="Y143" s="114" t="str">
        <f t="shared" si="9"/>
        <v/>
      </c>
      <c r="Z143" s="114" t="str">
        <f t="shared" si="10"/>
        <v/>
      </c>
      <c r="AA143" s="114" t="str">
        <f>'CADASTRO FORN'!G143</f>
        <v/>
      </c>
      <c r="AB143" s="114" t="str">
        <f t="shared" si="11"/>
        <v/>
      </c>
      <c r="AC143" s="128" t="str">
        <f t="shared" si="12"/>
        <v>  </v>
      </c>
      <c r="AD143" s="55" t="str">
        <f t="shared" si="18"/>
        <v>136</v>
      </c>
      <c r="AE143" s="55"/>
      <c r="AF143" s="55" t="str">
        <f t="shared" si="19"/>
        <v/>
      </c>
      <c r="AG143" s="55" t="str">
        <f t="shared" si="13"/>
        <v/>
      </c>
      <c r="AH143" s="55" t="str">
        <f t="shared" si="14"/>
        <v/>
      </c>
      <c r="AI143" s="55"/>
      <c r="AJ143" s="55" t="str">
        <f t="shared" si="20"/>
        <v/>
      </c>
      <c r="AK143" s="55" t="str">
        <f t="shared" si="15"/>
        <v/>
      </c>
      <c r="AL143" s="104" t="str">
        <f t="shared" si="16"/>
        <v>  </v>
      </c>
      <c r="AM143" s="55"/>
      <c r="AN143" s="55" t="str">
        <f>IF('CADASTRO PROD'!E143 = "", "-", 'CADASTRO PROD'!E143)</f>
        <v>-</v>
      </c>
      <c r="AO143" s="55" t="str">
        <f>IF(AN143= "-", "-", 'CADASTRO PROD'!J143)</f>
        <v>-</v>
      </c>
      <c r="AP143" s="55" t="str">
        <f>IF(AO143 = "-", "-", 'CADASTRO PROD'!D143)</f>
        <v>-</v>
      </c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</row>
    <row r="144" ht="30.0" customHeight="1">
      <c r="A144" s="1"/>
      <c r="B144" s="97" t="str">
        <f t="shared" si="1"/>
        <v/>
      </c>
      <c r="C144" s="98" t="str">
        <f t="shared" si="17"/>
        <v>-</v>
      </c>
      <c r="D144" s="102"/>
      <c r="E144" s="137" t="str">
        <f t="shared" si="2"/>
        <v/>
      </c>
      <c r="F144" s="100"/>
      <c r="G144" s="92"/>
      <c r="H144" s="93"/>
      <c r="I144" s="100"/>
      <c r="J144" s="93"/>
      <c r="K144" s="100"/>
      <c r="L144" s="93"/>
      <c r="M144" s="103"/>
      <c r="N144" s="124"/>
      <c r="O144" s="125" t="str">
        <f t="shared" si="3"/>
        <v/>
      </c>
      <c r="P144" s="100"/>
      <c r="Q144" s="93"/>
      <c r="R144" s="126"/>
      <c r="S144" s="127" t="str">
        <f t="shared" si="4"/>
        <v/>
      </c>
      <c r="T144" s="103" t="str">
        <f t="shared" si="5"/>
        <v>  </v>
      </c>
      <c r="U144" s="35"/>
      <c r="V144" s="114" t="str">
        <f t="shared" si="6"/>
        <v/>
      </c>
      <c r="W144" s="114" t="str">
        <f t="shared" si="7"/>
        <v/>
      </c>
      <c r="X144" s="128" t="str">
        <f t="shared" si="8"/>
        <v>  </v>
      </c>
      <c r="Y144" s="114" t="str">
        <f t="shared" si="9"/>
        <v/>
      </c>
      <c r="Z144" s="114" t="str">
        <f t="shared" si="10"/>
        <v/>
      </c>
      <c r="AA144" s="114" t="str">
        <f>'CADASTRO FORN'!G144</f>
        <v/>
      </c>
      <c r="AB144" s="114" t="str">
        <f t="shared" si="11"/>
        <v/>
      </c>
      <c r="AC144" s="128" t="str">
        <f t="shared" si="12"/>
        <v>  </v>
      </c>
      <c r="AD144" s="55" t="str">
        <f t="shared" si="18"/>
        <v>137</v>
      </c>
      <c r="AE144" s="55"/>
      <c r="AF144" s="55" t="str">
        <f t="shared" si="19"/>
        <v/>
      </c>
      <c r="AG144" s="55" t="str">
        <f t="shared" si="13"/>
        <v/>
      </c>
      <c r="AH144" s="55" t="str">
        <f t="shared" si="14"/>
        <v/>
      </c>
      <c r="AI144" s="55"/>
      <c r="AJ144" s="55" t="str">
        <f t="shared" si="20"/>
        <v/>
      </c>
      <c r="AK144" s="55" t="str">
        <f t="shared" si="15"/>
        <v/>
      </c>
      <c r="AL144" s="104" t="str">
        <f t="shared" si="16"/>
        <v>  </v>
      </c>
      <c r="AM144" s="55"/>
      <c r="AN144" s="55" t="str">
        <f>IF('CADASTRO PROD'!E144 = "", "-", 'CADASTRO PROD'!E144)</f>
        <v>-</v>
      </c>
      <c r="AO144" s="55" t="str">
        <f>IF(AN144= "-", "-", 'CADASTRO PROD'!J144)</f>
        <v>-</v>
      </c>
      <c r="AP144" s="55" t="str">
        <f>IF(AO144 = "-", "-", 'CADASTRO PROD'!D144)</f>
        <v>-</v>
      </c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</row>
    <row r="145" ht="30.0" customHeight="1">
      <c r="A145" s="1"/>
      <c r="B145" s="97" t="str">
        <f t="shared" si="1"/>
        <v/>
      </c>
      <c r="C145" s="108" t="str">
        <f t="shared" si="17"/>
        <v>-</v>
      </c>
      <c r="D145" s="112"/>
      <c r="E145" s="136" t="str">
        <f t="shared" si="2"/>
        <v/>
      </c>
      <c r="F145" s="110"/>
      <c r="G145" s="92"/>
      <c r="H145" s="93"/>
      <c r="I145" s="110"/>
      <c r="J145" s="93"/>
      <c r="K145" s="110"/>
      <c r="L145" s="93"/>
      <c r="M145" s="113"/>
      <c r="N145" s="132"/>
      <c r="O145" s="133" t="str">
        <f t="shared" si="3"/>
        <v/>
      </c>
      <c r="P145" s="110"/>
      <c r="Q145" s="93"/>
      <c r="R145" s="134"/>
      <c r="S145" s="135" t="str">
        <f t="shared" si="4"/>
        <v/>
      </c>
      <c r="T145" s="113" t="str">
        <f t="shared" si="5"/>
        <v>  </v>
      </c>
      <c r="U145" s="35"/>
      <c r="V145" s="114" t="str">
        <f t="shared" si="6"/>
        <v/>
      </c>
      <c r="W145" s="114" t="str">
        <f t="shared" si="7"/>
        <v/>
      </c>
      <c r="X145" s="128" t="str">
        <f t="shared" si="8"/>
        <v>  </v>
      </c>
      <c r="Y145" s="114" t="str">
        <f t="shared" si="9"/>
        <v/>
      </c>
      <c r="Z145" s="114" t="str">
        <f t="shared" si="10"/>
        <v/>
      </c>
      <c r="AA145" s="114" t="str">
        <f>'CADASTRO FORN'!G145</f>
        <v/>
      </c>
      <c r="AB145" s="114" t="str">
        <f t="shared" si="11"/>
        <v/>
      </c>
      <c r="AC145" s="128" t="str">
        <f t="shared" si="12"/>
        <v>  </v>
      </c>
      <c r="AD145" s="55" t="str">
        <f t="shared" si="18"/>
        <v>138</v>
      </c>
      <c r="AE145" s="55"/>
      <c r="AF145" s="55" t="str">
        <f t="shared" si="19"/>
        <v/>
      </c>
      <c r="AG145" s="55" t="str">
        <f t="shared" si="13"/>
        <v/>
      </c>
      <c r="AH145" s="55" t="str">
        <f t="shared" si="14"/>
        <v/>
      </c>
      <c r="AI145" s="55"/>
      <c r="AJ145" s="55" t="str">
        <f t="shared" si="20"/>
        <v/>
      </c>
      <c r="AK145" s="55" t="str">
        <f t="shared" si="15"/>
        <v/>
      </c>
      <c r="AL145" s="104" t="str">
        <f t="shared" si="16"/>
        <v>  </v>
      </c>
      <c r="AM145" s="55"/>
      <c r="AN145" s="55" t="str">
        <f>IF('CADASTRO PROD'!E145 = "", "-", 'CADASTRO PROD'!E145)</f>
        <v>-</v>
      </c>
      <c r="AO145" s="55" t="str">
        <f>IF(AN145= "-", "-", 'CADASTRO PROD'!J145)</f>
        <v>-</v>
      </c>
      <c r="AP145" s="55" t="str">
        <f>IF(AO145 = "-", "-", 'CADASTRO PROD'!D145)</f>
        <v>-</v>
      </c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</row>
    <row r="146" ht="30.0" customHeight="1">
      <c r="A146" s="1"/>
      <c r="B146" s="97" t="str">
        <f t="shared" si="1"/>
        <v/>
      </c>
      <c r="C146" s="98" t="str">
        <f t="shared" si="17"/>
        <v>-</v>
      </c>
      <c r="D146" s="102"/>
      <c r="E146" s="137" t="str">
        <f t="shared" si="2"/>
        <v/>
      </c>
      <c r="F146" s="100"/>
      <c r="G146" s="92"/>
      <c r="H146" s="93"/>
      <c r="I146" s="100"/>
      <c r="J146" s="93"/>
      <c r="K146" s="100"/>
      <c r="L146" s="93"/>
      <c r="M146" s="103"/>
      <c r="N146" s="124"/>
      <c r="O146" s="125" t="str">
        <f t="shared" si="3"/>
        <v/>
      </c>
      <c r="P146" s="100"/>
      <c r="Q146" s="93"/>
      <c r="R146" s="126"/>
      <c r="S146" s="127" t="str">
        <f t="shared" si="4"/>
        <v/>
      </c>
      <c r="T146" s="103" t="str">
        <f t="shared" si="5"/>
        <v>  </v>
      </c>
      <c r="U146" s="35"/>
      <c r="V146" s="114" t="str">
        <f t="shared" si="6"/>
        <v/>
      </c>
      <c r="W146" s="114" t="str">
        <f t="shared" si="7"/>
        <v/>
      </c>
      <c r="X146" s="128" t="str">
        <f t="shared" si="8"/>
        <v>  </v>
      </c>
      <c r="Y146" s="114" t="str">
        <f t="shared" si="9"/>
        <v/>
      </c>
      <c r="Z146" s="114" t="str">
        <f t="shared" si="10"/>
        <v/>
      </c>
      <c r="AA146" s="114" t="str">
        <f>'CADASTRO FORN'!G146</f>
        <v/>
      </c>
      <c r="AB146" s="114" t="str">
        <f t="shared" si="11"/>
        <v/>
      </c>
      <c r="AC146" s="128" t="str">
        <f t="shared" si="12"/>
        <v>  </v>
      </c>
      <c r="AD146" s="55" t="str">
        <f t="shared" si="18"/>
        <v>139</v>
      </c>
      <c r="AE146" s="55"/>
      <c r="AF146" s="55" t="str">
        <f t="shared" si="19"/>
        <v/>
      </c>
      <c r="AG146" s="55" t="str">
        <f t="shared" si="13"/>
        <v/>
      </c>
      <c r="AH146" s="55" t="str">
        <f t="shared" si="14"/>
        <v/>
      </c>
      <c r="AI146" s="55"/>
      <c r="AJ146" s="55" t="str">
        <f t="shared" si="20"/>
        <v/>
      </c>
      <c r="AK146" s="55" t="str">
        <f t="shared" si="15"/>
        <v/>
      </c>
      <c r="AL146" s="104" t="str">
        <f t="shared" si="16"/>
        <v>  </v>
      </c>
      <c r="AM146" s="55"/>
      <c r="AN146" s="55" t="str">
        <f>IF('CADASTRO PROD'!E146 = "", "-", 'CADASTRO PROD'!E146)</f>
        <v>-</v>
      </c>
      <c r="AO146" s="55" t="str">
        <f>IF(AN146= "-", "-", 'CADASTRO PROD'!J146)</f>
        <v>-</v>
      </c>
      <c r="AP146" s="55" t="str">
        <f>IF(AO146 = "-", "-", 'CADASTRO PROD'!D146)</f>
        <v>-</v>
      </c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</row>
    <row r="147" ht="30.0" customHeight="1">
      <c r="A147" s="1"/>
      <c r="B147" s="97" t="str">
        <f t="shared" si="1"/>
        <v/>
      </c>
      <c r="C147" s="108" t="str">
        <f t="shared" si="17"/>
        <v>-</v>
      </c>
      <c r="D147" s="112"/>
      <c r="E147" s="136" t="str">
        <f t="shared" si="2"/>
        <v/>
      </c>
      <c r="F147" s="110"/>
      <c r="G147" s="92"/>
      <c r="H147" s="93"/>
      <c r="I147" s="110"/>
      <c r="J147" s="93"/>
      <c r="K147" s="110"/>
      <c r="L147" s="93"/>
      <c r="M147" s="113"/>
      <c r="N147" s="132"/>
      <c r="O147" s="133" t="str">
        <f t="shared" si="3"/>
        <v/>
      </c>
      <c r="P147" s="110"/>
      <c r="Q147" s="93"/>
      <c r="R147" s="134"/>
      <c r="S147" s="135" t="str">
        <f t="shared" si="4"/>
        <v/>
      </c>
      <c r="T147" s="113" t="str">
        <f t="shared" si="5"/>
        <v>  </v>
      </c>
      <c r="U147" s="35"/>
      <c r="V147" s="114" t="str">
        <f t="shared" si="6"/>
        <v/>
      </c>
      <c r="W147" s="114" t="str">
        <f t="shared" si="7"/>
        <v/>
      </c>
      <c r="X147" s="128" t="str">
        <f t="shared" si="8"/>
        <v>  </v>
      </c>
      <c r="Y147" s="114" t="str">
        <f t="shared" si="9"/>
        <v/>
      </c>
      <c r="Z147" s="114" t="str">
        <f t="shared" si="10"/>
        <v/>
      </c>
      <c r="AA147" s="114" t="str">
        <f>'CADASTRO FORN'!G147</f>
        <v/>
      </c>
      <c r="AB147" s="114" t="str">
        <f t="shared" si="11"/>
        <v/>
      </c>
      <c r="AC147" s="128" t="str">
        <f t="shared" si="12"/>
        <v>  </v>
      </c>
      <c r="AD147" s="55" t="str">
        <f t="shared" si="18"/>
        <v>140</v>
      </c>
      <c r="AE147" s="55"/>
      <c r="AF147" s="55" t="str">
        <f t="shared" si="19"/>
        <v/>
      </c>
      <c r="AG147" s="55" t="str">
        <f t="shared" si="13"/>
        <v/>
      </c>
      <c r="AH147" s="55" t="str">
        <f t="shared" si="14"/>
        <v/>
      </c>
      <c r="AI147" s="55"/>
      <c r="AJ147" s="55" t="str">
        <f t="shared" si="20"/>
        <v/>
      </c>
      <c r="AK147" s="55" t="str">
        <f t="shared" si="15"/>
        <v/>
      </c>
      <c r="AL147" s="104" t="str">
        <f t="shared" si="16"/>
        <v>  </v>
      </c>
      <c r="AM147" s="55"/>
      <c r="AN147" s="55" t="str">
        <f>IF('CADASTRO PROD'!E147 = "", "-", 'CADASTRO PROD'!E147)</f>
        <v>-</v>
      </c>
      <c r="AO147" s="55" t="str">
        <f>IF(AN147= "-", "-", 'CADASTRO PROD'!J147)</f>
        <v>-</v>
      </c>
      <c r="AP147" s="55" t="str">
        <f>IF(AO147 = "-", "-", 'CADASTRO PROD'!D147)</f>
        <v>-</v>
      </c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</row>
    <row r="148" ht="30.0" customHeight="1">
      <c r="A148" s="1"/>
      <c r="B148" s="97" t="str">
        <f t="shared" si="1"/>
        <v/>
      </c>
      <c r="C148" s="98" t="str">
        <f t="shared" si="17"/>
        <v>-</v>
      </c>
      <c r="D148" s="102"/>
      <c r="E148" s="137" t="str">
        <f t="shared" si="2"/>
        <v/>
      </c>
      <c r="F148" s="100"/>
      <c r="G148" s="92"/>
      <c r="H148" s="93"/>
      <c r="I148" s="100"/>
      <c r="J148" s="93"/>
      <c r="K148" s="100"/>
      <c r="L148" s="93"/>
      <c r="M148" s="103"/>
      <c r="N148" s="124"/>
      <c r="O148" s="125" t="str">
        <f t="shared" si="3"/>
        <v/>
      </c>
      <c r="P148" s="100"/>
      <c r="Q148" s="93"/>
      <c r="R148" s="126"/>
      <c r="S148" s="127" t="str">
        <f t="shared" si="4"/>
        <v/>
      </c>
      <c r="T148" s="103" t="str">
        <f t="shared" si="5"/>
        <v>  </v>
      </c>
      <c r="U148" s="35"/>
      <c r="V148" s="114" t="str">
        <f t="shared" si="6"/>
        <v/>
      </c>
      <c r="W148" s="114" t="str">
        <f t="shared" si="7"/>
        <v/>
      </c>
      <c r="X148" s="128" t="str">
        <f t="shared" si="8"/>
        <v>  </v>
      </c>
      <c r="Y148" s="114" t="str">
        <f t="shared" si="9"/>
        <v/>
      </c>
      <c r="Z148" s="114" t="str">
        <f t="shared" si="10"/>
        <v/>
      </c>
      <c r="AA148" s="114" t="str">
        <f>'CADASTRO FORN'!G148</f>
        <v/>
      </c>
      <c r="AB148" s="114" t="str">
        <f t="shared" si="11"/>
        <v/>
      </c>
      <c r="AC148" s="128" t="str">
        <f t="shared" si="12"/>
        <v>  </v>
      </c>
      <c r="AD148" s="55" t="str">
        <f t="shared" si="18"/>
        <v>141</v>
      </c>
      <c r="AE148" s="55"/>
      <c r="AF148" s="55" t="str">
        <f t="shared" si="19"/>
        <v/>
      </c>
      <c r="AG148" s="55" t="str">
        <f t="shared" si="13"/>
        <v/>
      </c>
      <c r="AH148" s="55" t="str">
        <f t="shared" si="14"/>
        <v/>
      </c>
      <c r="AI148" s="55"/>
      <c r="AJ148" s="55" t="str">
        <f t="shared" si="20"/>
        <v/>
      </c>
      <c r="AK148" s="55" t="str">
        <f t="shared" si="15"/>
        <v/>
      </c>
      <c r="AL148" s="104" t="str">
        <f t="shared" si="16"/>
        <v>  </v>
      </c>
      <c r="AM148" s="55"/>
      <c r="AN148" s="55" t="str">
        <f>IF('CADASTRO PROD'!E148 = "", "-", 'CADASTRO PROD'!E148)</f>
        <v>-</v>
      </c>
      <c r="AO148" s="55" t="str">
        <f>IF(AN148= "-", "-", 'CADASTRO PROD'!J148)</f>
        <v>-</v>
      </c>
      <c r="AP148" s="55" t="str">
        <f>IF(AO148 = "-", "-", 'CADASTRO PROD'!D148)</f>
        <v>-</v>
      </c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</row>
    <row r="149" ht="30.0" customHeight="1">
      <c r="A149" s="1"/>
      <c r="B149" s="97" t="str">
        <f t="shared" si="1"/>
        <v/>
      </c>
      <c r="C149" s="108" t="str">
        <f t="shared" si="17"/>
        <v>-</v>
      </c>
      <c r="D149" s="112"/>
      <c r="E149" s="136" t="str">
        <f t="shared" si="2"/>
        <v/>
      </c>
      <c r="F149" s="110"/>
      <c r="G149" s="92"/>
      <c r="H149" s="93"/>
      <c r="I149" s="110"/>
      <c r="J149" s="93"/>
      <c r="K149" s="110"/>
      <c r="L149" s="93"/>
      <c r="M149" s="113"/>
      <c r="N149" s="132"/>
      <c r="O149" s="133" t="str">
        <f t="shared" si="3"/>
        <v/>
      </c>
      <c r="P149" s="110"/>
      <c r="Q149" s="93"/>
      <c r="R149" s="134"/>
      <c r="S149" s="135" t="str">
        <f t="shared" si="4"/>
        <v/>
      </c>
      <c r="T149" s="113" t="str">
        <f t="shared" si="5"/>
        <v>  </v>
      </c>
      <c r="U149" s="35"/>
      <c r="V149" s="114" t="str">
        <f t="shared" si="6"/>
        <v/>
      </c>
      <c r="W149" s="114" t="str">
        <f t="shared" si="7"/>
        <v/>
      </c>
      <c r="X149" s="128" t="str">
        <f t="shared" si="8"/>
        <v>  </v>
      </c>
      <c r="Y149" s="114" t="str">
        <f t="shared" si="9"/>
        <v/>
      </c>
      <c r="Z149" s="114" t="str">
        <f t="shared" si="10"/>
        <v/>
      </c>
      <c r="AA149" s="114" t="str">
        <f>'CADASTRO FORN'!G149</f>
        <v/>
      </c>
      <c r="AB149" s="114" t="str">
        <f t="shared" si="11"/>
        <v/>
      </c>
      <c r="AC149" s="128" t="str">
        <f t="shared" si="12"/>
        <v>  </v>
      </c>
      <c r="AD149" s="55" t="str">
        <f t="shared" si="18"/>
        <v>142</v>
      </c>
      <c r="AE149" s="55"/>
      <c r="AF149" s="55" t="str">
        <f t="shared" si="19"/>
        <v/>
      </c>
      <c r="AG149" s="55" t="str">
        <f t="shared" si="13"/>
        <v/>
      </c>
      <c r="AH149" s="55" t="str">
        <f t="shared" si="14"/>
        <v/>
      </c>
      <c r="AI149" s="55"/>
      <c r="AJ149" s="55" t="str">
        <f t="shared" si="20"/>
        <v/>
      </c>
      <c r="AK149" s="55" t="str">
        <f t="shared" si="15"/>
        <v/>
      </c>
      <c r="AL149" s="104" t="str">
        <f t="shared" si="16"/>
        <v>  </v>
      </c>
      <c r="AM149" s="55"/>
      <c r="AN149" s="55" t="str">
        <f>IF('CADASTRO PROD'!E149 = "", "-", 'CADASTRO PROD'!E149)</f>
        <v>-</v>
      </c>
      <c r="AO149" s="55" t="str">
        <f>IF(AN149= "-", "-", 'CADASTRO PROD'!J149)</f>
        <v>-</v>
      </c>
      <c r="AP149" s="55" t="str">
        <f>IF(AO149 = "-", "-", 'CADASTRO PROD'!D149)</f>
        <v>-</v>
      </c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</row>
    <row r="150" ht="30.0" customHeight="1">
      <c r="A150" s="1"/>
      <c r="B150" s="97" t="str">
        <f t="shared" si="1"/>
        <v/>
      </c>
      <c r="C150" s="98" t="str">
        <f t="shared" si="17"/>
        <v>-</v>
      </c>
      <c r="D150" s="102"/>
      <c r="E150" s="137" t="str">
        <f t="shared" si="2"/>
        <v/>
      </c>
      <c r="F150" s="100"/>
      <c r="G150" s="92"/>
      <c r="H150" s="93"/>
      <c r="I150" s="100"/>
      <c r="J150" s="93"/>
      <c r="K150" s="100"/>
      <c r="L150" s="93"/>
      <c r="M150" s="103"/>
      <c r="N150" s="124"/>
      <c r="O150" s="125" t="str">
        <f t="shared" si="3"/>
        <v/>
      </c>
      <c r="P150" s="100"/>
      <c r="Q150" s="93"/>
      <c r="R150" s="126"/>
      <c r="S150" s="127" t="str">
        <f t="shared" si="4"/>
        <v/>
      </c>
      <c r="T150" s="103" t="str">
        <f t="shared" si="5"/>
        <v>  </v>
      </c>
      <c r="U150" s="35"/>
      <c r="V150" s="114" t="str">
        <f t="shared" si="6"/>
        <v/>
      </c>
      <c r="W150" s="114" t="str">
        <f t="shared" si="7"/>
        <v/>
      </c>
      <c r="X150" s="128" t="str">
        <f t="shared" si="8"/>
        <v>  </v>
      </c>
      <c r="Y150" s="114" t="str">
        <f t="shared" si="9"/>
        <v/>
      </c>
      <c r="Z150" s="114" t="str">
        <f t="shared" si="10"/>
        <v/>
      </c>
      <c r="AA150" s="114" t="str">
        <f>'CADASTRO FORN'!G150</f>
        <v/>
      </c>
      <c r="AB150" s="114" t="str">
        <f t="shared" si="11"/>
        <v/>
      </c>
      <c r="AC150" s="128" t="str">
        <f t="shared" si="12"/>
        <v>  </v>
      </c>
      <c r="AD150" s="55" t="str">
        <f t="shared" si="18"/>
        <v>143</v>
      </c>
      <c r="AE150" s="55"/>
      <c r="AF150" s="55" t="str">
        <f t="shared" si="19"/>
        <v/>
      </c>
      <c r="AG150" s="55" t="str">
        <f t="shared" si="13"/>
        <v/>
      </c>
      <c r="AH150" s="55" t="str">
        <f t="shared" si="14"/>
        <v/>
      </c>
      <c r="AI150" s="55"/>
      <c r="AJ150" s="55" t="str">
        <f t="shared" si="20"/>
        <v/>
      </c>
      <c r="AK150" s="55" t="str">
        <f t="shared" si="15"/>
        <v/>
      </c>
      <c r="AL150" s="104" t="str">
        <f t="shared" si="16"/>
        <v>  </v>
      </c>
      <c r="AM150" s="55"/>
      <c r="AN150" s="55" t="str">
        <f>IF('CADASTRO PROD'!E150 = "", "-", 'CADASTRO PROD'!E150)</f>
        <v>-</v>
      </c>
      <c r="AO150" s="55" t="str">
        <f>IF(AN150= "-", "-", 'CADASTRO PROD'!J150)</f>
        <v>-</v>
      </c>
      <c r="AP150" s="55" t="str">
        <f>IF(AO150 = "-", "-", 'CADASTRO PROD'!D150)</f>
        <v>-</v>
      </c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</row>
    <row r="151" ht="30.0" customHeight="1">
      <c r="A151" s="1"/>
      <c r="B151" s="97" t="str">
        <f t="shared" si="1"/>
        <v/>
      </c>
      <c r="C151" s="108" t="str">
        <f t="shared" si="17"/>
        <v>-</v>
      </c>
      <c r="D151" s="112"/>
      <c r="E151" s="136" t="str">
        <f t="shared" si="2"/>
        <v/>
      </c>
      <c r="F151" s="110"/>
      <c r="G151" s="92"/>
      <c r="H151" s="93"/>
      <c r="I151" s="110"/>
      <c r="J151" s="93"/>
      <c r="K151" s="110"/>
      <c r="L151" s="93"/>
      <c r="M151" s="113"/>
      <c r="N151" s="132"/>
      <c r="O151" s="133" t="str">
        <f t="shared" si="3"/>
        <v/>
      </c>
      <c r="P151" s="110"/>
      <c r="Q151" s="93"/>
      <c r="R151" s="134"/>
      <c r="S151" s="135" t="str">
        <f t="shared" si="4"/>
        <v/>
      </c>
      <c r="T151" s="113" t="str">
        <f t="shared" si="5"/>
        <v>  </v>
      </c>
      <c r="U151" s="35"/>
      <c r="V151" s="114" t="str">
        <f t="shared" si="6"/>
        <v/>
      </c>
      <c r="W151" s="114" t="str">
        <f t="shared" si="7"/>
        <v/>
      </c>
      <c r="X151" s="128" t="str">
        <f t="shared" si="8"/>
        <v>  </v>
      </c>
      <c r="Y151" s="114" t="str">
        <f t="shared" si="9"/>
        <v/>
      </c>
      <c r="Z151" s="114" t="str">
        <f t="shared" si="10"/>
        <v/>
      </c>
      <c r="AA151" s="114" t="str">
        <f>'CADASTRO FORN'!G151</f>
        <v/>
      </c>
      <c r="AB151" s="114" t="str">
        <f t="shared" si="11"/>
        <v/>
      </c>
      <c r="AC151" s="128" t="str">
        <f t="shared" si="12"/>
        <v>  </v>
      </c>
      <c r="AD151" s="55" t="str">
        <f t="shared" si="18"/>
        <v>144</v>
      </c>
      <c r="AE151" s="55"/>
      <c r="AF151" s="55" t="str">
        <f t="shared" si="19"/>
        <v/>
      </c>
      <c r="AG151" s="55" t="str">
        <f t="shared" si="13"/>
        <v/>
      </c>
      <c r="AH151" s="55" t="str">
        <f t="shared" si="14"/>
        <v/>
      </c>
      <c r="AI151" s="55"/>
      <c r="AJ151" s="55" t="str">
        <f t="shared" si="20"/>
        <v/>
      </c>
      <c r="AK151" s="55" t="str">
        <f t="shared" si="15"/>
        <v/>
      </c>
      <c r="AL151" s="104" t="str">
        <f t="shared" si="16"/>
        <v>  </v>
      </c>
      <c r="AM151" s="55"/>
      <c r="AN151" s="55" t="str">
        <f>IF('CADASTRO PROD'!E151 = "", "-", 'CADASTRO PROD'!E151)</f>
        <v>-</v>
      </c>
      <c r="AO151" s="55" t="str">
        <f>IF(AN151= "-", "-", 'CADASTRO PROD'!J151)</f>
        <v>-</v>
      </c>
      <c r="AP151" s="55" t="str">
        <f>IF(AO151 = "-", "-", 'CADASTRO PROD'!D151)</f>
        <v>-</v>
      </c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</row>
    <row r="152" ht="30.0" customHeight="1">
      <c r="A152" s="1"/>
      <c r="B152" s="97" t="str">
        <f t="shared" si="1"/>
        <v/>
      </c>
      <c r="C152" s="98" t="str">
        <f t="shared" si="17"/>
        <v>-</v>
      </c>
      <c r="D152" s="102"/>
      <c r="E152" s="137" t="str">
        <f t="shared" si="2"/>
        <v/>
      </c>
      <c r="F152" s="100"/>
      <c r="G152" s="92"/>
      <c r="H152" s="93"/>
      <c r="I152" s="100"/>
      <c r="J152" s="93"/>
      <c r="K152" s="100"/>
      <c r="L152" s="93"/>
      <c r="M152" s="103"/>
      <c r="N152" s="124"/>
      <c r="O152" s="125" t="str">
        <f t="shared" si="3"/>
        <v/>
      </c>
      <c r="P152" s="100"/>
      <c r="Q152" s="93"/>
      <c r="R152" s="126"/>
      <c r="S152" s="127" t="str">
        <f t="shared" si="4"/>
        <v/>
      </c>
      <c r="T152" s="103" t="str">
        <f t="shared" si="5"/>
        <v>  </v>
      </c>
      <c r="U152" s="35"/>
      <c r="V152" s="114" t="str">
        <f t="shared" si="6"/>
        <v/>
      </c>
      <c r="W152" s="114" t="str">
        <f t="shared" si="7"/>
        <v/>
      </c>
      <c r="X152" s="128" t="str">
        <f t="shared" si="8"/>
        <v>  </v>
      </c>
      <c r="Y152" s="114" t="str">
        <f t="shared" si="9"/>
        <v/>
      </c>
      <c r="Z152" s="114" t="str">
        <f t="shared" si="10"/>
        <v/>
      </c>
      <c r="AA152" s="114" t="str">
        <f>'CADASTRO FORN'!G152</f>
        <v/>
      </c>
      <c r="AB152" s="114" t="str">
        <f t="shared" si="11"/>
        <v/>
      </c>
      <c r="AC152" s="128" t="str">
        <f t="shared" si="12"/>
        <v>  </v>
      </c>
      <c r="AD152" s="55" t="str">
        <f t="shared" si="18"/>
        <v>145</v>
      </c>
      <c r="AE152" s="55"/>
      <c r="AF152" s="55" t="str">
        <f t="shared" si="19"/>
        <v/>
      </c>
      <c r="AG152" s="55" t="str">
        <f t="shared" si="13"/>
        <v/>
      </c>
      <c r="AH152" s="55" t="str">
        <f t="shared" si="14"/>
        <v/>
      </c>
      <c r="AI152" s="55"/>
      <c r="AJ152" s="55" t="str">
        <f t="shared" si="20"/>
        <v/>
      </c>
      <c r="AK152" s="55" t="str">
        <f t="shared" si="15"/>
        <v/>
      </c>
      <c r="AL152" s="104" t="str">
        <f t="shared" si="16"/>
        <v>  </v>
      </c>
      <c r="AM152" s="55"/>
      <c r="AN152" s="55" t="str">
        <f>IF('CADASTRO PROD'!E152 = "", "-", 'CADASTRO PROD'!E152)</f>
        <v>-</v>
      </c>
      <c r="AO152" s="55" t="str">
        <f>IF(AN152= "-", "-", 'CADASTRO PROD'!J152)</f>
        <v>-</v>
      </c>
      <c r="AP152" s="55" t="str">
        <f>IF(AO152 = "-", "-", 'CADASTRO PROD'!D152)</f>
        <v>-</v>
      </c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</row>
    <row r="153" ht="30.0" customHeight="1">
      <c r="A153" s="1"/>
      <c r="B153" s="97" t="str">
        <f t="shared" si="1"/>
        <v/>
      </c>
      <c r="C153" s="108" t="str">
        <f t="shared" si="17"/>
        <v>-</v>
      </c>
      <c r="D153" s="112"/>
      <c r="E153" s="136" t="str">
        <f t="shared" si="2"/>
        <v/>
      </c>
      <c r="F153" s="110"/>
      <c r="G153" s="92"/>
      <c r="H153" s="93"/>
      <c r="I153" s="110"/>
      <c r="J153" s="93"/>
      <c r="K153" s="110"/>
      <c r="L153" s="93"/>
      <c r="M153" s="113"/>
      <c r="N153" s="132"/>
      <c r="O153" s="133" t="str">
        <f t="shared" si="3"/>
        <v/>
      </c>
      <c r="P153" s="110"/>
      <c r="Q153" s="93"/>
      <c r="R153" s="134"/>
      <c r="S153" s="135" t="str">
        <f t="shared" si="4"/>
        <v/>
      </c>
      <c r="T153" s="113" t="str">
        <f t="shared" si="5"/>
        <v>  </v>
      </c>
      <c r="U153" s="35"/>
      <c r="V153" s="114" t="str">
        <f t="shared" si="6"/>
        <v/>
      </c>
      <c r="W153" s="114" t="str">
        <f t="shared" si="7"/>
        <v/>
      </c>
      <c r="X153" s="128" t="str">
        <f t="shared" si="8"/>
        <v>  </v>
      </c>
      <c r="Y153" s="114" t="str">
        <f t="shared" si="9"/>
        <v/>
      </c>
      <c r="Z153" s="114" t="str">
        <f t="shared" si="10"/>
        <v/>
      </c>
      <c r="AA153" s="114" t="str">
        <f>'CADASTRO FORN'!G153</f>
        <v/>
      </c>
      <c r="AB153" s="114" t="str">
        <f t="shared" si="11"/>
        <v/>
      </c>
      <c r="AC153" s="128" t="str">
        <f t="shared" si="12"/>
        <v>  </v>
      </c>
      <c r="AD153" s="55" t="str">
        <f t="shared" si="18"/>
        <v>146</v>
      </c>
      <c r="AE153" s="55"/>
      <c r="AF153" s="55" t="str">
        <f t="shared" si="19"/>
        <v/>
      </c>
      <c r="AG153" s="55" t="str">
        <f t="shared" si="13"/>
        <v/>
      </c>
      <c r="AH153" s="55" t="str">
        <f t="shared" si="14"/>
        <v/>
      </c>
      <c r="AI153" s="55"/>
      <c r="AJ153" s="55" t="str">
        <f t="shared" si="20"/>
        <v/>
      </c>
      <c r="AK153" s="55" t="str">
        <f t="shared" si="15"/>
        <v/>
      </c>
      <c r="AL153" s="104" t="str">
        <f t="shared" si="16"/>
        <v>  </v>
      </c>
      <c r="AM153" s="55"/>
      <c r="AN153" s="55" t="str">
        <f>IF('CADASTRO PROD'!E153 = "", "-", 'CADASTRO PROD'!E153)</f>
        <v>-</v>
      </c>
      <c r="AO153" s="55" t="str">
        <f>IF(AN153= "-", "-", 'CADASTRO PROD'!J153)</f>
        <v>-</v>
      </c>
      <c r="AP153" s="55" t="str">
        <f>IF(AO153 = "-", "-", 'CADASTRO PROD'!D153)</f>
        <v>-</v>
      </c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</row>
    <row r="154" ht="30.0" customHeight="1">
      <c r="A154" s="1"/>
      <c r="B154" s="97" t="str">
        <f t="shared" si="1"/>
        <v/>
      </c>
      <c r="C154" s="98" t="str">
        <f t="shared" si="17"/>
        <v>-</v>
      </c>
      <c r="D154" s="102"/>
      <c r="E154" s="137" t="str">
        <f t="shared" si="2"/>
        <v/>
      </c>
      <c r="F154" s="100"/>
      <c r="G154" s="92"/>
      <c r="H154" s="93"/>
      <c r="I154" s="100"/>
      <c r="J154" s="93"/>
      <c r="K154" s="100"/>
      <c r="L154" s="93"/>
      <c r="M154" s="103"/>
      <c r="N154" s="124"/>
      <c r="O154" s="125" t="str">
        <f t="shared" si="3"/>
        <v/>
      </c>
      <c r="P154" s="100"/>
      <c r="Q154" s="93"/>
      <c r="R154" s="126"/>
      <c r="S154" s="127" t="str">
        <f t="shared" si="4"/>
        <v/>
      </c>
      <c r="T154" s="103" t="str">
        <f t="shared" si="5"/>
        <v>  </v>
      </c>
      <c r="U154" s="35"/>
      <c r="V154" s="114" t="str">
        <f t="shared" si="6"/>
        <v/>
      </c>
      <c r="W154" s="114" t="str">
        <f t="shared" si="7"/>
        <v/>
      </c>
      <c r="X154" s="128" t="str">
        <f t="shared" si="8"/>
        <v>  </v>
      </c>
      <c r="Y154" s="114" t="str">
        <f t="shared" si="9"/>
        <v/>
      </c>
      <c r="Z154" s="114" t="str">
        <f t="shared" si="10"/>
        <v/>
      </c>
      <c r="AA154" s="114" t="str">
        <f>'CADASTRO FORN'!G154</f>
        <v/>
      </c>
      <c r="AB154" s="114" t="str">
        <f t="shared" si="11"/>
        <v/>
      </c>
      <c r="AC154" s="128" t="str">
        <f t="shared" si="12"/>
        <v>  </v>
      </c>
      <c r="AD154" s="55" t="str">
        <f t="shared" si="18"/>
        <v>147</v>
      </c>
      <c r="AE154" s="55"/>
      <c r="AF154" s="55" t="str">
        <f t="shared" si="19"/>
        <v/>
      </c>
      <c r="AG154" s="55" t="str">
        <f t="shared" si="13"/>
        <v/>
      </c>
      <c r="AH154" s="55" t="str">
        <f t="shared" si="14"/>
        <v/>
      </c>
      <c r="AI154" s="55"/>
      <c r="AJ154" s="55" t="str">
        <f t="shared" si="20"/>
        <v/>
      </c>
      <c r="AK154" s="55" t="str">
        <f t="shared" si="15"/>
        <v/>
      </c>
      <c r="AL154" s="104" t="str">
        <f t="shared" si="16"/>
        <v>  </v>
      </c>
      <c r="AM154" s="55"/>
      <c r="AN154" s="55" t="str">
        <f>IF('CADASTRO PROD'!E154 = "", "-", 'CADASTRO PROD'!E154)</f>
        <v>-</v>
      </c>
      <c r="AO154" s="55" t="str">
        <f>IF(AN154= "-", "-", 'CADASTRO PROD'!J154)</f>
        <v>-</v>
      </c>
      <c r="AP154" s="55" t="str">
        <f>IF(AO154 = "-", "-", 'CADASTRO PROD'!D154)</f>
        <v>-</v>
      </c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</row>
    <row r="155" ht="30.0" customHeight="1">
      <c r="A155" s="1"/>
      <c r="B155" s="97" t="str">
        <f t="shared" si="1"/>
        <v/>
      </c>
      <c r="C155" s="108" t="str">
        <f t="shared" si="17"/>
        <v>-</v>
      </c>
      <c r="D155" s="112"/>
      <c r="E155" s="136" t="str">
        <f t="shared" si="2"/>
        <v/>
      </c>
      <c r="F155" s="110"/>
      <c r="G155" s="92"/>
      <c r="H155" s="93"/>
      <c r="I155" s="110"/>
      <c r="J155" s="93"/>
      <c r="K155" s="110"/>
      <c r="L155" s="93"/>
      <c r="M155" s="113"/>
      <c r="N155" s="132"/>
      <c r="O155" s="133" t="str">
        <f t="shared" si="3"/>
        <v/>
      </c>
      <c r="P155" s="110"/>
      <c r="Q155" s="93"/>
      <c r="R155" s="134"/>
      <c r="S155" s="135" t="str">
        <f t="shared" si="4"/>
        <v/>
      </c>
      <c r="T155" s="113" t="str">
        <f t="shared" si="5"/>
        <v>  </v>
      </c>
      <c r="U155" s="35"/>
      <c r="V155" s="114" t="str">
        <f t="shared" si="6"/>
        <v/>
      </c>
      <c r="W155" s="114" t="str">
        <f t="shared" si="7"/>
        <v/>
      </c>
      <c r="X155" s="128" t="str">
        <f t="shared" si="8"/>
        <v>  </v>
      </c>
      <c r="Y155" s="114" t="str">
        <f t="shared" si="9"/>
        <v/>
      </c>
      <c r="Z155" s="114" t="str">
        <f t="shared" si="10"/>
        <v/>
      </c>
      <c r="AA155" s="114" t="str">
        <f>'CADASTRO FORN'!G155</f>
        <v/>
      </c>
      <c r="AB155" s="114" t="str">
        <f t="shared" si="11"/>
        <v/>
      </c>
      <c r="AC155" s="128" t="str">
        <f t="shared" si="12"/>
        <v>  </v>
      </c>
      <c r="AD155" s="55" t="str">
        <f t="shared" si="18"/>
        <v>148</v>
      </c>
      <c r="AE155" s="55"/>
      <c r="AF155" s="55" t="str">
        <f t="shared" si="19"/>
        <v/>
      </c>
      <c r="AG155" s="55" t="str">
        <f t="shared" si="13"/>
        <v/>
      </c>
      <c r="AH155" s="55" t="str">
        <f t="shared" si="14"/>
        <v/>
      </c>
      <c r="AI155" s="55"/>
      <c r="AJ155" s="55" t="str">
        <f t="shared" si="20"/>
        <v/>
      </c>
      <c r="AK155" s="55" t="str">
        <f t="shared" si="15"/>
        <v/>
      </c>
      <c r="AL155" s="104" t="str">
        <f t="shared" si="16"/>
        <v>  </v>
      </c>
      <c r="AM155" s="55"/>
      <c r="AN155" s="55" t="str">
        <f>IF('CADASTRO PROD'!E155 = "", "-", 'CADASTRO PROD'!E155)</f>
        <v>-</v>
      </c>
      <c r="AO155" s="55" t="str">
        <f>IF(AN155= "-", "-", 'CADASTRO PROD'!J155)</f>
        <v>-</v>
      </c>
      <c r="AP155" s="55" t="str">
        <f>IF(AO155 = "-", "-", 'CADASTRO PROD'!D155)</f>
        <v>-</v>
      </c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</row>
    <row r="156" ht="30.0" customHeight="1">
      <c r="A156" s="1"/>
      <c r="B156" s="97" t="str">
        <f t="shared" si="1"/>
        <v/>
      </c>
      <c r="C156" s="98" t="str">
        <f t="shared" si="17"/>
        <v>-</v>
      </c>
      <c r="D156" s="102"/>
      <c r="E156" s="137" t="str">
        <f t="shared" si="2"/>
        <v/>
      </c>
      <c r="F156" s="100"/>
      <c r="G156" s="92"/>
      <c r="H156" s="93"/>
      <c r="I156" s="100"/>
      <c r="J156" s="93"/>
      <c r="K156" s="100"/>
      <c r="L156" s="93"/>
      <c r="M156" s="103"/>
      <c r="N156" s="124"/>
      <c r="O156" s="125" t="str">
        <f t="shared" si="3"/>
        <v/>
      </c>
      <c r="P156" s="100"/>
      <c r="Q156" s="93"/>
      <c r="R156" s="126"/>
      <c r="S156" s="127" t="str">
        <f t="shared" si="4"/>
        <v/>
      </c>
      <c r="T156" s="103" t="str">
        <f t="shared" si="5"/>
        <v>  </v>
      </c>
      <c r="U156" s="35"/>
      <c r="V156" s="114" t="str">
        <f t="shared" si="6"/>
        <v/>
      </c>
      <c r="W156" s="114" t="str">
        <f t="shared" si="7"/>
        <v/>
      </c>
      <c r="X156" s="128" t="str">
        <f t="shared" si="8"/>
        <v>  </v>
      </c>
      <c r="Y156" s="114" t="str">
        <f t="shared" si="9"/>
        <v/>
      </c>
      <c r="Z156" s="114" t="str">
        <f t="shared" si="10"/>
        <v/>
      </c>
      <c r="AA156" s="114" t="str">
        <f>'CADASTRO FORN'!G156</f>
        <v/>
      </c>
      <c r="AB156" s="114" t="str">
        <f t="shared" si="11"/>
        <v/>
      </c>
      <c r="AC156" s="128" t="str">
        <f t="shared" si="12"/>
        <v>  </v>
      </c>
      <c r="AD156" s="55" t="str">
        <f t="shared" si="18"/>
        <v>149</v>
      </c>
      <c r="AE156" s="55"/>
      <c r="AF156" s="55" t="str">
        <f t="shared" si="19"/>
        <v/>
      </c>
      <c r="AG156" s="55" t="str">
        <f t="shared" si="13"/>
        <v/>
      </c>
      <c r="AH156" s="55" t="str">
        <f t="shared" si="14"/>
        <v/>
      </c>
      <c r="AI156" s="55"/>
      <c r="AJ156" s="55" t="str">
        <f t="shared" si="20"/>
        <v/>
      </c>
      <c r="AK156" s="55" t="str">
        <f t="shared" si="15"/>
        <v/>
      </c>
      <c r="AL156" s="104" t="str">
        <f t="shared" si="16"/>
        <v>  </v>
      </c>
      <c r="AM156" s="55"/>
      <c r="AN156" s="55" t="str">
        <f>IF('CADASTRO PROD'!E156 = "", "-", 'CADASTRO PROD'!E156)</f>
        <v>-</v>
      </c>
      <c r="AO156" s="55" t="str">
        <f>IF(AN156= "-", "-", 'CADASTRO PROD'!J156)</f>
        <v>-</v>
      </c>
      <c r="AP156" s="55" t="str">
        <f>IF(AO156 = "-", "-", 'CADASTRO PROD'!D156)</f>
        <v>-</v>
      </c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</row>
    <row r="157" ht="30.0" customHeight="1">
      <c r="A157" s="1"/>
      <c r="B157" s="97" t="str">
        <f t="shared" si="1"/>
        <v/>
      </c>
      <c r="C157" s="108" t="str">
        <f t="shared" si="17"/>
        <v>-</v>
      </c>
      <c r="D157" s="112"/>
      <c r="E157" s="136" t="str">
        <f t="shared" si="2"/>
        <v/>
      </c>
      <c r="F157" s="110"/>
      <c r="G157" s="92"/>
      <c r="H157" s="93"/>
      <c r="I157" s="110"/>
      <c r="J157" s="93"/>
      <c r="K157" s="110"/>
      <c r="L157" s="93"/>
      <c r="M157" s="113"/>
      <c r="N157" s="132"/>
      <c r="O157" s="133" t="str">
        <f t="shared" si="3"/>
        <v/>
      </c>
      <c r="P157" s="110"/>
      <c r="Q157" s="93"/>
      <c r="R157" s="134"/>
      <c r="S157" s="135" t="str">
        <f t="shared" si="4"/>
        <v/>
      </c>
      <c r="T157" s="113" t="str">
        <f t="shared" si="5"/>
        <v>  </v>
      </c>
      <c r="U157" s="35"/>
      <c r="V157" s="114" t="str">
        <f t="shared" si="6"/>
        <v/>
      </c>
      <c r="W157" s="114" t="str">
        <f t="shared" si="7"/>
        <v/>
      </c>
      <c r="X157" s="128" t="str">
        <f t="shared" si="8"/>
        <v>  </v>
      </c>
      <c r="Y157" s="114" t="str">
        <f t="shared" si="9"/>
        <v/>
      </c>
      <c r="Z157" s="114" t="str">
        <f t="shared" si="10"/>
        <v/>
      </c>
      <c r="AA157" s="114" t="str">
        <f>'CADASTRO FORN'!G157</f>
        <v/>
      </c>
      <c r="AB157" s="114" t="str">
        <f t="shared" si="11"/>
        <v/>
      </c>
      <c r="AC157" s="128" t="str">
        <f t="shared" si="12"/>
        <v>  </v>
      </c>
      <c r="AD157" s="55" t="str">
        <f t="shared" si="18"/>
        <v>150</v>
      </c>
      <c r="AE157" s="55"/>
      <c r="AF157" s="55" t="str">
        <f t="shared" si="19"/>
        <v/>
      </c>
      <c r="AG157" s="55" t="str">
        <f t="shared" si="13"/>
        <v/>
      </c>
      <c r="AH157" s="55" t="str">
        <f t="shared" si="14"/>
        <v/>
      </c>
      <c r="AI157" s="55"/>
      <c r="AJ157" s="55" t="str">
        <f t="shared" si="20"/>
        <v/>
      </c>
      <c r="AK157" s="55" t="str">
        <f t="shared" si="15"/>
        <v/>
      </c>
      <c r="AL157" s="104" t="str">
        <f t="shared" si="16"/>
        <v>  </v>
      </c>
      <c r="AM157" s="55"/>
      <c r="AN157" s="55" t="str">
        <f>IF('CADASTRO PROD'!E157 = "", "-", 'CADASTRO PROD'!E157)</f>
        <v>-</v>
      </c>
      <c r="AO157" s="55" t="str">
        <f>IF(AN157= "-", "-", 'CADASTRO PROD'!J157)</f>
        <v>-</v>
      </c>
      <c r="AP157" s="55" t="str">
        <f>IF(AO157 = "-", "-", 'CADASTRO PROD'!D157)</f>
        <v>-</v>
      </c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</row>
    <row r="158" ht="30.0" customHeight="1">
      <c r="A158" s="1"/>
      <c r="B158" s="97" t="str">
        <f t="shared" si="1"/>
        <v/>
      </c>
      <c r="C158" s="98" t="str">
        <f t="shared" si="17"/>
        <v>-</v>
      </c>
      <c r="D158" s="102"/>
      <c r="E158" s="137" t="str">
        <f t="shared" si="2"/>
        <v/>
      </c>
      <c r="F158" s="100"/>
      <c r="G158" s="92"/>
      <c r="H158" s="93"/>
      <c r="I158" s="100"/>
      <c r="J158" s="93"/>
      <c r="K158" s="100"/>
      <c r="L158" s="93"/>
      <c r="M158" s="103"/>
      <c r="N158" s="124"/>
      <c r="O158" s="125" t="str">
        <f t="shared" si="3"/>
        <v/>
      </c>
      <c r="P158" s="100"/>
      <c r="Q158" s="93"/>
      <c r="R158" s="126"/>
      <c r="S158" s="127" t="str">
        <f t="shared" si="4"/>
        <v/>
      </c>
      <c r="T158" s="103" t="str">
        <f t="shared" si="5"/>
        <v>  </v>
      </c>
      <c r="U158" s="35"/>
      <c r="V158" s="114" t="str">
        <f t="shared" si="6"/>
        <v/>
      </c>
      <c r="W158" s="114" t="str">
        <f t="shared" si="7"/>
        <v/>
      </c>
      <c r="X158" s="128" t="str">
        <f t="shared" si="8"/>
        <v>  </v>
      </c>
      <c r="Y158" s="114" t="str">
        <f t="shared" si="9"/>
        <v/>
      </c>
      <c r="Z158" s="114" t="str">
        <f t="shared" si="10"/>
        <v/>
      </c>
      <c r="AA158" s="114" t="str">
        <f>'CADASTRO FORN'!G158</f>
        <v/>
      </c>
      <c r="AB158" s="114" t="str">
        <f t="shared" si="11"/>
        <v/>
      </c>
      <c r="AC158" s="128" t="str">
        <f t="shared" si="12"/>
        <v>  </v>
      </c>
      <c r="AD158" s="55" t="str">
        <f t="shared" si="18"/>
        <v>151</v>
      </c>
      <c r="AE158" s="55"/>
      <c r="AF158" s="55" t="str">
        <f t="shared" si="19"/>
        <v/>
      </c>
      <c r="AG158" s="55" t="str">
        <f t="shared" si="13"/>
        <v/>
      </c>
      <c r="AH158" s="55" t="str">
        <f t="shared" si="14"/>
        <v/>
      </c>
      <c r="AI158" s="55"/>
      <c r="AJ158" s="55" t="str">
        <f t="shared" si="20"/>
        <v/>
      </c>
      <c r="AK158" s="55" t="str">
        <f t="shared" si="15"/>
        <v/>
      </c>
      <c r="AL158" s="104" t="str">
        <f t="shared" si="16"/>
        <v>  </v>
      </c>
      <c r="AM158" s="55"/>
      <c r="AN158" s="55" t="str">
        <f>IF('CADASTRO PROD'!E158 = "", "-", 'CADASTRO PROD'!E158)</f>
        <v>-</v>
      </c>
      <c r="AO158" s="55" t="str">
        <f>IF(AN158= "-", "-", 'CADASTRO PROD'!J158)</f>
        <v>-</v>
      </c>
      <c r="AP158" s="55" t="str">
        <f>IF(AO158 = "-", "-", 'CADASTRO PROD'!D158)</f>
        <v>-</v>
      </c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</row>
    <row r="159" ht="30.0" customHeight="1">
      <c r="A159" s="1"/>
      <c r="B159" s="97" t="str">
        <f t="shared" si="1"/>
        <v/>
      </c>
      <c r="C159" s="108" t="str">
        <f t="shared" si="17"/>
        <v>-</v>
      </c>
      <c r="D159" s="112"/>
      <c r="E159" s="136" t="str">
        <f t="shared" si="2"/>
        <v/>
      </c>
      <c r="F159" s="110"/>
      <c r="G159" s="92"/>
      <c r="H159" s="93"/>
      <c r="I159" s="110"/>
      <c r="J159" s="93"/>
      <c r="K159" s="110"/>
      <c r="L159" s="93"/>
      <c r="M159" s="113"/>
      <c r="N159" s="132"/>
      <c r="O159" s="133" t="str">
        <f t="shared" si="3"/>
        <v/>
      </c>
      <c r="P159" s="110"/>
      <c r="Q159" s="93"/>
      <c r="R159" s="134"/>
      <c r="S159" s="135" t="str">
        <f t="shared" si="4"/>
        <v/>
      </c>
      <c r="T159" s="113" t="str">
        <f t="shared" si="5"/>
        <v>  </v>
      </c>
      <c r="U159" s="35"/>
      <c r="V159" s="114" t="str">
        <f t="shared" si="6"/>
        <v/>
      </c>
      <c r="W159" s="114" t="str">
        <f t="shared" si="7"/>
        <v/>
      </c>
      <c r="X159" s="128" t="str">
        <f t="shared" si="8"/>
        <v>  </v>
      </c>
      <c r="Y159" s="114" t="str">
        <f t="shared" si="9"/>
        <v/>
      </c>
      <c r="Z159" s="114" t="str">
        <f t="shared" si="10"/>
        <v/>
      </c>
      <c r="AA159" s="114" t="str">
        <f>'CADASTRO FORN'!G159</f>
        <v/>
      </c>
      <c r="AB159" s="114" t="str">
        <f t="shared" si="11"/>
        <v/>
      </c>
      <c r="AC159" s="128" t="str">
        <f t="shared" si="12"/>
        <v>  </v>
      </c>
      <c r="AD159" s="55" t="str">
        <f t="shared" si="18"/>
        <v>152</v>
      </c>
      <c r="AE159" s="55"/>
      <c r="AF159" s="55" t="str">
        <f t="shared" si="19"/>
        <v/>
      </c>
      <c r="AG159" s="55" t="str">
        <f t="shared" si="13"/>
        <v/>
      </c>
      <c r="AH159" s="55" t="str">
        <f t="shared" si="14"/>
        <v/>
      </c>
      <c r="AI159" s="55"/>
      <c r="AJ159" s="55" t="str">
        <f t="shared" si="20"/>
        <v/>
      </c>
      <c r="AK159" s="55" t="str">
        <f t="shared" si="15"/>
        <v/>
      </c>
      <c r="AL159" s="104" t="str">
        <f t="shared" si="16"/>
        <v>  </v>
      </c>
      <c r="AM159" s="55"/>
      <c r="AN159" s="55" t="str">
        <f>IF('CADASTRO PROD'!E159 = "", "-", 'CADASTRO PROD'!E159)</f>
        <v>-</v>
      </c>
      <c r="AO159" s="55" t="str">
        <f>IF(AN159= "-", "-", 'CADASTRO PROD'!J159)</f>
        <v>-</v>
      </c>
      <c r="AP159" s="55" t="str">
        <f>IF(AO159 = "-", "-", 'CADASTRO PROD'!D159)</f>
        <v>-</v>
      </c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</row>
    <row r="160" ht="30.0" customHeight="1">
      <c r="A160" s="1"/>
      <c r="B160" s="97" t="str">
        <f t="shared" si="1"/>
        <v/>
      </c>
      <c r="C160" s="98" t="str">
        <f t="shared" si="17"/>
        <v>-</v>
      </c>
      <c r="D160" s="102"/>
      <c r="E160" s="137" t="str">
        <f t="shared" si="2"/>
        <v/>
      </c>
      <c r="F160" s="100"/>
      <c r="G160" s="92"/>
      <c r="H160" s="93"/>
      <c r="I160" s="100"/>
      <c r="J160" s="93"/>
      <c r="K160" s="100"/>
      <c r="L160" s="93"/>
      <c r="M160" s="103"/>
      <c r="N160" s="124"/>
      <c r="O160" s="125" t="str">
        <f t="shared" si="3"/>
        <v/>
      </c>
      <c r="P160" s="100"/>
      <c r="Q160" s="93"/>
      <c r="R160" s="126"/>
      <c r="S160" s="127" t="str">
        <f t="shared" si="4"/>
        <v/>
      </c>
      <c r="T160" s="103" t="str">
        <f t="shared" si="5"/>
        <v>  </v>
      </c>
      <c r="U160" s="35"/>
      <c r="V160" s="114" t="str">
        <f t="shared" si="6"/>
        <v/>
      </c>
      <c r="W160" s="114" t="str">
        <f t="shared" si="7"/>
        <v/>
      </c>
      <c r="X160" s="128" t="str">
        <f t="shared" si="8"/>
        <v>  </v>
      </c>
      <c r="Y160" s="114" t="str">
        <f t="shared" si="9"/>
        <v/>
      </c>
      <c r="Z160" s="114" t="str">
        <f t="shared" si="10"/>
        <v/>
      </c>
      <c r="AA160" s="114" t="str">
        <f>'CADASTRO FORN'!G160</f>
        <v/>
      </c>
      <c r="AB160" s="114" t="str">
        <f t="shared" si="11"/>
        <v/>
      </c>
      <c r="AC160" s="128" t="str">
        <f t="shared" si="12"/>
        <v>  </v>
      </c>
      <c r="AD160" s="55" t="str">
        <f t="shared" si="18"/>
        <v>153</v>
      </c>
      <c r="AE160" s="55"/>
      <c r="AF160" s="55" t="str">
        <f t="shared" si="19"/>
        <v/>
      </c>
      <c r="AG160" s="55" t="str">
        <f t="shared" si="13"/>
        <v/>
      </c>
      <c r="AH160" s="55" t="str">
        <f t="shared" si="14"/>
        <v/>
      </c>
      <c r="AI160" s="55"/>
      <c r="AJ160" s="55" t="str">
        <f t="shared" si="20"/>
        <v/>
      </c>
      <c r="AK160" s="55" t="str">
        <f t="shared" si="15"/>
        <v/>
      </c>
      <c r="AL160" s="104" t="str">
        <f t="shared" si="16"/>
        <v>  </v>
      </c>
      <c r="AM160" s="55"/>
      <c r="AN160" s="55" t="str">
        <f>IF('CADASTRO PROD'!E160 = "", "-", 'CADASTRO PROD'!E160)</f>
        <v>-</v>
      </c>
      <c r="AO160" s="55" t="str">
        <f>IF(AN160= "-", "-", 'CADASTRO PROD'!J160)</f>
        <v>-</v>
      </c>
      <c r="AP160" s="55" t="str">
        <f>IF(AO160 = "-", "-", 'CADASTRO PROD'!D160)</f>
        <v>-</v>
      </c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</row>
    <row r="161" ht="30.0" customHeight="1">
      <c r="A161" s="1"/>
      <c r="B161" s="97" t="str">
        <f t="shared" si="1"/>
        <v/>
      </c>
      <c r="C161" s="108" t="str">
        <f t="shared" si="17"/>
        <v>-</v>
      </c>
      <c r="D161" s="112"/>
      <c r="E161" s="136" t="str">
        <f t="shared" si="2"/>
        <v/>
      </c>
      <c r="F161" s="110"/>
      <c r="G161" s="92"/>
      <c r="H161" s="93"/>
      <c r="I161" s="110"/>
      <c r="J161" s="93"/>
      <c r="K161" s="110"/>
      <c r="L161" s="93"/>
      <c r="M161" s="113"/>
      <c r="N161" s="132"/>
      <c r="O161" s="133" t="str">
        <f t="shared" si="3"/>
        <v/>
      </c>
      <c r="P161" s="110"/>
      <c r="Q161" s="93"/>
      <c r="R161" s="134"/>
      <c r="S161" s="135" t="str">
        <f t="shared" si="4"/>
        <v/>
      </c>
      <c r="T161" s="113" t="str">
        <f t="shared" si="5"/>
        <v>  </v>
      </c>
      <c r="U161" s="35"/>
      <c r="V161" s="114" t="str">
        <f t="shared" si="6"/>
        <v/>
      </c>
      <c r="W161" s="114" t="str">
        <f t="shared" si="7"/>
        <v/>
      </c>
      <c r="X161" s="128" t="str">
        <f t="shared" si="8"/>
        <v>  </v>
      </c>
      <c r="Y161" s="114" t="str">
        <f t="shared" si="9"/>
        <v/>
      </c>
      <c r="Z161" s="114" t="str">
        <f t="shared" si="10"/>
        <v/>
      </c>
      <c r="AA161" s="114" t="str">
        <f>'CADASTRO FORN'!G161</f>
        <v/>
      </c>
      <c r="AB161" s="114" t="str">
        <f t="shared" si="11"/>
        <v/>
      </c>
      <c r="AC161" s="128" t="str">
        <f t="shared" si="12"/>
        <v>  </v>
      </c>
      <c r="AD161" s="55" t="str">
        <f t="shared" si="18"/>
        <v>154</v>
      </c>
      <c r="AE161" s="55"/>
      <c r="AF161" s="55" t="str">
        <f t="shared" si="19"/>
        <v/>
      </c>
      <c r="AG161" s="55" t="str">
        <f t="shared" si="13"/>
        <v/>
      </c>
      <c r="AH161" s="55" t="str">
        <f t="shared" si="14"/>
        <v/>
      </c>
      <c r="AI161" s="55"/>
      <c r="AJ161" s="55" t="str">
        <f t="shared" si="20"/>
        <v/>
      </c>
      <c r="AK161" s="55" t="str">
        <f t="shared" si="15"/>
        <v/>
      </c>
      <c r="AL161" s="104" t="str">
        <f t="shared" si="16"/>
        <v>  </v>
      </c>
      <c r="AM161" s="55"/>
      <c r="AN161" s="55" t="str">
        <f>IF('CADASTRO PROD'!E161 = "", "-", 'CADASTRO PROD'!E161)</f>
        <v>-</v>
      </c>
      <c r="AO161" s="55" t="str">
        <f>IF(AN161= "-", "-", 'CADASTRO PROD'!J161)</f>
        <v>-</v>
      </c>
      <c r="AP161" s="55" t="str">
        <f>IF(AO161 = "-", "-", 'CADASTRO PROD'!D161)</f>
        <v>-</v>
      </c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</row>
    <row r="162" ht="30.0" customHeight="1">
      <c r="A162" s="1"/>
      <c r="B162" s="97" t="str">
        <f t="shared" si="1"/>
        <v/>
      </c>
      <c r="C162" s="98" t="str">
        <f t="shared" si="17"/>
        <v>-</v>
      </c>
      <c r="D162" s="102"/>
      <c r="E162" s="137" t="str">
        <f t="shared" si="2"/>
        <v/>
      </c>
      <c r="F162" s="100"/>
      <c r="G162" s="92"/>
      <c r="H162" s="93"/>
      <c r="I162" s="100"/>
      <c r="J162" s="93"/>
      <c r="K162" s="100"/>
      <c r="L162" s="93"/>
      <c r="M162" s="103"/>
      <c r="N162" s="124"/>
      <c r="O162" s="125" t="str">
        <f t="shared" si="3"/>
        <v/>
      </c>
      <c r="P162" s="100"/>
      <c r="Q162" s="93"/>
      <c r="R162" s="126"/>
      <c r="S162" s="127" t="str">
        <f t="shared" si="4"/>
        <v/>
      </c>
      <c r="T162" s="103" t="str">
        <f t="shared" si="5"/>
        <v>  </v>
      </c>
      <c r="U162" s="35"/>
      <c r="V162" s="114" t="str">
        <f t="shared" si="6"/>
        <v/>
      </c>
      <c r="W162" s="114" t="str">
        <f t="shared" si="7"/>
        <v/>
      </c>
      <c r="X162" s="128" t="str">
        <f t="shared" si="8"/>
        <v>  </v>
      </c>
      <c r="Y162" s="114" t="str">
        <f t="shared" si="9"/>
        <v/>
      </c>
      <c r="Z162" s="114" t="str">
        <f t="shared" si="10"/>
        <v/>
      </c>
      <c r="AA162" s="114" t="str">
        <f>'CADASTRO FORN'!G162</f>
        <v/>
      </c>
      <c r="AB162" s="114" t="str">
        <f t="shared" si="11"/>
        <v/>
      </c>
      <c r="AC162" s="128" t="str">
        <f t="shared" si="12"/>
        <v>  </v>
      </c>
      <c r="AD162" s="55" t="str">
        <f t="shared" si="18"/>
        <v>155</v>
      </c>
      <c r="AE162" s="55"/>
      <c r="AF162" s="55" t="str">
        <f t="shared" si="19"/>
        <v/>
      </c>
      <c r="AG162" s="55" t="str">
        <f t="shared" si="13"/>
        <v/>
      </c>
      <c r="AH162" s="55" t="str">
        <f t="shared" si="14"/>
        <v/>
      </c>
      <c r="AI162" s="55"/>
      <c r="AJ162" s="55" t="str">
        <f t="shared" si="20"/>
        <v/>
      </c>
      <c r="AK162" s="55" t="str">
        <f t="shared" si="15"/>
        <v/>
      </c>
      <c r="AL162" s="104" t="str">
        <f t="shared" si="16"/>
        <v>  </v>
      </c>
      <c r="AM162" s="55"/>
      <c r="AN162" s="55" t="str">
        <f>IF('CADASTRO PROD'!E162 = "", "-", 'CADASTRO PROD'!E162)</f>
        <v>-</v>
      </c>
      <c r="AO162" s="55" t="str">
        <f>IF(AN162= "-", "-", 'CADASTRO PROD'!J162)</f>
        <v>-</v>
      </c>
      <c r="AP162" s="55" t="str">
        <f>IF(AO162 = "-", "-", 'CADASTRO PROD'!D162)</f>
        <v>-</v>
      </c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</row>
    <row r="163" ht="30.0" customHeight="1">
      <c r="A163" s="1"/>
      <c r="B163" s="97" t="str">
        <f t="shared" si="1"/>
        <v/>
      </c>
      <c r="C163" s="108" t="str">
        <f t="shared" si="17"/>
        <v>-</v>
      </c>
      <c r="D163" s="112"/>
      <c r="E163" s="136" t="str">
        <f t="shared" si="2"/>
        <v/>
      </c>
      <c r="F163" s="110"/>
      <c r="G163" s="92"/>
      <c r="H163" s="93"/>
      <c r="I163" s="110"/>
      <c r="J163" s="93"/>
      <c r="K163" s="110"/>
      <c r="L163" s="93"/>
      <c r="M163" s="113"/>
      <c r="N163" s="132"/>
      <c r="O163" s="133" t="str">
        <f t="shared" si="3"/>
        <v/>
      </c>
      <c r="P163" s="110"/>
      <c r="Q163" s="93"/>
      <c r="R163" s="134"/>
      <c r="S163" s="135" t="str">
        <f t="shared" si="4"/>
        <v/>
      </c>
      <c r="T163" s="113" t="str">
        <f t="shared" si="5"/>
        <v>  </v>
      </c>
      <c r="U163" s="35"/>
      <c r="V163" s="114" t="str">
        <f t="shared" si="6"/>
        <v/>
      </c>
      <c r="W163" s="114" t="str">
        <f t="shared" si="7"/>
        <v/>
      </c>
      <c r="X163" s="128" t="str">
        <f t="shared" si="8"/>
        <v>  </v>
      </c>
      <c r="Y163" s="114" t="str">
        <f t="shared" si="9"/>
        <v/>
      </c>
      <c r="Z163" s="114" t="str">
        <f t="shared" si="10"/>
        <v/>
      </c>
      <c r="AA163" s="114" t="str">
        <f>'CADASTRO FORN'!G163</f>
        <v/>
      </c>
      <c r="AB163" s="114" t="str">
        <f t="shared" si="11"/>
        <v/>
      </c>
      <c r="AC163" s="128" t="str">
        <f t="shared" si="12"/>
        <v>  </v>
      </c>
      <c r="AD163" s="55" t="str">
        <f t="shared" si="18"/>
        <v>156</v>
      </c>
      <c r="AE163" s="55"/>
      <c r="AF163" s="55" t="str">
        <f t="shared" si="19"/>
        <v/>
      </c>
      <c r="AG163" s="55" t="str">
        <f t="shared" si="13"/>
        <v/>
      </c>
      <c r="AH163" s="55" t="str">
        <f t="shared" si="14"/>
        <v/>
      </c>
      <c r="AI163" s="55"/>
      <c r="AJ163" s="55" t="str">
        <f t="shared" si="20"/>
        <v/>
      </c>
      <c r="AK163" s="55" t="str">
        <f t="shared" si="15"/>
        <v/>
      </c>
      <c r="AL163" s="104" t="str">
        <f t="shared" si="16"/>
        <v>  </v>
      </c>
      <c r="AM163" s="55"/>
      <c r="AN163" s="55" t="str">
        <f>IF('CADASTRO PROD'!E163 = "", "-", 'CADASTRO PROD'!E163)</f>
        <v>-</v>
      </c>
      <c r="AO163" s="55" t="str">
        <f>IF(AN163= "-", "-", 'CADASTRO PROD'!J163)</f>
        <v>-</v>
      </c>
      <c r="AP163" s="55" t="str">
        <f>IF(AO163 = "-", "-", 'CADASTRO PROD'!D163)</f>
        <v>-</v>
      </c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</row>
    <row r="164" ht="30.0" customHeight="1">
      <c r="A164" s="1"/>
      <c r="B164" s="97" t="str">
        <f t="shared" si="1"/>
        <v/>
      </c>
      <c r="C164" s="98" t="str">
        <f t="shared" si="17"/>
        <v>-</v>
      </c>
      <c r="D164" s="102"/>
      <c r="E164" s="137" t="str">
        <f t="shared" si="2"/>
        <v/>
      </c>
      <c r="F164" s="100"/>
      <c r="G164" s="92"/>
      <c r="H164" s="93"/>
      <c r="I164" s="100"/>
      <c r="J164" s="93"/>
      <c r="K164" s="100"/>
      <c r="L164" s="93"/>
      <c r="M164" s="103"/>
      <c r="N164" s="124"/>
      <c r="O164" s="125" t="str">
        <f t="shared" si="3"/>
        <v/>
      </c>
      <c r="P164" s="100"/>
      <c r="Q164" s="93"/>
      <c r="R164" s="126"/>
      <c r="S164" s="127" t="str">
        <f t="shared" si="4"/>
        <v/>
      </c>
      <c r="T164" s="103" t="str">
        <f t="shared" si="5"/>
        <v>  </v>
      </c>
      <c r="U164" s="35"/>
      <c r="V164" s="114" t="str">
        <f t="shared" si="6"/>
        <v/>
      </c>
      <c r="W164" s="114" t="str">
        <f t="shared" si="7"/>
        <v/>
      </c>
      <c r="X164" s="128" t="str">
        <f t="shared" si="8"/>
        <v>  </v>
      </c>
      <c r="Y164" s="114" t="str">
        <f t="shared" si="9"/>
        <v/>
      </c>
      <c r="Z164" s="114" t="str">
        <f t="shared" si="10"/>
        <v/>
      </c>
      <c r="AA164" s="114" t="str">
        <f>'CADASTRO FORN'!G164</f>
        <v/>
      </c>
      <c r="AB164" s="114" t="str">
        <f t="shared" si="11"/>
        <v/>
      </c>
      <c r="AC164" s="128" t="str">
        <f t="shared" si="12"/>
        <v>  </v>
      </c>
      <c r="AD164" s="55" t="str">
        <f t="shared" si="18"/>
        <v>157</v>
      </c>
      <c r="AE164" s="55"/>
      <c r="AF164" s="55" t="str">
        <f t="shared" si="19"/>
        <v/>
      </c>
      <c r="AG164" s="55" t="str">
        <f t="shared" si="13"/>
        <v/>
      </c>
      <c r="AH164" s="55" t="str">
        <f t="shared" si="14"/>
        <v/>
      </c>
      <c r="AI164" s="55"/>
      <c r="AJ164" s="55" t="str">
        <f t="shared" si="20"/>
        <v/>
      </c>
      <c r="AK164" s="55" t="str">
        <f t="shared" si="15"/>
        <v/>
      </c>
      <c r="AL164" s="104" t="str">
        <f t="shared" si="16"/>
        <v>  </v>
      </c>
      <c r="AM164" s="55"/>
      <c r="AN164" s="55" t="str">
        <f>IF('CADASTRO PROD'!E164 = "", "-", 'CADASTRO PROD'!E164)</f>
        <v>-</v>
      </c>
      <c r="AO164" s="55" t="str">
        <f>IF(AN164= "-", "-", 'CADASTRO PROD'!J164)</f>
        <v>-</v>
      </c>
      <c r="AP164" s="55" t="str">
        <f>IF(AO164 = "-", "-", 'CADASTRO PROD'!D164)</f>
        <v>-</v>
      </c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</row>
    <row r="165" ht="30.0" customHeight="1">
      <c r="A165" s="1"/>
      <c r="B165" s="97" t="str">
        <f t="shared" si="1"/>
        <v/>
      </c>
      <c r="C165" s="108" t="str">
        <f t="shared" si="17"/>
        <v>-</v>
      </c>
      <c r="D165" s="112"/>
      <c r="E165" s="136" t="str">
        <f t="shared" si="2"/>
        <v/>
      </c>
      <c r="F165" s="110"/>
      <c r="G165" s="92"/>
      <c r="H165" s="93"/>
      <c r="I165" s="110"/>
      <c r="J165" s="93"/>
      <c r="K165" s="110"/>
      <c r="L165" s="93"/>
      <c r="M165" s="113"/>
      <c r="N165" s="132"/>
      <c r="O165" s="133" t="str">
        <f t="shared" si="3"/>
        <v/>
      </c>
      <c r="P165" s="110"/>
      <c r="Q165" s="93"/>
      <c r="R165" s="134"/>
      <c r="S165" s="135" t="str">
        <f t="shared" si="4"/>
        <v/>
      </c>
      <c r="T165" s="113" t="str">
        <f t="shared" si="5"/>
        <v>  </v>
      </c>
      <c r="U165" s="35"/>
      <c r="V165" s="114" t="str">
        <f t="shared" si="6"/>
        <v/>
      </c>
      <c r="W165" s="114" t="str">
        <f t="shared" si="7"/>
        <v/>
      </c>
      <c r="X165" s="128" t="str">
        <f t="shared" si="8"/>
        <v>  </v>
      </c>
      <c r="Y165" s="114" t="str">
        <f t="shared" si="9"/>
        <v/>
      </c>
      <c r="Z165" s="114" t="str">
        <f t="shared" si="10"/>
        <v/>
      </c>
      <c r="AA165" s="114" t="str">
        <f>'CADASTRO FORN'!G165</f>
        <v/>
      </c>
      <c r="AB165" s="114" t="str">
        <f t="shared" si="11"/>
        <v/>
      </c>
      <c r="AC165" s="128" t="str">
        <f t="shared" si="12"/>
        <v>  </v>
      </c>
      <c r="AD165" s="55" t="str">
        <f t="shared" si="18"/>
        <v>158</v>
      </c>
      <c r="AE165" s="55"/>
      <c r="AF165" s="55" t="str">
        <f t="shared" si="19"/>
        <v/>
      </c>
      <c r="AG165" s="55" t="str">
        <f t="shared" si="13"/>
        <v/>
      </c>
      <c r="AH165" s="55" t="str">
        <f t="shared" si="14"/>
        <v/>
      </c>
      <c r="AI165" s="55"/>
      <c r="AJ165" s="55" t="str">
        <f t="shared" si="20"/>
        <v/>
      </c>
      <c r="AK165" s="55" t="str">
        <f t="shared" si="15"/>
        <v/>
      </c>
      <c r="AL165" s="104" t="str">
        <f t="shared" si="16"/>
        <v>  </v>
      </c>
      <c r="AM165" s="55"/>
      <c r="AN165" s="55" t="str">
        <f>IF('CADASTRO PROD'!E165 = "", "-", 'CADASTRO PROD'!E165)</f>
        <v>-</v>
      </c>
      <c r="AO165" s="55" t="str">
        <f>IF(AN165= "-", "-", 'CADASTRO PROD'!J165)</f>
        <v>-</v>
      </c>
      <c r="AP165" s="55" t="str">
        <f>IF(AO165 = "-", "-", 'CADASTRO PROD'!D165)</f>
        <v>-</v>
      </c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</row>
    <row r="166" ht="30.0" customHeight="1">
      <c r="A166" s="1"/>
      <c r="B166" s="97" t="str">
        <f t="shared" si="1"/>
        <v/>
      </c>
      <c r="C166" s="98" t="str">
        <f t="shared" si="17"/>
        <v>-</v>
      </c>
      <c r="D166" s="102"/>
      <c r="E166" s="137" t="str">
        <f t="shared" si="2"/>
        <v/>
      </c>
      <c r="F166" s="100"/>
      <c r="G166" s="92"/>
      <c r="H166" s="93"/>
      <c r="I166" s="100"/>
      <c r="J166" s="93"/>
      <c r="K166" s="100"/>
      <c r="L166" s="93"/>
      <c r="M166" s="103"/>
      <c r="N166" s="124"/>
      <c r="O166" s="125" t="str">
        <f t="shared" si="3"/>
        <v/>
      </c>
      <c r="P166" s="100"/>
      <c r="Q166" s="93"/>
      <c r="R166" s="126"/>
      <c r="S166" s="127" t="str">
        <f t="shared" si="4"/>
        <v/>
      </c>
      <c r="T166" s="103" t="str">
        <f t="shared" si="5"/>
        <v>  </v>
      </c>
      <c r="U166" s="35"/>
      <c r="V166" s="114" t="str">
        <f t="shared" si="6"/>
        <v/>
      </c>
      <c r="W166" s="114" t="str">
        <f t="shared" si="7"/>
        <v/>
      </c>
      <c r="X166" s="128" t="str">
        <f t="shared" si="8"/>
        <v>  </v>
      </c>
      <c r="Y166" s="114" t="str">
        <f t="shared" si="9"/>
        <v/>
      </c>
      <c r="Z166" s="114" t="str">
        <f t="shared" si="10"/>
        <v/>
      </c>
      <c r="AA166" s="114" t="str">
        <f>'CADASTRO FORN'!G166</f>
        <v/>
      </c>
      <c r="AB166" s="114" t="str">
        <f t="shared" si="11"/>
        <v/>
      </c>
      <c r="AC166" s="128" t="str">
        <f t="shared" si="12"/>
        <v>  </v>
      </c>
      <c r="AD166" s="55" t="str">
        <f t="shared" si="18"/>
        <v>159</v>
      </c>
      <c r="AE166" s="55"/>
      <c r="AF166" s="55" t="str">
        <f t="shared" si="19"/>
        <v/>
      </c>
      <c r="AG166" s="55" t="str">
        <f t="shared" si="13"/>
        <v/>
      </c>
      <c r="AH166" s="55" t="str">
        <f t="shared" si="14"/>
        <v/>
      </c>
      <c r="AI166" s="55"/>
      <c r="AJ166" s="55" t="str">
        <f t="shared" si="20"/>
        <v/>
      </c>
      <c r="AK166" s="55" t="str">
        <f t="shared" si="15"/>
        <v/>
      </c>
      <c r="AL166" s="104" t="str">
        <f t="shared" si="16"/>
        <v>  </v>
      </c>
      <c r="AM166" s="55"/>
      <c r="AN166" s="55" t="str">
        <f>IF('CADASTRO PROD'!E166 = "", "-", 'CADASTRO PROD'!E166)</f>
        <v>-</v>
      </c>
      <c r="AO166" s="55" t="str">
        <f>IF(AN166= "-", "-", 'CADASTRO PROD'!J166)</f>
        <v>-</v>
      </c>
      <c r="AP166" s="55" t="str">
        <f>IF(AO166 = "-", "-", 'CADASTRO PROD'!D166)</f>
        <v>-</v>
      </c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</row>
    <row r="167" ht="30.0" customHeight="1">
      <c r="A167" s="1"/>
      <c r="B167" s="97" t="str">
        <f t="shared" si="1"/>
        <v/>
      </c>
      <c r="C167" s="108" t="str">
        <f t="shared" si="17"/>
        <v>-</v>
      </c>
      <c r="D167" s="112"/>
      <c r="E167" s="136" t="str">
        <f t="shared" si="2"/>
        <v/>
      </c>
      <c r="F167" s="110"/>
      <c r="G167" s="92"/>
      <c r="H167" s="93"/>
      <c r="I167" s="110"/>
      <c r="J167" s="93"/>
      <c r="K167" s="110"/>
      <c r="L167" s="93"/>
      <c r="M167" s="113"/>
      <c r="N167" s="132"/>
      <c r="O167" s="133" t="str">
        <f t="shared" si="3"/>
        <v/>
      </c>
      <c r="P167" s="110"/>
      <c r="Q167" s="93"/>
      <c r="R167" s="134"/>
      <c r="S167" s="135" t="str">
        <f t="shared" si="4"/>
        <v/>
      </c>
      <c r="T167" s="113" t="str">
        <f t="shared" si="5"/>
        <v>  </v>
      </c>
      <c r="U167" s="35"/>
      <c r="V167" s="114" t="str">
        <f t="shared" si="6"/>
        <v/>
      </c>
      <c r="W167" s="114" t="str">
        <f t="shared" si="7"/>
        <v/>
      </c>
      <c r="X167" s="128" t="str">
        <f t="shared" si="8"/>
        <v>  </v>
      </c>
      <c r="Y167" s="114" t="str">
        <f t="shared" si="9"/>
        <v/>
      </c>
      <c r="Z167" s="114" t="str">
        <f t="shared" si="10"/>
        <v/>
      </c>
      <c r="AA167" s="114" t="str">
        <f>'CADASTRO FORN'!G167</f>
        <v/>
      </c>
      <c r="AB167" s="114" t="str">
        <f t="shared" si="11"/>
        <v/>
      </c>
      <c r="AC167" s="128" t="str">
        <f t="shared" si="12"/>
        <v>  </v>
      </c>
      <c r="AD167" s="55" t="str">
        <f t="shared" si="18"/>
        <v>160</v>
      </c>
      <c r="AE167" s="55"/>
      <c r="AF167" s="55" t="str">
        <f t="shared" si="19"/>
        <v/>
      </c>
      <c r="AG167" s="55" t="str">
        <f t="shared" si="13"/>
        <v/>
      </c>
      <c r="AH167" s="55" t="str">
        <f t="shared" si="14"/>
        <v/>
      </c>
      <c r="AI167" s="55"/>
      <c r="AJ167" s="55" t="str">
        <f t="shared" si="20"/>
        <v/>
      </c>
      <c r="AK167" s="55" t="str">
        <f t="shared" si="15"/>
        <v/>
      </c>
      <c r="AL167" s="104" t="str">
        <f t="shared" si="16"/>
        <v>  </v>
      </c>
      <c r="AM167" s="55"/>
      <c r="AN167" s="55" t="str">
        <f>IF('CADASTRO PROD'!E167 = "", "-", 'CADASTRO PROD'!E167)</f>
        <v>-</v>
      </c>
      <c r="AO167" s="55" t="str">
        <f>IF(AN167= "-", "-", 'CADASTRO PROD'!J167)</f>
        <v>-</v>
      </c>
      <c r="AP167" s="55" t="str">
        <f>IF(AO167 = "-", "-", 'CADASTRO PROD'!D167)</f>
        <v>-</v>
      </c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</row>
    <row r="168" ht="30.0" customHeight="1">
      <c r="A168" s="1"/>
      <c r="B168" s="97" t="str">
        <f t="shared" si="1"/>
        <v/>
      </c>
      <c r="C168" s="98" t="str">
        <f t="shared" si="17"/>
        <v>-</v>
      </c>
      <c r="D168" s="102"/>
      <c r="E168" s="137" t="str">
        <f t="shared" si="2"/>
        <v/>
      </c>
      <c r="F168" s="100"/>
      <c r="G168" s="92"/>
      <c r="H168" s="93"/>
      <c r="I168" s="100"/>
      <c r="J168" s="93"/>
      <c r="K168" s="100"/>
      <c r="L168" s="93"/>
      <c r="M168" s="103"/>
      <c r="N168" s="124"/>
      <c r="O168" s="125" t="str">
        <f t="shared" si="3"/>
        <v/>
      </c>
      <c r="P168" s="100"/>
      <c r="Q168" s="93"/>
      <c r="R168" s="126"/>
      <c r="S168" s="127" t="str">
        <f t="shared" si="4"/>
        <v/>
      </c>
      <c r="T168" s="103" t="str">
        <f t="shared" si="5"/>
        <v>  </v>
      </c>
      <c r="U168" s="35"/>
      <c r="V168" s="114" t="str">
        <f t="shared" si="6"/>
        <v/>
      </c>
      <c r="W168" s="114" t="str">
        <f t="shared" si="7"/>
        <v/>
      </c>
      <c r="X168" s="128" t="str">
        <f t="shared" si="8"/>
        <v>  </v>
      </c>
      <c r="Y168" s="114" t="str">
        <f t="shared" si="9"/>
        <v/>
      </c>
      <c r="Z168" s="114" t="str">
        <f t="shared" si="10"/>
        <v/>
      </c>
      <c r="AA168" s="114" t="str">
        <f>'CADASTRO FORN'!G168</f>
        <v/>
      </c>
      <c r="AB168" s="114" t="str">
        <f t="shared" si="11"/>
        <v/>
      </c>
      <c r="AC168" s="128" t="str">
        <f t="shared" si="12"/>
        <v>  </v>
      </c>
      <c r="AD168" s="55" t="str">
        <f t="shared" si="18"/>
        <v>161</v>
      </c>
      <c r="AE168" s="55"/>
      <c r="AF168" s="55" t="str">
        <f t="shared" si="19"/>
        <v/>
      </c>
      <c r="AG168" s="55" t="str">
        <f t="shared" si="13"/>
        <v/>
      </c>
      <c r="AH168" s="55" t="str">
        <f t="shared" si="14"/>
        <v/>
      </c>
      <c r="AI168" s="55"/>
      <c r="AJ168" s="55" t="str">
        <f t="shared" si="20"/>
        <v/>
      </c>
      <c r="AK168" s="55" t="str">
        <f t="shared" si="15"/>
        <v/>
      </c>
      <c r="AL168" s="104" t="str">
        <f t="shared" si="16"/>
        <v>  </v>
      </c>
      <c r="AM168" s="55"/>
      <c r="AN168" s="55" t="str">
        <f>IF('CADASTRO PROD'!E168 = "", "-", 'CADASTRO PROD'!E168)</f>
        <v>-</v>
      </c>
      <c r="AO168" s="55" t="str">
        <f>IF(AN168= "-", "-", 'CADASTRO PROD'!J168)</f>
        <v>-</v>
      </c>
      <c r="AP168" s="55" t="str">
        <f>IF(AO168 = "-", "-", 'CADASTRO PROD'!D168)</f>
        <v>-</v>
      </c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</row>
    <row r="169" ht="30.0" customHeight="1">
      <c r="A169" s="1"/>
      <c r="B169" s="97" t="str">
        <f t="shared" si="1"/>
        <v/>
      </c>
      <c r="C169" s="108" t="str">
        <f t="shared" si="17"/>
        <v>-</v>
      </c>
      <c r="D169" s="112"/>
      <c r="E169" s="136" t="str">
        <f t="shared" si="2"/>
        <v/>
      </c>
      <c r="F169" s="110"/>
      <c r="G169" s="92"/>
      <c r="H169" s="93"/>
      <c r="I169" s="110"/>
      <c r="J169" s="93"/>
      <c r="K169" s="110"/>
      <c r="L169" s="93"/>
      <c r="M169" s="113"/>
      <c r="N169" s="132"/>
      <c r="O169" s="133" t="str">
        <f t="shared" si="3"/>
        <v/>
      </c>
      <c r="P169" s="110"/>
      <c r="Q169" s="93"/>
      <c r="R169" s="134"/>
      <c r="S169" s="135" t="str">
        <f t="shared" si="4"/>
        <v/>
      </c>
      <c r="T169" s="113" t="str">
        <f t="shared" si="5"/>
        <v>  </v>
      </c>
      <c r="U169" s="35"/>
      <c r="V169" s="114" t="str">
        <f t="shared" si="6"/>
        <v/>
      </c>
      <c r="W169" s="114" t="str">
        <f t="shared" si="7"/>
        <v/>
      </c>
      <c r="X169" s="128" t="str">
        <f t="shared" si="8"/>
        <v>  </v>
      </c>
      <c r="Y169" s="114" t="str">
        <f t="shared" si="9"/>
        <v/>
      </c>
      <c r="Z169" s="114" t="str">
        <f t="shared" si="10"/>
        <v/>
      </c>
      <c r="AA169" s="114" t="str">
        <f>'CADASTRO FORN'!G169</f>
        <v/>
      </c>
      <c r="AB169" s="114" t="str">
        <f t="shared" si="11"/>
        <v/>
      </c>
      <c r="AC169" s="128" t="str">
        <f t="shared" si="12"/>
        <v>  </v>
      </c>
      <c r="AD169" s="55" t="str">
        <f t="shared" si="18"/>
        <v>162</v>
      </c>
      <c r="AE169" s="55"/>
      <c r="AF169" s="55" t="str">
        <f t="shared" si="19"/>
        <v/>
      </c>
      <c r="AG169" s="55" t="str">
        <f t="shared" si="13"/>
        <v/>
      </c>
      <c r="AH169" s="55" t="str">
        <f t="shared" si="14"/>
        <v/>
      </c>
      <c r="AI169" s="55"/>
      <c r="AJ169" s="55" t="str">
        <f t="shared" si="20"/>
        <v/>
      </c>
      <c r="AK169" s="55" t="str">
        <f t="shared" si="15"/>
        <v/>
      </c>
      <c r="AL169" s="104" t="str">
        <f t="shared" si="16"/>
        <v>  </v>
      </c>
      <c r="AM169" s="55"/>
      <c r="AN169" s="55" t="str">
        <f>IF('CADASTRO PROD'!E169 = "", "-", 'CADASTRO PROD'!E169)</f>
        <v>-</v>
      </c>
      <c r="AO169" s="55" t="str">
        <f>IF(AN169= "-", "-", 'CADASTRO PROD'!J169)</f>
        <v>-</v>
      </c>
      <c r="AP169" s="55" t="str">
        <f>IF(AO169 = "-", "-", 'CADASTRO PROD'!D169)</f>
        <v>-</v>
      </c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</row>
    <row r="170" ht="30.0" customHeight="1">
      <c r="A170" s="1"/>
      <c r="B170" s="97" t="str">
        <f t="shared" si="1"/>
        <v/>
      </c>
      <c r="C170" s="98" t="str">
        <f t="shared" si="17"/>
        <v>-</v>
      </c>
      <c r="D170" s="102"/>
      <c r="E170" s="137" t="str">
        <f t="shared" si="2"/>
        <v/>
      </c>
      <c r="F170" s="100"/>
      <c r="G170" s="92"/>
      <c r="H170" s="93"/>
      <c r="I170" s="100"/>
      <c r="J170" s="93"/>
      <c r="K170" s="100"/>
      <c r="L170" s="93"/>
      <c r="M170" s="103"/>
      <c r="N170" s="124"/>
      <c r="O170" s="125" t="str">
        <f t="shared" si="3"/>
        <v/>
      </c>
      <c r="P170" s="100"/>
      <c r="Q170" s="93"/>
      <c r="R170" s="126"/>
      <c r="S170" s="127" t="str">
        <f t="shared" si="4"/>
        <v/>
      </c>
      <c r="T170" s="103" t="str">
        <f t="shared" si="5"/>
        <v>  </v>
      </c>
      <c r="U170" s="35"/>
      <c r="V170" s="114" t="str">
        <f t="shared" si="6"/>
        <v/>
      </c>
      <c r="W170" s="114" t="str">
        <f t="shared" si="7"/>
        <v/>
      </c>
      <c r="X170" s="128" t="str">
        <f t="shared" si="8"/>
        <v>  </v>
      </c>
      <c r="Y170" s="114" t="str">
        <f t="shared" si="9"/>
        <v/>
      </c>
      <c r="Z170" s="114" t="str">
        <f t="shared" si="10"/>
        <v/>
      </c>
      <c r="AA170" s="114" t="str">
        <f>'CADASTRO FORN'!G170</f>
        <v/>
      </c>
      <c r="AB170" s="114" t="str">
        <f t="shared" si="11"/>
        <v/>
      </c>
      <c r="AC170" s="128" t="str">
        <f t="shared" si="12"/>
        <v>  </v>
      </c>
      <c r="AD170" s="55" t="str">
        <f t="shared" si="18"/>
        <v>163</v>
      </c>
      <c r="AE170" s="55"/>
      <c r="AF170" s="55" t="str">
        <f t="shared" si="19"/>
        <v/>
      </c>
      <c r="AG170" s="55" t="str">
        <f t="shared" si="13"/>
        <v/>
      </c>
      <c r="AH170" s="55" t="str">
        <f t="shared" si="14"/>
        <v/>
      </c>
      <c r="AI170" s="55"/>
      <c r="AJ170" s="55" t="str">
        <f t="shared" si="20"/>
        <v/>
      </c>
      <c r="AK170" s="55" t="str">
        <f t="shared" si="15"/>
        <v/>
      </c>
      <c r="AL170" s="104" t="str">
        <f t="shared" si="16"/>
        <v>  </v>
      </c>
      <c r="AM170" s="55"/>
      <c r="AN170" s="55" t="str">
        <f>IF('CADASTRO PROD'!E170 = "", "-", 'CADASTRO PROD'!E170)</f>
        <v>-</v>
      </c>
      <c r="AO170" s="55" t="str">
        <f>IF(AN170= "-", "-", 'CADASTRO PROD'!J170)</f>
        <v>-</v>
      </c>
      <c r="AP170" s="55" t="str">
        <f>IF(AO170 = "-", "-", 'CADASTRO PROD'!D170)</f>
        <v>-</v>
      </c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</row>
    <row r="171" ht="30.0" customHeight="1">
      <c r="A171" s="1"/>
      <c r="B171" s="97" t="str">
        <f t="shared" si="1"/>
        <v/>
      </c>
      <c r="C171" s="108" t="str">
        <f t="shared" si="17"/>
        <v>-</v>
      </c>
      <c r="D171" s="112"/>
      <c r="E171" s="136" t="str">
        <f t="shared" si="2"/>
        <v/>
      </c>
      <c r="F171" s="110"/>
      <c r="G171" s="92"/>
      <c r="H171" s="93"/>
      <c r="I171" s="110"/>
      <c r="J171" s="93"/>
      <c r="K171" s="110"/>
      <c r="L171" s="93"/>
      <c r="M171" s="113"/>
      <c r="N171" s="132"/>
      <c r="O171" s="133" t="str">
        <f t="shared" si="3"/>
        <v/>
      </c>
      <c r="P171" s="110"/>
      <c r="Q171" s="93"/>
      <c r="R171" s="134"/>
      <c r="S171" s="135" t="str">
        <f t="shared" si="4"/>
        <v/>
      </c>
      <c r="T171" s="113" t="str">
        <f t="shared" si="5"/>
        <v>  </v>
      </c>
      <c r="U171" s="35"/>
      <c r="V171" s="114" t="str">
        <f t="shared" si="6"/>
        <v/>
      </c>
      <c r="W171" s="114" t="str">
        <f t="shared" si="7"/>
        <v/>
      </c>
      <c r="X171" s="128" t="str">
        <f t="shared" si="8"/>
        <v>  </v>
      </c>
      <c r="Y171" s="114" t="str">
        <f t="shared" si="9"/>
        <v/>
      </c>
      <c r="Z171" s="114" t="str">
        <f t="shared" si="10"/>
        <v/>
      </c>
      <c r="AA171" s="114" t="str">
        <f>'CADASTRO FORN'!G171</f>
        <v/>
      </c>
      <c r="AB171" s="114" t="str">
        <f t="shared" si="11"/>
        <v/>
      </c>
      <c r="AC171" s="128" t="str">
        <f t="shared" si="12"/>
        <v>  </v>
      </c>
      <c r="AD171" s="55" t="str">
        <f t="shared" si="18"/>
        <v>164</v>
      </c>
      <c r="AE171" s="55"/>
      <c r="AF171" s="55" t="str">
        <f t="shared" si="19"/>
        <v/>
      </c>
      <c r="AG171" s="55" t="str">
        <f t="shared" si="13"/>
        <v/>
      </c>
      <c r="AH171" s="55" t="str">
        <f t="shared" si="14"/>
        <v/>
      </c>
      <c r="AI171" s="55"/>
      <c r="AJ171" s="55" t="str">
        <f t="shared" si="20"/>
        <v/>
      </c>
      <c r="AK171" s="55" t="str">
        <f t="shared" si="15"/>
        <v/>
      </c>
      <c r="AL171" s="104" t="str">
        <f t="shared" si="16"/>
        <v>  </v>
      </c>
      <c r="AM171" s="55"/>
      <c r="AN171" s="55" t="str">
        <f>IF('CADASTRO PROD'!E171 = "", "-", 'CADASTRO PROD'!E171)</f>
        <v>-</v>
      </c>
      <c r="AO171" s="55" t="str">
        <f>IF(AN171= "-", "-", 'CADASTRO PROD'!J171)</f>
        <v>-</v>
      </c>
      <c r="AP171" s="55" t="str">
        <f>IF(AO171 = "-", "-", 'CADASTRO PROD'!D171)</f>
        <v>-</v>
      </c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</row>
    <row r="172" ht="30.0" customHeight="1">
      <c r="A172" s="1"/>
      <c r="B172" s="97" t="str">
        <f t="shared" si="1"/>
        <v/>
      </c>
      <c r="C172" s="98" t="str">
        <f t="shared" si="17"/>
        <v>-</v>
      </c>
      <c r="D172" s="102"/>
      <c r="E172" s="137" t="str">
        <f t="shared" si="2"/>
        <v/>
      </c>
      <c r="F172" s="100"/>
      <c r="G172" s="92"/>
      <c r="H172" s="93"/>
      <c r="I172" s="100"/>
      <c r="J172" s="93"/>
      <c r="K172" s="100"/>
      <c r="L172" s="93"/>
      <c r="M172" s="103"/>
      <c r="N172" s="124"/>
      <c r="O172" s="125" t="str">
        <f t="shared" si="3"/>
        <v/>
      </c>
      <c r="P172" s="100"/>
      <c r="Q172" s="93"/>
      <c r="R172" s="126"/>
      <c r="S172" s="127" t="str">
        <f t="shared" si="4"/>
        <v/>
      </c>
      <c r="T172" s="103" t="str">
        <f t="shared" si="5"/>
        <v>  </v>
      </c>
      <c r="U172" s="35"/>
      <c r="V172" s="114" t="str">
        <f t="shared" si="6"/>
        <v/>
      </c>
      <c r="W172" s="114" t="str">
        <f t="shared" si="7"/>
        <v/>
      </c>
      <c r="X172" s="128" t="str">
        <f t="shared" si="8"/>
        <v>  </v>
      </c>
      <c r="Y172" s="114" t="str">
        <f t="shared" si="9"/>
        <v/>
      </c>
      <c r="Z172" s="114" t="str">
        <f t="shared" si="10"/>
        <v/>
      </c>
      <c r="AA172" s="114" t="str">
        <f>'CADASTRO FORN'!G172</f>
        <v/>
      </c>
      <c r="AB172" s="114" t="str">
        <f t="shared" si="11"/>
        <v/>
      </c>
      <c r="AC172" s="128" t="str">
        <f t="shared" si="12"/>
        <v>  </v>
      </c>
      <c r="AD172" s="55" t="str">
        <f t="shared" si="18"/>
        <v>165</v>
      </c>
      <c r="AE172" s="55"/>
      <c r="AF172" s="55" t="str">
        <f t="shared" si="19"/>
        <v/>
      </c>
      <c r="AG172" s="55" t="str">
        <f t="shared" si="13"/>
        <v/>
      </c>
      <c r="AH172" s="55" t="str">
        <f t="shared" si="14"/>
        <v/>
      </c>
      <c r="AI172" s="55"/>
      <c r="AJ172" s="55" t="str">
        <f t="shared" si="20"/>
        <v/>
      </c>
      <c r="AK172" s="55" t="str">
        <f t="shared" si="15"/>
        <v/>
      </c>
      <c r="AL172" s="104" t="str">
        <f t="shared" si="16"/>
        <v>  </v>
      </c>
      <c r="AM172" s="55"/>
      <c r="AN172" s="55" t="str">
        <f>IF('CADASTRO PROD'!E172 = "", "-", 'CADASTRO PROD'!E172)</f>
        <v>-</v>
      </c>
      <c r="AO172" s="55" t="str">
        <f>IF(AN172= "-", "-", 'CADASTRO PROD'!J172)</f>
        <v>-</v>
      </c>
      <c r="AP172" s="55" t="str">
        <f>IF(AO172 = "-", "-", 'CADASTRO PROD'!D172)</f>
        <v>-</v>
      </c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</row>
    <row r="173" ht="30.0" customHeight="1">
      <c r="A173" s="1"/>
      <c r="B173" s="97" t="str">
        <f t="shared" si="1"/>
        <v/>
      </c>
      <c r="C173" s="108" t="str">
        <f t="shared" si="17"/>
        <v>-</v>
      </c>
      <c r="D173" s="112"/>
      <c r="E173" s="136" t="str">
        <f t="shared" si="2"/>
        <v/>
      </c>
      <c r="F173" s="110"/>
      <c r="G173" s="92"/>
      <c r="H173" s="93"/>
      <c r="I173" s="110"/>
      <c r="J173" s="93"/>
      <c r="K173" s="110"/>
      <c r="L173" s="93"/>
      <c r="M173" s="113"/>
      <c r="N173" s="132"/>
      <c r="O173" s="133" t="str">
        <f t="shared" si="3"/>
        <v/>
      </c>
      <c r="P173" s="110"/>
      <c r="Q173" s="93"/>
      <c r="R173" s="134"/>
      <c r="S173" s="135" t="str">
        <f t="shared" si="4"/>
        <v/>
      </c>
      <c r="T173" s="113" t="str">
        <f t="shared" si="5"/>
        <v>  </v>
      </c>
      <c r="U173" s="35"/>
      <c r="V173" s="114" t="str">
        <f t="shared" si="6"/>
        <v/>
      </c>
      <c r="W173" s="114" t="str">
        <f t="shared" si="7"/>
        <v/>
      </c>
      <c r="X173" s="128" t="str">
        <f t="shared" si="8"/>
        <v>  </v>
      </c>
      <c r="Y173" s="114" t="str">
        <f t="shared" si="9"/>
        <v/>
      </c>
      <c r="Z173" s="114" t="str">
        <f t="shared" si="10"/>
        <v/>
      </c>
      <c r="AA173" s="114" t="str">
        <f>'CADASTRO FORN'!G173</f>
        <v/>
      </c>
      <c r="AB173" s="114" t="str">
        <f t="shared" si="11"/>
        <v/>
      </c>
      <c r="AC173" s="128" t="str">
        <f t="shared" si="12"/>
        <v>  </v>
      </c>
      <c r="AD173" s="55" t="str">
        <f t="shared" si="18"/>
        <v>166</v>
      </c>
      <c r="AE173" s="55"/>
      <c r="AF173" s="55" t="str">
        <f t="shared" si="19"/>
        <v/>
      </c>
      <c r="AG173" s="55" t="str">
        <f t="shared" si="13"/>
        <v/>
      </c>
      <c r="AH173" s="55" t="str">
        <f t="shared" si="14"/>
        <v/>
      </c>
      <c r="AI173" s="55"/>
      <c r="AJ173" s="55" t="str">
        <f t="shared" si="20"/>
        <v/>
      </c>
      <c r="AK173" s="55" t="str">
        <f t="shared" si="15"/>
        <v/>
      </c>
      <c r="AL173" s="104" t="str">
        <f t="shared" si="16"/>
        <v>  </v>
      </c>
      <c r="AM173" s="55"/>
      <c r="AN173" s="55" t="str">
        <f>IF('CADASTRO PROD'!E173 = "", "-", 'CADASTRO PROD'!E173)</f>
        <v>-</v>
      </c>
      <c r="AO173" s="55" t="str">
        <f>IF(AN173= "-", "-", 'CADASTRO PROD'!J173)</f>
        <v>-</v>
      </c>
      <c r="AP173" s="55" t="str">
        <f>IF(AO173 = "-", "-", 'CADASTRO PROD'!D173)</f>
        <v>-</v>
      </c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</row>
    <row r="174" ht="30.0" customHeight="1">
      <c r="A174" s="1"/>
      <c r="B174" s="97" t="str">
        <f t="shared" si="1"/>
        <v/>
      </c>
      <c r="C174" s="98" t="str">
        <f t="shared" si="17"/>
        <v>-</v>
      </c>
      <c r="D174" s="102"/>
      <c r="E174" s="137" t="str">
        <f t="shared" si="2"/>
        <v/>
      </c>
      <c r="F174" s="100"/>
      <c r="G174" s="92"/>
      <c r="H174" s="93"/>
      <c r="I174" s="100"/>
      <c r="J174" s="93"/>
      <c r="K174" s="100"/>
      <c r="L174" s="93"/>
      <c r="M174" s="103"/>
      <c r="N174" s="124"/>
      <c r="O174" s="125" t="str">
        <f t="shared" si="3"/>
        <v/>
      </c>
      <c r="P174" s="100"/>
      <c r="Q174" s="93"/>
      <c r="R174" s="126"/>
      <c r="S174" s="127" t="str">
        <f t="shared" si="4"/>
        <v/>
      </c>
      <c r="T174" s="103" t="str">
        <f t="shared" si="5"/>
        <v>  </v>
      </c>
      <c r="U174" s="35"/>
      <c r="V174" s="114" t="str">
        <f t="shared" si="6"/>
        <v/>
      </c>
      <c r="W174" s="114" t="str">
        <f t="shared" si="7"/>
        <v/>
      </c>
      <c r="X174" s="128" t="str">
        <f t="shared" si="8"/>
        <v>  </v>
      </c>
      <c r="Y174" s="114" t="str">
        <f t="shared" si="9"/>
        <v/>
      </c>
      <c r="Z174" s="114" t="str">
        <f t="shared" si="10"/>
        <v/>
      </c>
      <c r="AA174" s="114" t="str">
        <f>'CADASTRO FORN'!G174</f>
        <v/>
      </c>
      <c r="AB174" s="114" t="str">
        <f t="shared" si="11"/>
        <v/>
      </c>
      <c r="AC174" s="128" t="str">
        <f t="shared" si="12"/>
        <v>  </v>
      </c>
      <c r="AD174" s="55" t="str">
        <f t="shared" si="18"/>
        <v>167</v>
      </c>
      <c r="AE174" s="55"/>
      <c r="AF174" s="55" t="str">
        <f t="shared" si="19"/>
        <v/>
      </c>
      <c r="AG174" s="55" t="str">
        <f t="shared" si="13"/>
        <v/>
      </c>
      <c r="AH174" s="55" t="str">
        <f t="shared" si="14"/>
        <v/>
      </c>
      <c r="AI174" s="55"/>
      <c r="AJ174" s="55" t="str">
        <f t="shared" si="20"/>
        <v/>
      </c>
      <c r="AK174" s="55" t="str">
        <f t="shared" si="15"/>
        <v/>
      </c>
      <c r="AL174" s="104" t="str">
        <f t="shared" si="16"/>
        <v>  </v>
      </c>
      <c r="AM174" s="55"/>
      <c r="AN174" s="55" t="str">
        <f>IF('CADASTRO PROD'!E174 = "", "-", 'CADASTRO PROD'!E174)</f>
        <v>-</v>
      </c>
      <c r="AO174" s="55" t="str">
        <f>IF(AN174= "-", "-", 'CADASTRO PROD'!J174)</f>
        <v>-</v>
      </c>
      <c r="AP174" s="55" t="str">
        <f>IF(AO174 = "-", "-", 'CADASTRO PROD'!D174)</f>
        <v>-</v>
      </c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</row>
    <row r="175" ht="30.0" customHeight="1">
      <c r="A175" s="1"/>
      <c r="B175" s="97" t="str">
        <f t="shared" si="1"/>
        <v/>
      </c>
      <c r="C175" s="108" t="str">
        <f t="shared" si="17"/>
        <v>-</v>
      </c>
      <c r="D175" s="112"/>
      <c r="E175" s="136" t="str">
        <f t="shared" si="2"/>
        <v/>
      </c>
      <c r="F175" s="110"/>
      <c r="G175" s="92"/>
      <c r="H175" s="93"/>
      <c r="I175" s="110"/>
      <c r="J175" s="93"/>
      <c r="K175" s="110"/>
      <c r="L175" s="93"/>
      <c r="M175" s="113"/>
      <c r="N175" s="132"/>
      <c r="O175" s="133" t="str">
        <f t="shared" si="3"/>
        <v/>
      </c>
      <c r="P175" s="110"/>
      <c r="Q175" s="93"/>
      <c r="R175" s="134"/>
      <c r="S175" s="135" t="str">
        <f t="shared" si="4"/>
        <v/>
      </c>
      <c r="T175" s="113" t="str">
        <f t="shared" si="5"/>
        <v>  </v>
      </c>
      <c r="U175" s="35"/>
      <c r="V175" s="114" t="str">
        <f t="shared" si="6"/>
        <v/>
      </c>
      <c r="W175" s="114" t="str">
        <f t="shared" si="7"/>
        <v/>
      </c>
      <c r="X175" s="128" t="str">
        <f t="shared" si="8"/>
        <v>  </v>
      </c>
      <c r="Y175" s="114" t="str">
        <f t="shared" si="9"/>
        <v/>
      </c>
      <c r="Z175" s="114" t="str">
        <f t="shared" si="10"/>
        <v/>
      </c>
      <c r="AA175" s="114" t="str">
        <f>'CADASTRO FORN'!G175</f>
        <v/>
      </c>
      <c r="AB175" s="114" t="str">
        <f t="shared" si="11"/>
        <v/>
      </c>
      <c r="AC175" s="128" t="str">
        <f t="shared" si="12"/>
        <v>  </v>
      </c>
      <c r="AD175" s="55" t="str">
        <f t="shared" si="18"/>
        <v>168</v>
      </c>
      <c r="AE175" s="55"/>
      <c r="AF175" s="55" t="str">
        <f t="shared" si="19"/>
        <v/>
      </c>
      <c r="AG175" s="55" t="str">
        <f t="shared" si="13"/>
        <v/>
      </c>
      <c r="AH175" s="55" t="str">
        <f t="shared" si="14"/>
        <v/>
      </c>
      <c r="AI175" s="55"/>
      <c r="AJ175" s="55" t="str">
        <f t="shared" si="20"/>
        <v/>
      </c>
      <c r="AK175" s="55" t="str">
        <f t="shared" si="15"/>
        <v/>
      </c>
      <c r="AL175" s="104" t="str">
        <f t="shared" si="16"/>
        <v>  </v>
      </c>
      <c r="AM175" s="55"/>
      <c r="AN175" s="55" t="str">
        <f>IF('CADASTRO PROD'!E175 = "", "-", 'CADASTRO PROD'!E175)</f>
        <v>-</v>
      </c>
      <c r="AO175" s="55" t="str">
        <f>IF(AN175= "-", "-", 'CADASTRO PROD'!J175)</f>
        <v>-</v>
      </c>
      <c r="AP175" s="55" t="str">
        <f>IF(AO175 = "-", "-", 'CADASTRO PROD'!D175)</f>
        <v>-</v>
      </c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</row>
    <row r="176" ht="30.0" customHeight="1">
      <c r="A176" s="1"/>
      <c r="B176" s="97" t="str">
        <f t="shared" si="1"/>
        <v/>
      </c>
      <c r="C176" s="98" t="str">
        <f t="shared" si="17"/>
        <v>-</v>
      </c>
      <c r="D176" s="102"/>
      <c r="E176" s="137" t="str">
        <f t="shared" si="2"/>
        <v/>
      </c>
      <c r="F176" s="100"/>
      <c r="G176" s="92"/>
      <c r="H176" s="93"/>
      <c r="I176" s="100"/>
      <c r="J176" s="93"/>
      <c r="K176" s="100"/>
      <c r="L176" s="93"/>
      <c r="M176" s="103"/>
      <c r="N176" s="124"/>
      <c r="O176" s="125" t="str">
        <f t="shared" si="3"/>
        <v/>
      </c>
      <c r="P176" s="100"/>
      <c r="Q176" s="93"/>
      <c r="R176" s="126"/>
      <c r="S176" s="127" t="str">
        <f t="shared" si="4"/>
        <v/>
      </c>
      <c r="T176" s="103" t="str">
        <f t="shared" si="5"/>
        <v>  </v>
      </c>
      <c r="U176" s="35"/>
      <c r="V176" s="114" t="str">
        <f t="shared" si="6"/>
        <v/>
      </c>
      <c r="W176" s="114" t="str">
        <f t="shared" si="7"/>
        <v/>
      </c>
      <c r="X176" s="128" t="str">
        <f t="shared" si="8"/>
        <v>  </v>
      </c>
      <c r="Y176" s="114" t="str">
        <f t="shared" si="9"/>
        <v/>
      </c>
      <c r="Z176" s="114" t="str">
        <f t="shared" si="10"/>
        <v/>
      </c>
      <c r="AA176" s="114" t="str">
        <f>'CADASTRO FORN'!G176</f>
        <v/>
      </c>
      <c r="AB176" s="114" t="str">
        <f t="shared" si="11"/>
        <v/>
      </c>
      <c r="AC176" s="128" t="str">
        <f t="shared" si="12"/>
        <v>  </v>
      </c>
      <c r="AD176" s="55" t="str">
        <f t="shared" si="18"/>
        <v>169</v>
      </c>
      <c r="AE176" s="55"/>
      <c r="AF176" s="55" t="str">
        <f t="shared" si="19"/>
        <v/>
      </c>
      <c r="AG176" s="55" t="str">
        <f t="shared" si="13"/>
        <v/>
      </c>
      <c r="AH176" s="55" t="str">
        <f t="shared" si="14"/>
        <v/>
      </c>
      <c r="AI176" s="55"/>
      <c r="AJ176" s="55" t="str">
        <f t="shared" si="20"/>
        <v/>
      </c>
      <c r="AK176" s="55" t="str">
        <f t="shared" si="15"/>
        <v/>
      </c>
      <c r="AL176" s="104" t="str">
        <f t="shared" si="16"/>
        <v>  </v>
      </c>
      <c r="AM176" s="55"/>
      <c r="AN176" s="55" t="str">
        <f>IF('CADASTRO PROD'!E176 = "", "-", 'CADASTRO PROD'!E176)</f>
        <v>-</v>
      </c>
      <c r="AO176" s="55" t="str">
        <f>IF(AN176= "-", "-", 'CADASTRO PROD'!J176)</f>
        <v>-</v>
      </c>
      <c r="AP176" s="55" t="str">
        <f>IF(AO176 = "-", "-", 'CADASTRO PROD'!D176)</f>
        <v>-</v>
      </c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</row>
    <row r="177" ht="30.0" customHeight="1">
      <c r="A177" s="1"/>
      <c r="B177" s="97" t="str">
        <f t="shared" si="1"/>
        <v/>
      </c>
      <c r="C177" s="108" t="str">
        <f t="shared" si="17"/>
        <v>-</v>
      </c>
      <c r="D177" s="112"/>
      <c r="E177" s="136" t="str">
        <f t="shared" si="2"/>
        <v/>
      </c>
      <c r="F177" s="110"/>
      <c r="G177" s="92"/>
      <c r="H177" s="93"/>
      <c r="I177" s="110"/>
      <c r="J177" s="93"/>
      <c r="K177" s="110"/>
      <c r="L177" s="93"/>
      <c r="M177" s="113"/>
      <c r="N177" s="132"/>
      <c r="O177" s="133" t="str">
        <f t="shared" si="3"/>
        <v/>
      </c>
      <c r="P177" s="110"/>
      <c r="Q177" s="93"/>
      <c r="R177" s="134"/>
      <c r="S177" s="135" t="str">
        <f t="shared" si="4"/>
        <v/>
      </c>
      <c r="T177" s="113" t="str">
        <f t="shared" si="5"/>
        <v>  </v>
      </c>
      <c r="U177" s="35"/>
      <c r="V177" s="114" t="str">
        <f t="shared" si="6"/>
        <v/>
      </c>
      <c r="W177" s="114" t="str">
        <f t="shared" si="7"/>
        <v/>
      </c>
      <c r="X177" s="128" t="str">
        <f t="shared" si="8"/>
        <v>  </v>
      </c>
      <c r="Y177" s="114" t="str">
        <f t="shared" si="9"/>
        <v/>
      </c>
      <c r="Z177" s="114" t="str">
        <f t="shared" si="10"/>
        <v/>
      </c>
      <c r="AA177" s="114" t="str">
        <f>'CADASTRO FORN'!G177</f>
        <v/>
      </c>
      <c r="AB177" s="114" t="str">
        <f t="shared" si="11"/>
        <v/>
      </c>
      <c r="AC177" s="128" t="str">
        <f t="shared" si="12"/>
        <v>  </v>
      </c>
      <c r="AD177" s="55" t="str">
        <f t="shared" si="18"/>
        <v>170</v>
      </c>
      <c r="AE177" s="55"/>
      <c r="AF177" s="55" t="str">
        <f t="shared" si="19"/>
        <v/>
      </c>
      <c r="AG177" s="55" t="str">
        <f t="shared" si="13"/>
        <v/>
      </c>
      <c r="AH177" s="55" t="str">
        <f t="shared" si="14"/>
        <v/>
      </c>
      <c r="AI177" s="55"/>
      <c r="AJ177" s="55" t="str">
        <f t="shared" si="20"/>
        <v/>
      </c>
      <c r="AK177" s="55" t="str">
        <f t="shared" si="15"/>
        <v/>
      </c>
      <c r="AL177" s="104" t="str">
        <f t="shared" si="16"/>
        <v>  </v>
      </c>
      <c r="AM177" s="55"/>
      <c r="AN177" s="55" t="str">
        <f>IF('CADASTRO PROD'!E177 = "", "-", 'CADASTRO PROD'!E177)</f>
        <v>-</v>
      </c>
      <c r="AO177" s="55" t="str">
        <f>IF(AN177= "-", "-", 'CADASTRO PROD'!J177)</f>
        <v>-</v>
      </c>
      <c r="AP177" s="55" t="str">
        <f>IF(AO177 = "-", "-", 'CADASTRO PROD'!D177)</f>
        <v>-</v>
      </c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</row>
    <row r="178" ht="30.0" customHeight="1">
      <c r="A178" s="1"/>
      <c r="B178" s="97" t="str">
        <f t="shared" si="1"/>
        <v/>
      </c>
      <c r="C178" s="98" t="str">
        <f t="shared" si="17"/>
        <v>-</v>
      </c>
      <c r="D178" s="102"/>
      <c r="E178" s="137" t="str">
        <f t="shared" si="2"/>
        <v/>
      </c>
      <c r="F178" s="100"/>
      <c r="G178" s="92"/>
      <c r="H178" s="93"/>
      <c r="I178" s="100"/>
      <c r="J178" s="93"/>
      <c r="K178" s="100"/>
      <c r="L178" s="93"/>
      <c r="M178" s="103"/>
      <c r="N178" s="124"/>
      <c r="O178" s="125" t="str">
        <f t="shared" si="3"/>
        <v/>
      </c>
      <c r="P178" s="100"/>
      <c r="Q178" s="93"/>
      <c r="R178" s="126"/>
      <c r="S178" s="127" t="str">
        <f t="shared" si="4"/>
        <v/>
      </c>
      <c r="T178" s="103" t="str">
        <f t="shared" si="5"/>
        <v>  </v>
      </c>
      <c r="U178" s="35"/>
      <c r="V178" s="114" t="str">
        <f t="shared" si="6"/>
        <v/>
      </c>
      <c r="W178" s="114" t="str">
        <f t="shared" si="7"/>
        <v/>
      </c>
      <c r="X178" s="128" t="str">
        <f t="shared" si="8"/>
        <v>  </v>
      </c>
      <c r="Y178" s="114" t="str">
        <f t="shared" si="9"/>
        <v/>
      </c>
      <c r="Z178" s="114" t="str">
        <f t="shared" si="10"/>
        <v/>
      </c>
      <c r="AA178" s="114" t="str">
        <f>'CADASTRO FORN'!G178</f>
        <v/>
      </c>
      <c r="AB178" s="114" t="str">
        <f t="shared" si="11"/>
        <v/>
      </c>
      <c r="AC178" s="128" t="str">
        <f t="shared" si="12"/>
        <v>  </v>
      </c>
      <c r="AD178" s="55" t="str">
        <f t="shared" si="18"/>
        <v>171</v>
      </c>
      <c r="AE178" s="55"/>
      <c r="AF178" s="55" t="str">
        <f t="shared" si="19"/>
        <v/>
      </c>
      <c r="AG178" s="55" t="str">
        <f t="shared" si="13"/>
        <v/>
      </c>
      <c r="AH178" s="55" t="str">
        <f t="shared" si="14"/>
        <v/>
      </c>
      <c r="AI178" s="55"/>
      <c r="AJ178" s="55" t="str">
        <f t="shared" si="20"/>
        <v/>
      </c>
      <c r="AK178" s="55" t="str">
        <f t="shared" si="15"/>
        <v/>
      </c>
      <c r="AL178" s="104" t="str">
        <f t="shared" si="16"/>
        <v>  </v>
      </c>
      <c r="AM178" s="55"/>
      <c r="AN178" s="55" t="str">
        <f>IF('CADASTRO PROD'!E178 = "", "-", 'CADASTRO PROD'!E178)</f>
        <v>-</v>
      </c>
      <c r="AO178" s="55" t="str">
        <f>IF(AN178= "-", "-", 'CADASTRO PROD'!J178)</f>
        <v>-</v>
      </c>
      <c r="AP178" s="55" t="str">
        <f>IF(AO178 = "-", "-", 'CADASTRO PROD'!D178)</f>
        <v>-</v>
      </c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</row>
    <row r="179" ht="30.0" customHeight="1">
      <c r="A179" s="1"/>
      <c r="B179" s="97" t="str">
        <f t="shared" si="1"/>
        <v/>
      </c>
      <c r="C179" s="108" t="str">
        <f t="shared" si="17"/>
        <v>-</v>
      </c>
      <c r="D179" s="112"/>
      <c r="E179" s="136" t="str">
        <f t="shared" si="2"/>
        <v/>
      </c>
      <c r="F179" s="110"/>
      <c r="G179" s="92"/>
      <c r="H179" s="93"/>
      <c r="I179" s="110"/>
      <c r="J179" s="93"/>
      <c r="K179" s="110"/>
      <c r="L179" s="93"/>
      <c r="M179" s="113"/>
      <c r="N179" s="132"/>
      <c r="O179" s="133" t="str">
        <f t="shared" si="3"/>
        <v/>
      </c>
      <c r="P179" s="110"/>
      <c r="Q179" s="93"/>
      <c r="R179" s="134"/>
      <c r="S179" s="135" t="str">
        <f t="shared" si="4"/>
        <v/>
      </c>
      <c r="T179" s="113" t="str">
        <f t="shared" si="5"/>
        <v>  </v>
      </c>
      <c r="U179" s="35"/>
      <c r="V179" s="114" t="str">
        <f t="shared" si="6"/>
        <v/>
      </c>
      <c r="W179" s="114" t="str">
        <f t="shared" si="7"/>
        <v/>
      </c>
      <c r="X179" s="128" t="str">
        <f t="shared" si="8"/>
        <v>  </v>
      </c>
      <c r="Y179" s="114" t="str">
        <f t="shared" si="9"/>
        <v/>
      </c>
      <c r="Z179" s="114" t="str">
        <f t="shared" si="10"/>
        <v/>
      </c>
      <c r="AA179" s="114" t="str">
        <f>'CADASTRO FORN'!G179</f>
        <v/>
      </c>
      <c r="AB179" s="114" t="str">
        <f t="shared" si="11"/>
        <v/>
      </c>
      <c r="AC179" s="128" t="str">
        <f t="shared" si="12"/>
        <v>  </v>
      </c>
      <c r="AD179" s="55" t="str">
        <f t="shared" si="18"/>
        <v>172</v>
      </c>
      <c r="AE179" s="55"/>
      <c r="AF179" s="55" t="str">
        <f t="shared" si="19"/>
        <v/>
      </c>
      <c r="AG179" s="55" t="str">
        <f t="shared" si="13"/>
        <v/>
      </c>
      <c r="AH179" s="55" t="str">
        <f t="shared" si="14"/>
        <v/>
      </c>
      <c r="AI179" s="55"/>
      <c r="AJ179" s="55" t="str">
        <f t="shared" si="20"/>
        <v/>
      </c>
      <c r="AK179" s="55" t="str">
        <f t="shared" si="15"/>
        <v/>
      </c>
      <c r="AL179" s="104" t="str">
        <f t="shared" si="16"/>
        <v>  </v>
      </c>
      <c r="AM179" s="55"/>
      <c r="AN179" s="55" t="str">
        <f>IF('CADASTRO PROD'!E179 = "", "-", 'CADASTRO PROD'!E179)</f>
        <v>-</v>
      </c>
      <c r="AO179" s="55" t="str">
        <f>IF(AN179= "-", "-", 'CADASTRO PROD'!J179)</f>
        <v>-</v>
      </c>
      <c r="AP179" s="55" t="str">
        <f>IF(AO179 = "-", "-", 'CADASTRO PROD'!D179)</f>
        <v>-</v>
      </c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</row>
    <row r="180" ht="30.0" customHeight="1">
      <c r="A180" s="1"/>
      <c r="B180" s="97" t="str">
        <f t="shared" si="1"/>
        <v/>
      </c>
      <c r="C180" s="98" t="str">
        <f t="shared" si="17"/>
        <v>-</v>
      </c>
      <c r="D180" s="102"/>
      <c r="E180" s="137" t="str">
        <f t="shared" si="2"/>
        <v/>
      </c>
      <c r="F180" s="100"/>
      <c r="G180" s="92"/>
      <c r="H180" s="93"/>
      <c r="I180" s="100"/>
      <c r="J180" s="93"/>
      <c r="K180" s="100"/>
      <c r="L180" s="93"/>
      <c r="M180" s="103"/>
      <c r="N180" s="124"/>
      <c r="O180" s="125" t="str">
        <f t="shared" si="3"/>
        <v/>
      </c>
      <c r="P180" s="100"/>
      <c r="Q180" s="93"/>
      <c r="R180" s="126"/>
      <c r="S180" s="127" t="str">
        <f t="shared" si="4"/>
        <v/>
      </c>
      <c r="T180" s="103" t="str">
        <f t="shared" si="5"/>
        <v>  </v>
      </c>
      <c r="U180" s="35"/>
      <c r="V180" s="114" t="str">
        <f t="shared" si="6"/>
        <v/>
      </c>
      <c r="W180" s="114" t="str">
        <f t="shared" si="7"/>
        <v/>
      </c>
      <c r="X180" s="128" t="str">
        <f t="shared" si="8"/>
        <v>  </v>
      </c>
      <c r="Y180" s="114" t="str">
        <f t="shared" si="9"/>
        <v/>
      </c>
      <c r="Z180" s="114" t="str">
        <f t="shared" si="10"/>
        <v/>
      </c>
      <c r="AA180" s="114" t="str">
        <f>'CADASTRO FORN'!G180</f>
        <v/>
      </c>
      <c r="AB180" s="114" t="str">
        <f t="shared" si="11"/>
        <v/>
      </c>
      <c r="AC180" s="128" t="str">
        <f t="shared" si="12"/>
        <v>  </v>
      </c>
      <c r="AD180" s="55" t="str">
        <f t="shared" si="18"/>
        <v>173</v>
      </c>
      <c r="AE180" s="55"/>
      <c r="AF180" s="55" t="str">
        <f t="shared" si="19"/>
        <v/>
      </c>
      <c r="AG180" s="55" t="str">
        <f t="shared" si="13"/>
        <v/>
      </c>
      <c r="AH180" s="55" t="str">
        <f t="shared" si="14"/>
        <v/>
      </c>
      <c r="AI180" s="55"/>
      <c r="AJ180" s="55" t="str">
        <f t="shared" si="20"/>
        <v/>
      </c>
      <c r="AK180" s="55" t="str">
        <f t="shared" si="15"/>
        <v/>
      </c>
      <c r="AL180" s="104" t="str">
        <f t="shared" si="16"/>
        <v>  </v>
      </c>
      <c r="AM180" s="55"/>
      <c r="AN180" s="55" t="str">
        <f>IF('CADASTRO PROD'!E180 = "", "-", 'CADASTRO PROD'!E180)</f>
        <v>-</v>
      </c>
      <c r="AO180" s="55" t="str">
        <f>IF(AN180= "-", "-", 'CADASTRO PROD'!J180)</f>
        <v>-</v>
      </c>
      <c r="AP180" s="55" t="str">
        <f>IF(AO180 = "-", "-", 'CADASTRO PROD'!D180)</f>
        <v>-</v>
      </c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</row>
    <row r="181" ht="30.0" customHeight="1">
      <c r="A181" s="1"/>
      <c r="B181" s="97" t="str">
        <f t="shared" si="1"/>
        <v/>
      </c>
      <c r="C181" s="108" t="str">
        <f t="shared" si="17"/>
        <v>-</v>
      </c>
      <c r="D181" s="112"/>
      <c r="E181" s="136" t="str">
        <f t="shared" si="2"/>
        <v/>
      </c>
      <c r="F181" s="110"/>
      <c r="G181" s="92"/>
      <c r="H181" s="93"/>
      <c r="I181" s="110"/>
      <c r="J181" s="93"/>
      <c r="K181" s="110"/>
      <c r="L181" s="93"/>
      <c r="M181" s="113"/>
      <c r="N181" s="132"/>
      <c r="O181" s="133" t="str">
        <f t="shared" si="3"/>
        <v/>
      </c>
      <c r="P181" s="110"/>
      <c r="Q181" s="93"/>
      <c r="R181" s="134"/>
      <c r="S181" s="135" t="str">
        <f t="shared" si="4"/>
        <v/>
      </c>
      <c r="T181" s="113" t="str">
        <f t="shared" si="5"/>
        <v>  </v>
      </c>
      <c r="U181" s="35"/>
      <c r="V181" s="114" t="str">
        <f t="shared" si="6"/>
        <v/>
      </c>
      <c r="W181" s="114" t="str">
        <f t="shared" si="7"/>
        <v/>
      </c>
      <c r="X181" s="128" t="str">
        <f t="shared" si="8"/>
        <v>  </v>
      </c>
      <c r="Y181" s="114" t="str">
        <f t="shared" si="9"/>
        <v/>
      </c>
      <c r="Z181" s="114" t="str">
        <f t="shared" si="10"/>
        <v/>
      </c>
      <c r="AA181" s="114" t="str">
        <f>'CADASTRO FORN'!G181</f>
        <v/>
      </c>
      <c r="AB181" s="114" t="str">
        <f t="shared" si="11"/>
        <v/>
      </c>
      <c r="AC181" s="128" t="str">
        <f t="shared" si="12"/>
        <v>  </v>
      </c>
      <c r="AD181" s="55" t="str">
        <f t="shared" si="18"/>
        <v>174</v>
      </c>
      <c r="AE181" s="55"/>
      <c r="AF181" s="55" t="str">
        <f t="shared" si="19"/>
        <v/>
      </c>
      <c r="AG181" s="55" t="str">
        <f t="shared" si="13"/>
        <v/>
      </c>
      <c r="AH181" s="55" t="str">
        <f t="shared" si="14"/>
        <v/>
      </c>
      <c r="AI181" s="55"/>
      <c r="AJ181" s="55" t="str">
        <f t="shared" si="20"/>
        <v/>
      </c>
      <c r="AK181" s="55" t="str">
        <f t="shared" si="15"/>
        <v/>
      </c>
      <c r="AL181" s="104" t="str">
        <f t="shared" si="16"/>
        <v>  </v>
      </c>
      <c r="AM181" s="55"/>
      <c r="AN181" s="55" t="str">
        <f>IF('CADASTRO PROD'!E181 = "", "-", 'CADASTRO PROD'!E181)</f>
        <v>-</v>
      </c>
      <c r="AO181" s="55" t="str">
        <f>IF(AN181= "-", "-", 'CADASTRO PROD'!J181)</f>
        <v>-</v>
      </c>
      <c r="AP181" s="55" t="str">
        <f>IF(AO181 = "-", "-", 'CADASTRO PROD'!D181)</f>
        <v>-</v>
      </c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</row>
    <row r="182" ht="30.0" customHeight="1">
      <c r="A182" s="1"/>
      <c r="B182" s="97" t="str">
        <f t="shared" si="1"/>
        <v/>
      </c>
      <c r="C182" s="98" t="str">
        <f t="shared" si="17"/>
        <v>-</v>
      </c>
      <c r="D182" s="102"/>
      <c r="E182" s="137" t="str">
        <f t="shared" si="2"/>
        <v/>
      </c>
      <c r="F182" s="100"/>
      <c r="G182" s="92"/>
      <c r="H182" s="93"/>
      <c r="I182" s="100"/>
      <c r="J182" s="93"/>
      <c r="K182" s="100"/>
      <c r="L182" s="93"/>
      <c r="M182" s="103"/>
      <c r="N182" s="124"/>
      <c r="O182" s="125" t="str">
        <f t="shared" si="3"/>
        <v/>
      </c>
      <c r="P182" s="100"/>
      <c r="Q182" s="93"/>
      <c r="R182" s="126"/>
      <c r="S182" s="127" t="str">
        <f t="shared" si="4"/>
        <v/>
      </c>
      <c r="T182" s="103" t="str">
        <f t="shared" si="5"/>
        <v>  </v>
      </c>
      <c r="U182" s="35"/>
      <c r="V182" s="114" t="str">
        <f t="shared" si="6"/>
        <v/>
      </c>
      <c r="W182" s="114" t="str">
        <f t="shared" si="7"/>
        <v/>
      </c>
      <c r="X182" s="128" t="str">
        <f t="shared" si="8"/>
        <v>  </v>
      </c>
      <c r="Y182" s="114" t="str">
        <f t="shared" si="9"/>
        <v/>
      </c>
      <c r="Z182" s="114" t="str">
        <f t="shared" si="10"/>
        <v/>
      </c>
      <c r="AA182" s="114" t="str">
        <f>'CADASTRO FORN'!G182</f>
        <v/>
      </c>
      <c r="AB182" s="114" t="str">
        <f t="shared" si="11"/>
        <v/>
      </c>
      <c r="AC182" s="128" t="str">
        <f t="shared" si="12"/>
        <v>  </v>
      </c>
      <c r="AD182" s="55" t="str">
        <f t="shared" si="18"/>
        <v>175</v>
      </c>
      <c r="AE182" s="55"/>
      <c r="AF182" s="55" t="str">
        <f t="shared" si="19"/>
        <v/>
      </c>
      <c r="AG182" s="55" t="str">
        <f t="shared" si="13"/>
        <v/>
      </c>
      <c r="AH182" s="55" t="str">
        <f t="shared" si="14"/>
        <v/>
      </c>
      <c r="AI182" s="55"/>
      <c r="AJ182" s="55" t="str">
        <f t="shared" si="20"/>
        <v/>
      </c>
      <c r="AK182" s="55" t="str">
        <f t="shared" si="15"/>
        <v/>
      </c>
      <c r="AL182" s="104" t="str">
        <f t="shared" si="16"/>
        <v>  </v>
      </c>
      <c r="AM182" s="55"/>
      <c r="AN182" s="55" t="str">
        <f>IF('CADASTRO PROD'!E182 = "", "-", 'CADASTRO PROD'!E182)</f>
        <v>-</v>
      </c>
      <c r="AO182" s="55" t="str">
        <f>IF(AN182= "-", "-", 'CADASTRO PROD'!J182)</f>
        <v>-</v>
      </c>
      <c r="AP182" s="55" t="str">
        <f>IF(AO182 = "-", "-", 'CADASTRO PROD'!D182)</f>
        <v>-</v>
      </c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</row>
    <row r="183" ht="30.0" customHeight="1">
      <c r="A183" s="1"/>
      <c r="B183" s="97" t="str">
        <f t="shared" si="1"/>
        <v/>
      </c>
      <c r="C183" s="108" t="str">
        <f t="shared" si="17"/>
        <v>-</v>
      </c>
      <c r="D183" s="112"/>
      <c r="E183" s="136" t="str">
        <f t="shared" si="2"/>
        <v/>
      </c>
      <c r="F183" s="110"/>
      <c r="G183" s="92"/>
      <c r="H183" s="93"/>
      <c r="I183" s="110"/>
      <c r="J183" s="93"/>
      <c r="K183" s="110"/>
      <c r="L183" s="93"/>
      <c r="M183" s="113"/>
      <c r="N183" s="132"/>
      <c r="O183" s="133" t="str">
        <f t="shared" si="3"/>
        <v/>
      </c>
      <c r="P183" s="110"/>
      <c r="Q183" s="93"/>
      <c r="R183" s="134"/>
      <c r="S183" s="135" t="str">
        <f t="shared" si="4"/>
        <v/>
      </c>
      <c r="T183" s="113" t="str">
        <f t="shared" si="5"/>
        <v>  </v>
      </c>
      <c r="U183" s="35"/>
      <c r="V183" s="114" t="str">
        <f t="shared" si="6"/>
        <v/>
      </c>
      <c r="W183" s="114" t="str">
        <f t="shared" si="7"/>
        <v/>
      </c>
      <c r="X183" s="128" t="str">
        <f t="shared" si="8"/>
        <v>  </v>
      </c>
      <c r="Y183" s="114" t="str">
        <f t="shared" si="9"/>
        <v/>
      </c>
      <c r="Z183" s="114" t="str">
        <f t="shared" si="10"/>
        <v/>
      </c>
      <c r="AA183" s="114" t="str">
        <f>'CADASTRO FORN'!G183</f>
        <v/>
      </c>
      <c r="AB183" s="114" t="str">
        <f t="shared" si="11"/>
        <v/>
      </c>
      <c r="AC183" s="128" t="str">
        <f t="shared" si="12"/>
        <v>  </v>
      </c>
      <c r="AD183" s="55" t="str">
        <f t="shared" si="18"/>
        <v>176</v>
      </c>
      <c r="AE183" s="55"/>
      <c r="AF183" s="55" t="str">
        <f t="shared" si="19"/>
        <v/>
      </c>
      <c r="AG183" s="55" t="str">
        <f t="shared" si="13"/>
        <v/>
      </c>
      <c r="AH183" s="55" t="str">
        <f t="shared" si="14"/>
        <v/>
      </c>
      <c r="AI183" s="55"/>
      <c r="AJ183" s="55" t="str">
        <f t="shared" si="20"/>
        <v/>
      </c>
      <c r="AK183" s="55" t="str">
        <f t="shared" si="15"/>
        <v/>
      </c>
      <c r="AL183" s="104" t="str">
        <f t="shared" si="16"/>
        <v>  </v>
      </c>
      <c r="AM183" s="55"/>
      <c r="AN183" s="55" t="str">
        <f>IF('CADASTRO PROD'!E183 = "", "-", 'CADASTRO PROD'!E183)</f>
        <v>-</v>
      </c>
      <c r="AO183" s="55" t="str">
        <f>IF(AN183= "-", "-", 'CADASTRO PROD'!J183)</f>
        <v>-</v>
      </c>
      <c r="AP183" s="55" t="str">
        <f>IF(AO183 = "-", "-", 'CADASTRO PROD'!D183)</f>
        <v>-</v>
      </c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</row>
    <row r="184" ht="30.0" customHeight="1">
      <c r="A184" s="1"/>
      <c r="B184" s="97" t="str">
        <f t="shared" si="1"/>
        <v/>
      </c>
      <c r="C184" s="98" t="str">
        <f t="shared" si="17"/>
        <v>-</v>
      </c>
      <c r="D184" s="102"/>
      <c r="E184" s="137" t="str">
        <f t="shared" si="2"/>
        <v/>
      </c>
      <c r="F184" s="100"/>
      <c r="G184" s="92"/>
      <c r="H184" s="93"/>
      <c r="I184" s="100"/>
      <c r="J184" s="93"/>
      <c r="K184" s="100"/>
      <c r="L184" s="93"/>
      <c r="M184" s="103"/>
      <c r="N184" s="124"/>
      <c r="O184" s="125" t="str">
        <f t="shared" si="3"/>
        <v/>
      </c>
      <c r="P184" s="100"/>
      <c r="Q184" s="93"/>
      <c r="R184" s="126"/>
      <c r="S184" s="127" t="str">
        <f t="shared" si="4"/>
        <v/>
      </c>
      <c r="T184" s="103" t="str">
        <f t="shared" si="5"/>
        <v>  </v>
      </c>
      <c r="U184" s="35"/>
      <c r="V184" s="114" t="str">
        <f t="shared" si="6"/>
        <v/>
      </c>
      <c r="W184" s="114" t="str">
        <f t="shared" si="7"/>
        <v/>
      </c>
      <c r="X184" s="128" t="str">
        <f t="shared" si="8"/>
        <v>  </v>
      </c>
      <c r="Y184" s="114" t="str">
        <f t="shared" si="9"/>
        <v/>
      </c>
      <c r="Z184" s="114" t="str">
        <f t="shared" si="10"/>
        <v/>
      </c>
      <c r="AA184" s="114" t="str">
        <f>'CADASTRO FORN'!G184</f>
        <v/>
      </c>
      <c r="AB184" s="114" t="str">
        <f t="shared" si="11"/>
        <v/>
      </c>
      <c r="AC184" s="128" t="str">
        <f t="shared" si="12"/>
        <v>  </v>
      </c>
      <c r="AD184" s="55" t="str">
        <f t="shared" si="18"/>
        <v>177</v>
      </c>
      <c r="AE184" s="55"/>
      <c r="AF184" s="55" t="str">
        <f t="shared" si="19"/>
        <v/>
      </c>
      <c r="AG184" s="55" t="str">
        <f t="shared" si="13"/>
        <v/>
      </c>
      <c r="AH184" s="55" t="str">
        <f t="shared" si="14"/>
        <v/>
      </c>
      <c r="AI184" s="55"/>
      <c r="AJ184" s="55" t="str">
        <f t="shared" si="20"/>
        <v/>
      </c>
      <c r="AK184" s="55" t="str">
        <f t="shared" si="15"/>
        <v/>
      </c>
      <c r="AL184" s="104" t="str">
        <f t="shared" si="16"/>
        <v>  </v>
      </c>
      <c r="AM184" s="55"/>
      <c r="AN184" s="55" t="str">
        <f>IF('CADASTRO PROD'!E184 = "", "-", 'CADASTRO PROD'!E184)</f>
        <v>-</v>
      </c>
      <c r="AO184" s="55" t="str">
        <f>IF(AN184= "-", "-", 'CADASTRO PROD'!J184)</f>
        <v>-</v>
      </c>
      <c r="AP184" s="55" t="str">
        <f>IF(AO184 = "-", "-", 'CADASTRO PROD'!D184)</f>
        <v>-</v>
      </c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</row>
    <row r="185" ht="30.0" customHeight="1">
      <c r="A185" s="1"/>
      <c r="B185" s="97" t="str">
        <f t="shared" si="1"/>
        <v/>
      </c>
      <c r="C185" s="108" t="str">
        <f t="shared" si="17"/>
        <v>-</v>
      </c>
      <c r="D185" s="112"/>
      <c r="E185" s="136" t="str">
        <f t="shared" si="2"/>
        <v/>
      </c>
      <c r="F185" s="110"/>
      <c r="G185" s="92"/>
      <c r="H185" s="93"/>
      <c r="I185" s="110"/>
      <c r="J185" s="93"/>
      <c r="K185" s="110"/>
      <c r="L185" s="93"/>
      <c r="M185" s="113"/>
      <c r="N185" s="132"/>
      <c r="O185" s="133" t="str">
        <f t="shared" si="3"/>
        <v/>
      </c>
      <c r="P185" s="110"/>
      <c r="Q185" s="93"/>
      <c r="R185" s="134"/>
      <c r="S185" s="135" t="str">
        <f t="shared" si="4"/>
        <v/>
      </c>
      <c r="T185" s="113" t="str">
        <f t="shared" si="5"/>
        <v>  </v>
      </c>
      <c r="U185" s="35"/>
      <c r="V185" s="114" t="str">
        <f t="shared" si="6"/>
        <v/>
      </c>
      <c r="W185" s="114" t="str">
        <f t="shared" si="7"/>
        <v/>
      </c>
      <c r="X185" s="128" t="str">
        <f t="shared" si="8"/>
        <v>  </v>
      </c>
      <c r="Y185" s="114" t="str">
        <f t="shared" si="9"/>
        <v/>
      </c>
      <c r="Z185" s="114" t="str">
        <f t="shared" si="10"/>
        <v/>
      </c>
      <c r="AA185" s="114" t="str">
        <f>'CADASTRO FORN'!G185</f>
        <v/>
      </c>
      <c r="AB185" s="114" t="str">
        <f t="shared" si="11"/>
        <v/>
      </c>
      <c r="AC185" s="128" t="str">
        <f t="shared" si="12"/>
        <v>  </v>
      </c>
      <c r="AD185" s="55" t="str">
        <f t="shared" si="18"/>
        <v>178</v>
      </c>
      <c r="AE185" s="55"/>
      <c r="AF185" s="55" t="str">
        <f t="shared" si="19"/>
        <v/>
      </c>
      <c r="AG185" s="55" t="str">
        <f t="shared" si="13"/>
        <v/>
      </c>
      <c r="AH185" s="55" t="str">
        <f t="shared" si="14"/>
        <v/>
      </c>
      <c r="AI185" s="55"/>
      <c r="AJ185" s="55" t="str">
        <f t="shared" si="20"/>
        <v/>
      </c>
      <c r="AK185" s="55" t="str">
        <f t="shared" si="15"/>
        <v/>
      </c>
      <c r="AL185" s="104" t="str">
        <f t="shared" si="16"/>
        <v>  </v>
      </c>
      <c r="AM185" s="55"/>
      <c r="AN185" s="55" t="str">
        <f>IF('CADASTRO PROD'!E185 = "", "-", 'CADASTRO PROD'!E185)</f>
        <v>-</v>
      </c>
      <c r="AO185" s="55" t="str">
        <f>IF(AN185= "-", "-", 'CADASTRO PROD'!J185)</f>
        <v>-</v>
      </c>
      <c r="AP185" s="55" t="str">
        <f>IF(AO185 = "-", "-", 'CADASTRO PROD'!D185)</f>
        <v>-</v>
      </c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</row>
    <row r="186" ht="30.0" customHeight="1">
      <c r="A186" s="1"/>
      <c r="B186" s="97" t="str">
        <f t="shared" si="1"/>
        <v/>
      </c>
      <c r="C186" s="98" t="str">
        <f t="shared" si="17"/>
        <v>-</v>
      </c>
      <c r="D186" s="102"/>
      <c r="E186" s="137" t="str">
        <f t="shared" si="2"/>
        <v/>
      </c>
      <c r="F186" s="100"/>
      <c r="G186" s="92"/>
      <c r="H186" s="93"/>
      <c r="I186" s="100"/>
      <c r="J186" s="93"/>
      <c r="K186" s="100"/>
      <c r="L186" s="93"/>
      <c r="M186" s="103"/>
      <c r="N186" s="124"/>
      <c r="O186" s="125" t="str">
        <f t="shared" si="3"/>
        <v/>
      </c>
      <c r="P186" s="100"/>
      <c r="Q186" s="93"/>
      <c r="R186" s="126"/>
      <c r="S186" s="127" t="str">
        <f t="shared" si="4"/>
        <v/>
      </c>
      <c r="T186" s="103" t="str">
        <f t="shared" si="5"/>
        <v>  </v>
      </c>
      <c r="U186" s="35"/>
      <c r="V186" s="114" t="str">
        <f t="shared" si="6"/>
        <v/>
      </c>
      <c r="W186" s="114" t="str">
        <f t="shared" si="7"/>
        <v/>
      </c>
      <c r="X186" s="128" t="str">
        <f t="shared" si="8"/>
        <v>  </v>
      </c>
      <c r="Y186" s="114" t="str">
        <f t="shared" si="9"/>
        <v/>
      </c>
      <c r="Z186" s="114" t="str">
        <f t="shared" si="10"/>
        <v/>
      </c>
      <c r="AA186" s="114" t="str">
        <f>'CADASTRO FORN'!G186</f>
        <v/>
      </c>
      <c r="AB186" s="114" t="str">
        <f t="shared" si="11"/>
        <v/>
      </c>
      <c r="AC186" s="128" t="str">
        <f t="shared" si="12"/>
        <v>  </v>
      </c>
      <c r="AD186" s="55" t="str">
        <f t="shared" si="18"/>
        <v>179</v>
      </c>
      <c r="AE186" s="55"/>
      <c r="AF186" s="55" t="str">
        <f t="shared" si="19"/>
        <v/>
      </c>
      <c r="AG186" s="55" t="str">
        <f t="shared" si="13"/>
        <v/>
      </c>
      <c r="AH186" s="55" t="str">
        <f t="shared" si="14"/>
        <v/>
      </c>
      <c r="AI186" s="55"/>
      <c r="AJ186" s="55" t="str">
        <f t="shared" si="20"/>
        <v/>
      </c>
      <c r="AK186" s="55" t="str">
        <f t="shared" si="15"/>
        <v/>
      </c>
      <c r="AL186" s="104" t="str">
        <f t="shared" si="16"/>
        <v>  </v>
      </c>
      <c r="AM186" s="55"/>
      <c r="AN186" s="55" t="str">
        <f>IF('CADASTRO PROD'!E186 = "", "-", 'CADASTRO PROD'!E186)</f>
        <v>-</v>
      </c>
      <c r="AO186" s="55" t="str">
        <f>IF(AN186= "-", "-", 'CADASTRO PROD'!J186)</f>
        <v>-</v>
      </c>
      <c r="AP186" s="55" t="str">
        <f>IF(AO186 = "-", "-", 'CADASTRO PROD'!D186)</f>
        <v>-</v>
      </c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</row>
    <row r="187" ht="30.0" customHeight="1">
      <c r="A187" s="1"/>
      <c r="B187" s="97" t="str">
        <f t="shared" si="1"/>
        <v/>
      </c>
      <c r="C187" s="108" t="str">
        <f t="shared" si="17"/>
        <v>-</v>
      </c>
      <c r="D187" s="112"/>
      <c r="E187" s="136" t="str">
        <f t="shared" si="2"/>
        <v/>
      </c>
      <c r="F187" s="110"/>
      <c r="G187" s="92"/>
      <c r="H187" s="93"/>
      <c r="I187" s="110"/>
      <c r="J187" s="93"/>
      <c r="K187" s="110"/>
      <c r="L187" s="93"/>
      <c r="M187" s="113"/>
      <c r="N187" s="132"/>
      <c r="O187" s="133" t="str">
        <f t="shared" si="3"/>
        <v/>
      </c>
      <c r="P187" s="110"/>
      <c r="Q187" s="93"/>
      <c r="R187" s="134"/>
      <c r="S187" s="135" t="str">
        <f t="shared" si="4"/>
        <v/>
      </c>
      <c r="T187" s="113" t="str">
        <f t="shared" si="5"/>
        <v>  </v>
      </c>
      <c r="U187" s="35"/>
      <c r="V187" s="114" t="str">
        <f t="shared" si="6"/>
        <v/>
      </c>
      <c r="W187" s="114" t="str">
        <f t="shared" si="7"/>
        <v/>
      </c>
      <c r="X187" s="128" t="str">
        <f t="shared" si="8"/>
        <v>  </v>
      </c>
      <c r="Y187" s="114" t="str">
        <f t="shared" si="9"/>
        <v/>
      </c>
      <c r="Z187" s="114" t="str">
        <f t="shared" si="10"/>
        <v/>
      </c>
      <c r="AA187" s="114" t="str">
        <f>'CADASTRO FORN'!G187</f>
        <v/>
      </c>
      <c r="AB187" s="114" t="str">
        <f t="shared" si="11"/>
        <v/>
      </c>
      <c r="AC187" s="128" t="str">
        <f t="shared" si="12"/>
        <v>  </v>
      </c>
      <c r="AD187" s="55" t="str">
        <f t="shared" si="18"/>
        <v>180</v>
      </c>
      <c r="AE187" s="55"/>
      <c r="AF187" s="55" t="str">
        <f t="shared" si="19"/>
        <v/>
      </c>
      <c r="AG187" s="55" t="str">
        <f t="shared" si="13"/>
        <v/>
      </c>
      <c r="AH187" s="55" t="str">
        <f t="shared" si="14"/>
        <v/>
      </c>
      <c r="AI187" s="55"/>
      <c r="AJ187" s="55" t="str">
        <f t="shared" si="20"/>
        <v/>
      </c>
      <c r="AK187" s="55" t="str">
        <f t="shared" si="15"/>
        <v/>
      </c>
      <c r="AL187" s="104" t="str">
        <f t="shared" si="16"/>
        <v>  </v>
      </c>
      <c r="AM187" s="55"/>
      <c r="AN187" s="55" t="str">
        <f>IF('CADASTRO PROD'!E187 = "", "-", 'CADASTRO PROD'!E187)</f>
        <v>-</v>
      </c>
      <c r="AO187" s="55" t="str">
        <f>IF(AN187= "-", "-", 'CADASTRO PROD'!J187)</f>
        <v>-</v>
      </c>
      <c r="AP187" s="55" t="str">
        <f>IF(AO187 = "-", "-", 'CADASTRO PROD'!D187)</f>
        <v>-</v>
      </c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</row>
    <row r="188" ht="30.0" customHeight="1">
      <c r="A188" s="1"/>
      <c r="B188" s="97" t="str">
        <f t="shared" si="1"/>
        <v/>
      </c>
      <c r="C188" s="98" t="str">
        <f t="shared" si="17"/>
        <v>-</v>
      </c>
      <c r="D188" s="102"/>
      <c r="E188" s="137" t="str">
        <f t="shared" si="2"/>
        <v/>
      </c>
      <c r="F188" s="100"/>
      <c r="G188" s="92"/>
      <c r="H188" s="93"/>
      <c r="I188" s="100"/>
      <c r="J188" s="93"/>
      <c r="K188" s="100"/>
      <c r="L188" s="93"/>
      <c r="M188" s="103"/>
      <c r="N188" s="124"/>
      <c r="O188" s="125" t="str">
        <f t="shared" si="3"/>
        <v/>
      </c>
      <c r="P188" s="100"/>
      <c r="Q188" s="93"/>
      <c r="R188" s="126"/>
      <c r="S188" s="127" t="str">
        <f t="shared" si="4"/>
        <v/>
      </c>
      <c r="T188" s="103" t="str">
        <f t="shared" si="5"/>
        <v>  </v>
      </c>
      <c r="U188" s="35"/>
      <c r="V188" s="114" t="str">
        <f t="shared" si="6"/>
        <v/>
      </c>
      <c r="W188" s="114" t="str">
        <f t="shared" si="7"/>
        <v/>
      </c>
      <c r="X188" s="128" t="str">
        <f t="shared" si="8"/>
        <v>  </v>
      </c>
      <c r="Y188" s="114" t="str">
        <f t="shared" si="9"/>
        <v/>
      </c>
      <c r="Z188" s="114" t="str">
        <f t="shared" si="10"/>
        <v/>
      </c>
      <c r="AA188" s="114" t="str">
        <f>'CADASTRO FORN'!G188</f>
        <v/>
      </c>
      <c r="AB188" s="114" t="str">
        <f t="shared" si="11"/>
        <v/>
      </c>
      <c r="AC188" s="128" t="str">
        <f t="shared" si="12"/>
        <v>  </v>
      </c>
      <c r="AD188" s="55" t="str">
        <f t="shared" si="18"/>
        <v>181</v>
      </c>
      <c r="AE188" s="55"/>
      <c r="AF188" s="55" t="str">
        <f t="shared" si="19"/>
        <v/>
      </c>
      <c r="AG188" s="55" t="str">
        <f t="shared" si="13"/>
        <v/>
      </c>
      <c r="AH188" s="55" t="str">
        <f t="shared" si="14"/>
        <v/>
      </c>
      <c r="AI188" s="55"/>
      <c r="AJ188" s="55" t="str">
        <f t="shared" si="20"/>
        <v/>
      </c>
      <c r="AK188" s="55" t="str">
        <f t="shared" si="15"/>
        <v/>
      </c>
      <c r="AL188" s="104" t="str">
        <f t="shared" si="16"/>
        <v>  </v>
      </c>
      <c r="AM188" s="55"/>
      <c r="AN188" s="55" t="str">
        <f>IF('CADASTRO PROD'!E188 = "", "-", 'CADASTRO PROD'!E188)</f>
        <v>-</v>
      </c>
      <c r="AO188" s="55" t="str">
        <f>IF(AN188= "-", "-", 'CADASTRO PROD'!J188)</f>
        <v>-</v>
      </c>
      <c r="AP188" s="55" t="str">
        <f>IF(AO188 = "-", "-", 'CADASTRO PROD'!D188)</f>
        <v>-</v>
      </c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</row>
    <row r="189" ht="30.0" customHeight="1">
      <c r="A189" s="1"/>
      <c r="B189" s="97" t="str">
        <f t="shared" si="1"/>
        <v/>
      </c>
      <c r="C189" s="108" t="str">
        <f t="shared" si="17"/>
        <v>-</v>
      </c>
      <c r="D189" s="112"/>
      <c r="E189" s="136" t="str">
        <f t="shared" si="2"/>
        <v/>
      </c>
      <c r="F189" s="110"/>
      <c r="G189" s="92"/>
      <c r="H189" s="93"/>
      <c r="I189" s="110"/>
      <c r="J189" s="93"/>
      <c r="K189" s="110"/>
      <c r="L189" s="93"/>
      <c r="M189" s="113"/>
      <c r="N189" s="132"/>
      <c r="O189" s="133" t="str">
        <f t="shared" si="3"/>
        <v/>
      </c>
      <c r="P189" s="110"/>
      <c r="Q189" s="93"/>
      <c r="R189" s="134"/>
      <c r="S189" s="135" t="str">
        <f t="shared" si="4"/>
        <v/>
      </c>
      <c r="T189" s="113" t="str">
        <f t="shared" si="5"/>
        <v>  </v>
      </c>
      <c r="U189" s="35"/>
      <c r="V189" s="114" t="str">
        <f t="shared" si="6"/>
        <v/>
      </c>
      <c r="W189" s="114" t="str">
        <f t="shared" si="7"/>
        <v/>
      </c>
      <c r="X189" s="128" t="str">
        <f t="shared" si="8"/>
        <v>  </v>
      </c>
      <c r="Y189" s="114" t="str">
        <f t="shared" si="9"/>
        <v/>
      </c>
      <c r="Z189" s="114" t="str">
        <f t="shared" si="10"/>
        <v/>
      </c>
      <c r="AA189" s="114" t="str">
        <f>'CADASTRO FORN'!G189</f>
        <v/>
      </c>
      <c r="AB189" s="114" t="str">
        <f t="shared" si="11"/>
        <v/>
      </c>
      <c r="AC189" s="128" t="str">
        <f t="shared" si="12"/>
        <v>  </v>
      </c>
      <c r="AD189" s="55" t="str">
        <f t="shared" si="18"/>
        <v>182</v>
      </c>
      <c r="AE189" s="55"/>
      <c r="AF189" s="55" t="str">
        <f t="shared" si="19"/>
        <v/>
      </c>
      <c r="AG189" s="55" t="str">
        <f t="shared" si="13"/>
        <v/>
      </c>
      <c r="AH189" s="55" t="str">
        <f t="shared" si="14"/>
        <v/>
      </c>
      <c r="AI189" s="55"/>
      <c r="AJ189" s="55" t="str">
        <f t="shared" si="20"/>
        <v/>
      </c>
      <c r="AK189" s="55" t="str">
        <f t="shared" si="15"/>
        <v/>
      </c>
      <c r="AL189" s="104" t="str">
        <f t="shared" si="16"/>
        <v>  </v>
      </c>
      <c r="AM189" s="55"/>
      <c r="AN189" s="55" t="str">
        <f>IF('CADASTRO PROD'!E189 = "", "-", 'CADASTRO PROD'!E189)</f>
        <v>-</v>
      </c>
      <c r="AO189" s="55" t="str">
        <f>IF(AN189= "-", "-", 'CADASTRO PROD'!J189)</f>
        <v>-</v>
      </c>
      <c r="AP189" s="55" t="str">
        <f>IF(AO189 = "-", "-", 'CADASTRO PROD'!D189)</f>
        <v>-</v>
      </c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</row>
    <row r="190" ht="30.0" customHeight="1">
      <c r="A190" s="1"/>
      <c r="B190" s="97" t="str">
        <f t="shared" si="1"/>
        <v/>
      </c>
      <c r="C190" s="98" t="str">
        <f t="shared" si="17"/>
        <v>-</v>
      </c>
      <c r="D190" s="102"/>
      <c r="E190" s="137" t="str">
        <f t="shared" si="2"/>
        <v/>
      </c>
      <c r="F190" s="100"/>
      <c r="G190" s="92"/>
      <c r="H190" s="93"/>
      <c r="I190" s="100"/>
      <c r="J190" s="93"/>
      <c r="K190" s="100"/>
      <c r="L190" s="93"/>
      <c r="M190" s="103"/>
      <c r="N190" s="124"/>
      <c r="O190" s="125" t="str">
        <f t="shared" si="3"/>
        <v/>
      </c>
      <c r="P190" s="100"/>
      <c r="Q190" s="93"/>
      <c r="R190" s="126"/>
      <c r="S190" s="127" t="str">
        <f t="shared" si="4"/>
        <v/>
      </c>
      <c r="T190" s="103" t="str">
        <f t="shared" si="5"/>
        <v>  </v>
      </c>
      <c r="U190" s="35"/>
      <c r="V190" s="114" t="str">
        <f t="shared" si="6"/>
        <v/>
      </c>
      <c r="W190" s="114" t="str">
        <f t="shared" si="7"/>
        <v/>
      </c>
      <c r="X190" s="128" t="str">
        <f t="shared" si="8"/>
        <v>  </v>
      </c>
      <c r="Y190" s="114" t="str">
        <f t="shared" si="9"/>
        <v/>
      </c>
      <c r="Z190" s="114" t="str">
        <f t="shared" si="10"/>
        <v/>
      </c>
      <c r="AA190" s="114" t="str">
        <f>'CADASTRO FORN'!G190</f>
        <v/>
      </c>
      <c r="AB190" s="114" t="str">
        <f t="shared" si="11"/>
        <v/>
      </c>
      <c r="AC190" s="128" t="str">
        <f t="shared" si="12"/>
        <v>  </v>
      </c>
      <c r="AD190" s="55" t="str">
        <f t="shared" si="18"/>
        <v>183</v>
      </c>
      <c r="AE190" s="55"/>
      <c r="AF190" s="55" t="str">
        <f t="shared" si="19"/>
        <v/>
      </c>
      <c r="AG190" s="55" t="str">
        <f t="shared" si="13"/>
        <v/>
      </c>
      <c r="AH190" s="55" t="str">
        <f t="shared" si="14"/>
        <v/>
      </c>
      <c r="AI190" s="55"/>
      <c r="AJ190" s="55" t="str">
        <f t="shared" si="20"/>
        <v/>
      </c>
      <c r="AK190" s="55" t="str">
        <f t="shared" si="15"/>
        <v/>
      </c>
      <c r="AL190" s="104" t="str">
        <f t="shared" si="16"/>
        <v>  </v>
      </c>
      <c r="AM190" s="55"/>
      <c r="AN190" s="55" t="str">
        <f>IF('CADASTRO PROD'!E190 = "", "-", 'CADASTRO PROD'!E190)</f>
        <v>-</v>
      </c>
      <c r="AO190" s="55" t="str">
        <f>IF(AN190= "-", "-", 'CADASTRO PROD'!J190)</f>
        <v>-</v>
      </c>
      <c r="AP190" s="55" t="str">
        <f>IF(AO190 = "-", "-", 'CADASTRO PROD'!D190)</f>
        <v>-</v>
      </c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</row>
    <row r="191" ht="30.0" customHeight="1">
      <c r="A191" s="1"/>
      <c r="B191" s="97" t="str">
        <f t="shared" si="1"/>
        <v/>
      </c>
      <c r="C191" s="108" t="str">
        <f t="shared" si="17"/>
        <v>-</v>
      </c>
      <c r="D191" s="112"/>
      <c r="E191" s="136" t="str">
        <f t="shared" si="2"/>
        <v/>
      </c>
      <c r="F191" s="110"/>
      <c r="G191" s="92"/>
      <c r="H191" s="93"/>
      <c r="I191" s="110"/>
      <c r="J191" s="93"/>
      <c r="K191" s="110"/>
      <c r="L191" s="93"/>
      <c r="M191" s="113"/>
      <c r="N191" s="132"/>
      <c r="O191" s="133" t="str">
        <f t="shared" si="3"/>
        <v/>
      </c>
      <c r="P191" s="110"/>
      <c r="Q191" s="93"/>
      <c r="R191" s="134"/>
      <c r="S191" s="135" t="str">
        <f t="shared" si="4"/>
        <v/>
      </c>
      <c r="T191" s="113" t="str">
        <f t="shared" si="5"/>
        <v>  </v>
      </c>
      <c r="U191" s="35"/>
      <c r="V191" s="114" t="str">
        <f t="shared" si="6"/>
        <v/>
      </c>
      <c r="W191" s="114" t="str">
        <f t="shared" si="7"/>
        <v/>
      </c>
      <c r="X191" s="128" t="str">
        <f t="shared" si="8"/>
        <v>  </v>
      </c>
      <c r="Y191" s="114" t="str">
        <f t="shared" si="9"/>
        <v/>
      </c>
      <c r="Z191" s="114" t="str">
        <f t="shared" si="10"/>
        <v/>
      </c>
      <c r="AA191" s="114" t="str">
        <f>'CADASTRO FORN'!G191</f>
        <v/>
      </c>
      <c r="AB191" s="114" t="str">
        <f t="shared" si="11"/>
        <v/>
      </c>
      <c r="AC191" s="128" t="str">
        <f t="shared" si="12"/>
        <v>  </v>
      </c>
      <c r="AD191" s="55" t="str">
        <f t="shared" si="18"/>
        <v>184</v>
      </c>
      <c r="AE191" s="55"/>
      <c r="AF191" s="55" t="str">
        <f t="shared" si="19"/>
        <v/>
      </c>
      <c r="AG191" s="55" t="str">
        <f t="shared" si="13"/>
        <v/>
      </c>
      <c r="AH191" s="55" t="str">
        <f t="shared" si="14"/>
        <v/>
      </c>
      <c r="AI191" s="55"/>
      <c r="AJ191" s="55" t="str">
        <f t="shared" si="20"/>
        <v/>
      </c>
      <c r="AK191" s="55" t="str">
        <f t="shared" si="15"/>
        <v/>
      </c>
      <c r="AL191" s="104" t="str">
        <f t="shared" si="16"/>
        <v>  </v>
      </c>
      <c r="AM191" s="55"/>
      <c r="AN191" s="55" t="str">
        <f>IF('CADASTRO PROD'!E191 = "", "-", 'CADASTRO PROD'!E191)</f>
        <v>-</v>
      </c>
      <c r="AO191" s="55" t="str">
        <f>IF(AN191= "-", "-", 'CADASTRO PROD'!J191)</f>
        <v>-</v>
      </c>
      <c r="AP191" s="55" t="str">
        <f>IF(AO191 = "-", "-", 'CADASTRO PROD'!D191)</f>
        <v>-</v>
      </c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</row>
    <row r="192" ht="30.0" customHeight="1">
      <c r="A192" s="1"/>
      <c r="B192" s="97" t="str">
        <f t="shared" si="1"/>
        <v/>
      </c>
      <c r="C192" s="98" t="str">
        <f t="shared" si="17"/>
        <v>-</v>
      </c>
      <c r="D192" s="102"/>
      <c r="E192" s="137" t="str">
        <f t="shared" si="2"/>
        <v/>
      </c>
      <c r="F192" s="100"/>
      <c r="G192" s="92"/>
      <c r="H192" s="93"/>
      <c r="I192" s="100"/>
      <c r="J192" s="93"/>
      <c r="K192" s="100"/>
      <c r="L192" s="93"/>
      <c r="M192" s="103"/>
      <c r="N192" s="124"/>
      <c r="O192" s="125" t="str">
        <f t="shared" si="3"/>
        <v/>
      </c>
      <c r="P192" s="100"/>
      <c r="Q192" s="93"/>
      <c r="R192" s="126"/>
      <c r="S192" s="127" t="str">
        <f t="shared" si="4"/>
        <v/>
      </c>
      <c r="T192" s="103" t="str">
        <f t="shared" si="5"/>
        <v>  </v>
      </c>
      <c r="U192" s="35"/>
      <c r="V192" s="114" t="str">
        <f t="shared" si="6"/>
        <v/>
      </c>
      <c r="W192" s="114" t="str">
        <f t="shared" si="7"/>
        <v/>
      </c>
      <c r="X192" s="128" t="str">
        <f t="shared" si="8"/>
        <v>  </v>
      </c>
      <c r="Y192" s="114" t="str">
        <f t="shared" si="9"/>
        <v/>
      </c>
      <c r="Z192" s="114" t="str">
        <f t="shared" si="10"/>
        <v/>
      </c>
      <c r="AA192" s="114" t="str">
        <f>'CADASTRO FORN'!G192</f>
        <v/>
      </c>
      <c r="AB192" s="114" t="str">
        <f t="shared" si="11"/>
        <v/>
      </c>
      <c r="AC192" s="128" t="str">
        <f t="shared" si="12"/>
        <v>  </v>
      </c>
      <c r="AD192" s="55" t="str">
        <f t="shared" si="18"/>
        <v>185</v>
      </c>
      <c r="AE192" s="55"/>
      <c r="AF192" s="55" t="str">
        <f t="shared" si="19"/>
        <v/>
      </c>
      <c r="AG192" s="55" t="str">
        <f t="shared" si="13"/>
        <v/>
      </c>
      <c r="AH192" s="55" t="str">
        <f t="shared" si="14"/>
        <v/>
      </c>
      <c r="AI192" s="55"/>
      <c r="AJ192" s="55" t="str">
        <f t="shared" si="20"/>
        <v/>
      </c>
      <c r="AK192" s="55" t="str">
        <f t="shared" si="15"/>
        <v/>
      </c>
      <c r="AL192" s="104" t="str">
        <f t="shared" si="16"/>
        <v>  </v>
      </c>
      <c r="AM192" s="55"/>
      <c r="AN192" s="55" t="str">
        <f>IF('CADASTRO PROD'!E192 = "", "-", 'CADASTRO PROD'!E192)</f>
        <v>-</v>
      </c>
      <c r="AO192" s="55" t="str">
        <f>IF(AN192= "-", "-", 'CADASTRO PROD'!J192)</f>
        <v>-</v>
      </c>
      <c r="AP192" s="55" t="str">
        <f>IF(AO192 = "-", "-", 'CADASTRO PROD'!D192)</f>
        <v>-</v>
      </c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</row>
    <row r="193" ht="30.0" customHeight="1">
      <c r="A193" s="1"/>
      <c r="B193" s="97" t="str">
        <f t="shared" si="1"/>
        <v/>
      </c>
      <c r="C193" s="108" t="str">
        <f t="shared" si="17"/>
        <v>-</v>
      </c>
      <c r="D193" s="112"/>
      <c r="E193" s="136" t="str">
        <f t="shared" si="2"/>
        <v/>
      </c>
      <c r="F193" s="110"/>
      <c r="G193" s="92"/>
      <c r="H193" s="93"/>
      <c r="I193" s="110"/>
      <c r="J193" s="93"/>
      <c r="K193" s="110"/>
      <c r="L193" s="93"/>
      <c r="M193" s="113"/>
      <c r="N193" s="132"/>
      <c r="O193" s="133" t="str">
        <f t="shared" si="3"/>
        <v/>
      </c>
      <c r="P193" s="110"/>
      <c r="Q193" s="93"/>
      <c r="R193" s="134"/>
      <c r="S193" s="135" t="str">
        <f t="shared" si="4"/>
        <v/>
      </c>
      <c r="T193" s="113" t="str">
        <f t="shared" si="5"/>
        <v>  </v>
      </c>
      <c r="U193" s="35"/>
      <c r="V193" s="114" t="str">
        <f t="shared" si="6"/>
        <v/>
      </c>
      <c r="W193" s="114" t="str">
        <f t="shared" si="7"/>
        <v/>
      </c>
      <c r="X193" s="128" t="str">
        <f t="shared" si="8"/>
        <v>  </v>
      </c>
      <c r="Y193" s="114" t="str">
        <f t="shared" si="9"/>
        <v/>
      </c>
      <c r="Z193" s="114" t="str">
        <f t="shared" si="10"/>
        <v/>
      </c>
      <c r="AA193" s="114" t="str">
        <f>'CADASTRO FORN'!G193</f>
        <v/>
      </c>
      <c r="AB193" s="114" t="str">
        <f t="shared" si="11"/>
        <v/>
      </c>
      <c r="AC193" s="128" t="str">
        <f t="shared" si="12"/>
        <v>  </v>
      </c>
      <c r="AD193" s="55" t="str">
        <f t="shared" si="18"/>
        <v>186</v>
      </c>
      <c r="AE193" s="55"/>
      <c r="AF193" s="55" t="str">
        <f t="shared" si="19"/>
        <v/>
      </c>
      <c r="AG193" s="55" t="str">
        <f t="shared" si="13"/>
        <v/>
      </c>
      <c r="AH193" s="55" t="str">
        <f t="shared" si="14"/>
        <v/>
      </c>
      <c r="AI193" s="55"/>
      <c r="AJ193" s="55" t="str">
        <f t="shared" si="20"/>
        <v/>
      </c>
      <c r="AK193" s="55" t="str">
        <f t="shared" si="15"/>
        <v/>
      </c>
      <c r="AL193" s="104" t="str">
        <f t="shared" si="16"/>
        <v>  </v>
      </c>
      <c r="AM193" s="55"/>
      <c r="AN193" s="55" t="str">
        <f>IF('CADASTRO PROD'!E193 = "", "-", 'CADASTRO PROD'!E193)</f>
        <v>-</v>
      </c>
      <c r="AO193" s="55" t="str">
        <f>IF(AN193= "-", "-", 'CADASTRO PROD'!J193)</f>
        <v>-</v>
      </c>
      <c r="AP193" s="55" t="str">
        <f>IF(AO193 = "-", "-", 'CADASTRO PROD'!D193)</f>
        <v>-</v>
      </c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</row>
    <row r="194" ht="30.0" customHeight="1">
      <c r="A194" s="1"/>
      <c r="B194" s="97" t="str">
        <f t="shared" si="1"/>
        <v/>
      </c>
      <c r="C194" s="98" t="str">
        <f t="shared" si="17"/>
        <v>-</v>
      </c>
      <c r="D194" s="102"/>
      <c r="E194" s="137" t="str">
        <f t="shared" si="2"/>
        <v/>
      </c>
      <c r="F194" s="100"/>
      <c r="G194" s="92"/>
      <c r="H194" s="93"/>
      <c r="I194" s="100"/>
      <c r="J194" s="93"/>
      <c r="K194" s="100"/>
      <c r="L194" s="93"/>
      <c r="M194" s="103"/>
      <c r="N194" s="124"/>
      <c r="O194" s="125" t="str">
        <f t="shared" si="3"/>
        <v/>
      </c>
      <c r="P194" s="100"/>
      <c r="Q194" s="93"/>
      <c r="R194" s="126"/>
      <c r="S194" s="127" t="str">
        <f t="shared" si="4"/>
        <v/>
      </c>
      <c r="T194" s="103" t="str">
        <f t="shared" si="5"/>
        <v>  </v>
      </c>
      <c r="U194" s="35"/>
      <c r="V194" s="114" t="str">
        <f t="shared" si="6"/>
        <v/>
      </c>
      <c r="W194" s="114" t="str">
        <f t="shared" si="7"/>
        <v/>
      </c>
      <c r="X194" s="128" t="str">
        <f t="shared" si="8"/>
        <v>  </v>
      </c>
      <c r="Y194" s="114" t="str">
        <f t="shared" si="9"/>
        <v/>
      </c>
      <c r="Z194" s="114" t="str">
        <f t="shared" si="10"/>
        <v/>
      </c>
      <c r="AA194" s="114" t="str">
        <f>'CADASTRO FORN'!G194</f>
        <v/>
      </c>
      <c r="AB194" s="114" t="str">
        <f t="shared" si="11"/>
        <v/>
      </c>
      <c r="AC194" s="128" t="str">
        <f t="shared" si="12"/>
        <v>  </v>
      </c>
      <c r="AD194" s="55" t="str">
        <f t="shared" si="18"/>
        <v>187</v>
      </c>
      <c r="AE194" s="55"/>
      <c r="AF194" s="55" t="str">
        <f t="shared" si="19"/>
        <v/>
      </c>
      <c r="AG194" s="55" t="str">
        <f t="shared" si="13"/>
        <v/>
      </c>
      <c r="AH194" s="55" t="str">
        <f t="shared" si="14"/>
        <v/>
      </c>
      <c r="AI194" s="55"/>
      <c r="AJ194" s="55" t="str">
        <f t="shared" si="20"/>
        <v/>
      </c>
      <c r="AK194" s="55" t="str">
        <f t="shared" si="15"/>
        <v/>
      </c>
      <c r="AL194" s="104" t="str">
        <f t="shared" si="16"/>
        <v>  </v>
      </c>
      <c r="AM194" s="55"/>
      <c r="AN194" s="55" t="str">
        <f>IF('CADASTRO PROD'!E194 = "", "-", 'CADASTRO PROD'!E194)</f>
        <v>-</v>
      </c>
      <c r="AO194" s="55" t="str">
        <f>IF(AN194= "-", "-", 'CADASTRO PROD'!J194)</f>
        <v>-</v>
      </c>
      <c r="AP194" s="55" t="str">
        <f>IF(AO194 = "-", "-", 'CADASTRO PROD'!D194)</f>
        <v>-</v>
      </c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</row>
    <row r="195" ht="30.0" customHeight="1">
      <c r="A195" s="1"/>
      <c r="B195" s="97" t="str">
        <f t="shared" si="1"/>
        <v/>
      </c>
      <c r="C195" s="108" t="str">
        <f t="shared" si="17"/>
        <v>-</v>
      </c>
      <c r="D195" s="112"/>
      <c r="E195" s="136" t="str">
        <f t="shared" si="2"/>
        <v/>
      </c>
      <c r="F195" s="110"/>
      <c r="G195" s="92"/>
      <c r="H195" s="93"/>
      <c r="I195" s="110"/>
      <c r="J195" s="93"/>
      <c r="K195" s="110"/>
      <c r="L195" s="93"/>
      <c r="M195" s="113"/>
      <c r="N195" s="132"/>
      <c r="O195" s="133" t="str">
        <f t="shared" si="3"/>
        <v/>
      </c>
      <c r="P195" s="110"/>
      <c r="Q195" s="93"/>
      <c r="R195" s="134"/>
      <c r="S195" s="135" t="str">
        <f t="shared" si="4"/>
        <v/>
      </c>
      <c r="T195" s="113" t="str">
        <f t="shared" si="5"/>
        <v>  </v>
      </c>
      <c r="U195" s="35"/>
      <c r="V195" s="114" t="str">
        <f t="shared" si="6"/>
        <v/>
      </c>
      <c r="W195" s="114" t="str">
        <f t="shared" si="7"/>
        <v/>
      </c>
      <c r="X195" s="128" t="str">
        <f t="shared" si="8"/>
        <v>  </v>
      </c>
      <c r="Y195" s="114" t="str">
        <f t="shared" si="9"/>
        <v/>
      </c>
      <c r="Z195" s="114" t="str">
        <f t="shared" si="10"/>
        <v/>
      </c>
      <c r="AA195" s="114" t="str">
        <f>'CADASTRO FORN'!G195</f>
        <v/>
      </c>
      <c r="AB195" s="114" t="str">
        <f t="shared" si="11"/>
        <v/>
      </c>
      <c r="AC195" s="128" t="str">
        <f t="shared" si="12"/>
        <v>  </v>
      </c>
      <c r="AD195" s="55" t="str">
        <f t="shared" si="18"/>
        <v>188</v>
      </c>
      <c r="AE195" s="55"/>
      <c r="AF195" s="55" t="str">
        <f t="shared" si="19"/>
        <v/>
      </c>
      <c r="AG195" s="55" t="str">
        <f t="shared" si="13"/>
        <v/>
      </c>
      <c r="AH195" s="55" t="str">
        <f t="shared" si="14"/>
        <v/>
      </c>
      <c r="AI195" s="55"/>
      <c r="AJ195" s="55" t="str">
        <f t="shared" si="20"/>
        <v/>
      </c>
      <c r="AK195" s="55" t="str">
        <f t="shared" si="15"/>
        <v/>
      </c>
      <c r="AL195" s="104" t="str">
        <f t="shared" si="16"/>
        <v>  </v>
      </c>
      <c r="AM195" s="55"/>
      <c r="AN195" s="55" t="str">
        <f>IF('CADASTRO PROD'!E195 = "", "-", 'CADASTRO PROD'!E195)</f>
        <v>-</v>
      </c>
      <c r="AO195" s="55" t="str">
        <f>IF(AN195= "-", "-", 'CADASTRO PROD'!J195)</f>
        <v>-</v>
      </c>
      <c r="AP195" s="55" t="str">
        <f>IF(AO195 = "-", "-", 'CADASTRO PROD'!D195)</f>
        <v>-</v>
      </c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</row>
    <row r="196" ht="30.0" customHeight="1">
      <c r="A196" s="1"/>
      <c r="B196" s="97" t="str">
        <f t="shared" si="1"/>
        <v/>
      </c>
      <c r="C196" s="98" t="str">
        <f t="shared" si="17"/>
        <v>-</v>
      </c>
      <c r="D196" s="102"/>
      <c r="E196" s="137" t="str">
        <f t="shared" si="2"/>
        <v/>
      </c>
      <c r="F196" s="100"/>
      <c r="G196" s="92"/>
      <c r="H196" s="93"/>
      <c r="I196" s="100"/>
      <c r="J196" s="93"/>
      <c r="K196" s="100"/>
      <c r="L196" s="93"/>
      <c r="M196" s="103"/>
      <c r="N196" s="124"/>
      <c r="O196" s="125" t="str">
        <f t="shared" si="3"/>
        <v/>
      </c>
      <c r="P196" s="100"/>
      <c r="Q196" s="93"/>
      <c r="R196" s="126"/>
      <c r="S196" s="127" t="str">
        <f t="shared" si="4"/>
        <v/>
      </c>
      <c r="T196" s="103" t="str">
        <f t="shared" si="5"/>
        <v>  </v>
      </c>
      <c r="U196" s="35"/>
      <c r="V196" s="114" t="str">
        <f t="shared" si="6"/>
        <v/>
      </c>
      <c r="W196" s="114" t="str">
        <f t="shared" si="7"/>
        <v/>
      </c>
      <c r="X196" s="128" t="str">
        <f t="shared" si="8"/>
        <v>  </v>
      </c>
      <c r="Y196" s="114" t="str">
        <f t="shared" si="9"/>
        <v/>
      </c>
      <c r="Z196" s="114" t="str">
        <f t="shared" si="10"/>
        <v/>
      </c>
      <c r="AA196" s="114" t="str">
        <f>'CADASTRO FORN'!G196</f>
        <v/>
      </c>
      <c r="AB196" s="114" t="str">
        <f t="shared" si="11"/>
        <v/>
      </c>
      <c r="AC196" s="128" t="str">
        <f t="shared" si="12"/>
        <v>  </v>
      </c>
      <c r="AD196" s="55" t="str">
        <f t="shared" si="18"/>
        <v>189</v>
      </c>
      <c r="AE196" s="55"/>
      <c r="AF196" s="55" t="str">
        <f t="shared" si="19"/>
        <v/>
      </c>
      <c r="AG196" s="55" t="str">
        <f t="shared" si="13"/>
        <v/>
      </c>
      <c r="AH196" s="55" t="str">
        <f t="shared" si="14"/>
        <v/>
      </c>
      <c r="AI196" s="55"/>
      <c r="AJ196" s="55" t="str">
        <f t="shared" si="20"/>
        <v/>
      </c>
      <c r="AK196" s="55" t="str">
        <f t="shared" si="15"/>
        <v/>
      </c>
      <c r="AL196" s="104" t="str">
        <f t="shared" si="16"/>
        <v>  </v>
      </c>
      <c r="AM196" s="55"/>
      <c r="AN196" s="55" t="str">
        <f>IF('CADASTRO PROD'!E196 = "", "-", 'CADASTRO PROD'!E196)</f>
        <v>-</v>
      </c>
      <c r="AO196" s="55" t="str">
        <f>IF(AN196= "-", "-", 'CADASTRO PROD'!J196)</f>
        <v>-</v>
      </c>
      <c r="AP196" s="55" t="str">
        <f>IF(AO196 = "-", "-", 'CADASTRO PROD'!D196)</f>
        <v>-</v>
      </c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</row>
    <row r="197" ht="30.0" customHeight="1">
      <c r="A197" s="1"/>
      <c r="B197" s="97" t="str">
        <f t="shared" si="1"/>
        <v/>
      </c>
      <c r="C197" s="108" t="str">
        <f t="shared" si="17"/>
        <v>-</v>
      </c>
      <c r="D197" s="112"/>
      <c r="E197" s="136" t="str">
        <f t="shared" si="2"/>
        <v/>
      </c>
      <c r="F197" s="110"/>
      <c r="G197" s="92"/>
      <c r="H197" s="93"/>
      <c r="I197" s="110"/>
      <c r="J197" s="93"/>
      <c r="K197" s="110"/>
      <c r="L197" s="93"/>
      <c r="M197" s="113"/>
      <c r="N197" s="132"/>
      <c r="O197" s="133" t="str">
        <f t="shared" si="3"/>
        <v/>
      </c>
      <c r="P197" s="110"/>
      <c r="Q197" s="93"/>
      <c r="R197" s="134"/>
      <c r="S197" s="135" t="str">
        <f t="shared" si="4"/>
        <v/>
      </c>
      <c r="T197" s="113" t="str">
        <f t="shared" si="5"/>
        <v>  </v>
      </c>
      <c r="U197" s="35"/>
      <c r="V197" s="114" t="str">
        <f t="shared" si="6"/>
        <v/>
      </c>
      <c r="W197" s="114" t="str">
        <f t="shared" si="7"/>
        <v/>
      </c>
      <c r="X197" s="128" t="str">
        <f t="shared" si="8"/>
        <v>  </v>
      </c>
      <c r="Y197" s="114" t="str">
        <f t="shared" si="9"/>
        <v/>
      </c>
      <c r="Z197" s="114" t="str">
        <f t="shared" si="10"/>
        <v/>
      </c>
      <c r="AA197" s="114" t="str">
        <f>'CADASTRO FORN'!G197</f>
        <v/>
      </c>
      <c r="AB197" s="114" t="str">
        <f t="shared" si="11"/>
        <v/>
      </c>
      <c r="AC197" s="128" t="str">
        <f t="shared" si="12"/>
        <v>  </v>
      </c>
      <c r="AD197" s="55" t="str">
        <f t="shared" si="18"/>
        <v>190</v>
      </c>
      <c r="AE197" s="55"/>
      <c r="AF197" s="55" t="str">
        <f t="shared" si="19"/>
        <v/>
      </c>
      <c r="AG197" s="55" t="str">
        <f t="shared" si="13"/>
        <v/>
      </c>
      <c r="AH197" s="55" t="str">
        <f t="shared" si="14"/>
        <v/>
      </c>
      <c r="AI197" s="55"/>
      <c r="AJ197" s="55" t="str">
        <f t="shared" si="20"/>
        <v/>
      </c>
      <c r="AK197" s="55" t="str">
        <f t="shared" si="15"/>
        <v/>
      </c>
      <c r="AL197" s="104" t="str">
        <f t="shared" si="16"/>
        <v>  </v>
      </c>
      <c r="AM197" s="55"/>
      <c r="AN197" s="55" t="str">
        <f>IF('CADASTRO PROD'!E197 = "", "-", 'CADASTRO PROD'!E197)</f>
        <v>-</v>
      </c>
      <c r="AO197" s="55" t="str">
        <f>IF(AN197= "-", "-", 'CADASTRO PROD'!J197)</f>
        <v>-</v>
      </c>
      <c r="AP197" s="55" t="str">
        <f>IF(AO197 = "-", "-", 'CADASTRO PROD'!D197)</f>
        <v>-</v>
      </c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</row>
    <row r="198" ht="30.0" customHeight="1">
      <c r="A198" s="1"/>
      <c r="B198" s="97" t="str">
        <f t="shared" si="1"/>
        <v/>
      </c>
      <c r="C198" s="98" t="str">
        <f t="shared" si="17"/>
        <v>-</v>
      </c>
      <c r="D198" s="102"/>
      <c r="E198" s="137" t="str">
        <f t="shared" si="2"/>
        <v/>
      </c>
      <c r="F198" s="100"/>
      <c r="G198" s="92"/>
      <c r="H198" s="93"/>
      <c r="I198" s="100"/>
      <c r="J198" s="93"/>
      <c r="K198" s="100"/>
      <c r="L198" s="93"/>
      <c r="M198" s="103"/>
      <c r="N198" s="124"/>
      <c r="O198" s="125" t="str">
        <f t="shared" si="3"/>
        <v/>
      </c>
      <c r="P198" s="100"/>
      <c r="Q198" s="93"/>
      <c r="R198" s="126"/>
      <c r="S198" s="127" t="str">
        <f t="shared" si="4"/>
        <v/>
      </c>
      <c r="T198" s="103" t="str">
        <f t="shared" si="5"/>
        <v>  </v>
      </c>
      <c r="U198" s="35"/>
      <c r="V198" s="114" t="str">
        <f t="shared" si="6"/>
        <v/>
      </c>
      <c r="W198" s="114" t="str">
        <f t="shared" si="7"/>
        <v/>
      </c>
      <c r="X198" s="128" t="str">
        <f t="shared" si="8"/>
        <v>  </v>
      </c>
      <c r="Y198" s="114" t="str">
        <f t="shared" si="9"/>
        <v/>
      </c>
      <c r="Z198" s="114" t="str">
        <f t="shared" si="10"/>
        <v/>
      </c>
      <c r="AA198" s="114" t="str">
        <f>'CADASTRO FORN'!G198</f>
        <v/>
      </c>
      <c r="AB198" s="114" t="str">
        <f t="shared" si="11"/>
        <v/>
      </c>
      <c r="AC198" s="128" t="str">
        <f t="shared" si="12"/>
        <v>  </v>
      </c>
      <c r="AD198" s="55" t="str">
        <f t="shared" si="18"/>
        <v>191</v>
      </c>
      <c r="AE198" s="55"/>
      <c r="AF198" s="55" t="str">
        <f t="shared" si="19"/>
        <v/>
      </c>
      <c r="AG198" s="55" t="str">
        <f t="shared" si="13"/>
        <v/>
      </c>
      <c r="AH198" s="55" t="str">
        <f t="shared" si="14"/>
        <v/>
      </c>
      <c r="AI198" s="55"/>
      <c r="AJ198" s="55" t="str">
        <f t="shared" si="20"/>
        <v/>
      </c>
      <c r="AK198" s="55" t="str">
        <f t="shared" si="15"/>
        <v/>
      </c>
      <c r="AL198" s="104" t="str">
        <f t="shared" si="16"/>
        <v>  </v>
      </c>
      <c r="AM198" s="55"/>
      <c r="AN198" s="55" t="str">
        <f>IF('CADASTRO PROD'!E198 = "", "-", 'CADASTRO PROD'!E198)</f>
        <v>-</v>
      </c>
      <c r="AO198" s="55" t="str">
        <f>IF(AN198= "-", "-", 'CADASTRO PROD'!J198)</f>
        <v>-</v>
      </c>
      <c r="AP198" s="55" t="str">
        <f>IF(AO198 = "-", "-", 'CADASTRO PROD'!D198)</f>
        <v>-</v>
      </c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</row>
    <row r="199" ht="30.0" customHeight="1">
      <c r="A199" s="1"/>
      <c r="B199" s="97" t="str">
        <f t="shared" si="1"/>
        <v/>
      </c>
      <c r="C199" s="108" t="str">
        <f t="shared" si="17"/>
        <v>-</v>
      </c>
      <c r="D199" s="112"/>
      <c r="E199" s="136" t="str">
        <f t="shared" si="2"/>
        <v/>
      </c>
      <c r="F199" s="110"/>
      <c r="G199" s="92"/>
      <c r="H199" s="93"/>
      <c r="I199" s="110"/>
      <c r="J199" s="93"/>
      <c r="K199" s="110"/>
      <c r="L199" s="93"/>
      <c r="M199" s="113"/>
      <c r="N199" s="132"/>
      <c r="O199" s="133" t="str">
        <f t="shared" si="3"/>
        <v/>
      </c>
      <c r="P199" s="110"/>
      <c r="Q199" s="93"/>
      <c r="R199" s="134"/>
      <c r="S199" s="135" t="str">
        <f t="shared" si="4"/>
        <v/>
      </c>
      <c r="T199" s="113" t="str">
        <f t="shared" si="5"/>
        <v>  </v>
      </c>
      <c r="U199" s="35"/>
      <c r="V199" s="114" t="str">
        <f t="shared" si="6"/>
        <v/>
      </c>
      <c r="W199" s="114" t="str">
        <f t="shared" si="7"/>
        <v/>
      </c>
      <c r="X199" s="128" t="str">
        <f t="shared" si="8"/>
        <v>  </v>
      </c>
      <c r="Y199" s="114" t="str">
        <f t="shared" si="9"/>
        <v/>
      </c>
      <c r="Z199" s="114" t="str">
        <f t="shared" si="10"/>
        <v/>
      </c>
      <c r="AA199" s="114" t="str">
        <f>'CADASTRO FORN'!G199</f>
        <v/>
      </c>
      <c r="AB199" s="114" t="str">
        <f t="shared" si="11"/>
        <v/>
      </c>
      <c r="AC199" s="128" t="str">
        <f t="shared" si="12"/>
        <v>  </v>
      </c>
      <c r="AD199" s="55" t="str">
        <f t="shared" si="18"/>
        <v>192</v>
      </c>
      <c r="AE199" s="55"/>
      <c r="AF199" s="55" t="str">
        <f t="shared" si="19"/>
        <v/>
      </c>
      <c r="AG199" s="55" t="str">
        <f t="shared" si="13"/>
        <v/>
      </c>
      <c r="AH199" s="55" t="str">
        <f t="shared" si="14"/>
        <v/>
      </c>
      <c r="AI199" s="55"/>
      <c r="AJ199" s="55" t="str">
        <f t="shared" si="20"/>
        <v/>
      </c>
      <c r="AK199" s="55" t="str">
        <f t="shared" si="15"/>
        <v/>
      </c>
      <c r="AL199" s="104" t="str">
        <f t="shared" si="16"/>
        <v>  </v>
      </c>
      <c r="AM199" s="55"/>
      <c r="AN199" s="55" t="str">
        <f>IF('CADASTRO PROD'!E199 = "", "-", 'CADASTRO PROD'!E199)</f>
        <v>-</v>
      </c>
      <c r="AO199" s="55" t="str">
        <f>IF(AN199= "-", "-", 'CADASTRO PROD'!J199)</f>
        <v>-</v>
      </c>
      <c r="AP199" s="55" t="str">
        <f>IF(AO199 = "-", "-", 'CADASTRO PROD'!D199)</f>
        <v>-</v>
      </c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</row>
    <row r="200" ht="30.0" customHeight="1">
      <c r="A200" s="1"/>
      <c r="B200" s="97" t="str">
        <f t="shared" si="1"/>
        <v/>
      </c>
      <c r="C200" s="98" t="str">
        <f t="shared" si="17"/>
        <v>-</v>
      </c>
      <c r="D200" s="102"/>
      <c r="E200" s="137" t="str">
        <f t="shared" si="2"/>
        <v/>
      </c>
      <c r="F200" s="100"/>
      <c r="G200" s="92"/>
      <c r="H200" s="93"/>
      <c r="I200" s="100"/>
      <c r="J200" s="93"/>
      <c r="K200" s="100"/>
      <c r="L200" s="93"/>
      <c r="M200" s="103"/>
      <c r="N200" s="124"/>
      <c r="O200" s="125" t="str">
        <f t="shared" si="3"/>
        <v/>
      </c>
      <c r="P200" s="100"/>
      <c r="Q200" s="93"/>
      <c r="R200" s="126"/>
      <c r="S200" s="127" t="str">
        <f t="shared" si="4"/>
        <v/>
      </c>
      <c r="T200" s="103" t="str">
        <f t="shared" si="5"/>
        <v>  </v>
      </c>
      <c r="U200" s="35"/>
      <c r="V200" s="114" t="str">
        <f t="shared" si="6"/>
        <v/>
      </c>
      <c r="W200" s="114" t="str">
        <f t="shared" si="7"/>
        <v/>
      </c>
      <c r="X200" s="128" t="str">
        <f t="shared" si="8"/>
        <v>  </v>
      </c>
      <c r="Y200" s="114" t="str">
        <f t="shared" si="9"/>
        <v/>
      </c>
      <c r="Z200" s="114" t="str">
        <f t="shared" si="10"/>
        <v/>
      </c>
      <c r="AA200" s="114" t="str">
        <f>'CADASTRO FORN'!G200</f>
        <v/>
      </c>
      <c r="AB200" s="114" t="str">
        <f t="shared" si="11"/>
        <v/>
      </c>
      <c r="AC200" s="128" t="str">
        <f t="shared" si="12"/>
        <v>  </v>
      </c>
      <c r="AD200" s="55" t="str">
        <f t="shared" si="18"/>
        <v>193</v>
      </c>
      <c r="AE200" s="55"/>
      <c r="AF200" s="55" t="str">
        <f t="shared" si="19"/>
        <v/>
      </c>
      <c r="AG200" s="55" t="str">
        <f t="shared" si="13"/>
        <v/>
      </c>
      <c r="AH200" s="55" t="str">
        <f t="shared" si="14"/>
        <v/>
      </c>
      <c r="AI200" s="55"/>
      <c r="AJ200" s="55" t="str">
        <f t="shared" si="20"/>
        <v/>
      </c>
      <c r="AK200" s="55" t="str">
        <f t="shared" si="15"/>
        <v/>
      </c>
      <c r="AL200" s="104" t="str">
        <f t="shared" si="16"/>
        <v>  </v>
      </c>
      <c r="AM200" s="55"/>
      <c r="AN200" s="55" t="str">
        <f>IF('CADASTRO PROD'!E200 = "", "-", 'CADASTRO PROD'!E200)</f>
        <v>-</v>
      </c>
      <c r="AO200" s="55" t="str">
        <f>IF(AN200= "-", "-", 'CADASTRO PROD'!J200)</f>
        <v>-</v>
      </c>
      <c r="AP200" s="55" t="str">
        <f>IF(AO200 = "-", "-", 'CADASTRO PROD'!D200)</f>
        <v>-</v>
      </c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</row>
    <row r="201" ht="30.0" customHeight="1">
      <c r="A201" s="1"/>
      <c r="B201" s="97" t="str">
        <f t="shared" si="1"/>
        <v/>
      </c>
      <c r="C201" s="108" t="str">
        <f t="shared" si="17"/>
        <v>-</v>
      </c>
      <c r="D201" s="112"/>
      <c r="E201" s="136" t="str">
        <f t="shared" si="2"/>
        <v/>
      </c>
      <c r="F201" s="110"/>
      <c r="G201" s="92"/>
      <c r="H201" s="93"/>
      <c r="I201" s="110"/>
      <c r="J201" s="93"/>
      <c r="K201" s="110"/>
      <c r="L201" s="93"/>
      <c r="M201" s="113"/>
      <c r="N201" s="132"/>
      <c r="O201" s="133" t="str">
        <f t="shared" si="3"/>
        <v/>
      </c>
      <c r="P201" s="110"/>
      <c r="Q201" s="93"/>
      <c r="R201" s="134"/>
      <c r="S201" s="135" t="str">
        <f t="shared" si="4"/>
        <v/>
      </c>
      <c r="T201" s="113" t="str">
        <f t="shared" si="5"/>
        <v>  </v>
      </c>
      <c r="U201" s="35"/>
      <c r="V201" s="114" t="str">
        <f t="shared" si="6"/>
        <v/>
      </c>
      <c r="W201" s="114" t="str">
        <f t="shared" si="7"/>
        <v/>
      </c>
      <c r="X201" s="128" t="str">
        <f t="shared" si="8"/>
        <v>  </v>
      </c>
      <c r="Y201" s="114" t="str">
        <f t="shared" si="9"/>
        <v/>
      </c>
      <c r="Z201" s="114" t="str">
        <f t="shared" si="10"/>
        <v/>
      </c>
      <c r="AA201" s="114" t="str">
        <f>'CADASTRO FORN'!G201</f>
        <v/>
      </c>
      <c r="AB201" s="114" t="str">
        <f t="shared" si="11"/>
        <v/>
      </c>
      <c r="AC201" s="128" t="str">
        <f t="shared" si="12"/>
        <v>  </v>
      </c>
      <c r="AD201" s="55" t="str">
        <f t="shared" si="18"/>
        <v>194</v>
      </c>
      <c r="AE201" s="55"/>
      <c r="AF201" s="55" t="str">
        <f t="shared" si="19"/>
        <v/>
      </c>
      <c r="AG201" s="55" t="str">
        <f t="shared" si="13"/>
        <v/>
      </c>
      <c r="AH201" s="55" t="str">
        <f t="shared" si="14"/>
        <v/>
      </c>
      <c r="AI201" s="55"/>
      <c r="AJ201" s="55" t="str">
        <f t="shared" si="20"/>
        <v/>
      </c>
      <c r="AK201" s="55" t="str">
        <f t="shared" si="15"/>
        <v/>
      </c>
      <c r="AL201" s="104" t="str">
        <f t="shared" si="16"/>
        <v>  </v>
      </c>
      <c r="AM201" s="55"/>
      <c r="AN201" s="55" t="str">
        <f>IF('CADASTRO PROD'!E201 = "", "-", 'CADASTRO PROD'!E201)</f>
        <v>-</v>
      </c>
      <c r="AO201" s="55" t="str">
        <f>IF(AN201= "-", "-", 'CADASTRO PROD'!J201)</f>
        <v>-</v>
      </c>
      <c r="AP201" s="55" t="str">
        <f>IF(AO201 = "-", "-", 'CADASTRO PROD'!D201)</f>
        <v>-</v>
      </c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</row>
    <row r="202" ht="30.0" customHeight="1">
      <c r="A202" s="1"/>
      <c r="B202" s="97" t="str">
        <f t="shared" si="1"/>
        <v/>
      </c>
      <c r="C202" s="98" t="str">
        <f t="shared" si="17"/>
        <v>-</v>
      </c>
      <c r="D202" s="102"/>
      <c r="E202" s="137" t="str">
        <f t="shared" si="2"/>
        <v/>
      </c>
      <c r="F202" s="100"/>
      <c r="G202" s="92"/>
      <c r="H202" s="93"/>
      <c r="I202" s="100"/>
      <c r="J202" s="93"/>
      <c r="K202" s="100"/>
      <c r="L202" s="93"/>
      <c r="M202" s="103"/>
      <c r="N202" s="124"/>
      <c r="O202" s="125" t="str">
        <f t="shared" si="3"/>
        <v/>
      </c>
      <c r="P202" s="100"/>
      <c r="Q202" s="93"/>
      <c r="R202" s="126"/>
      <c r="S202" s="127" t="str">
        <f t="shared" si="4"/>
        <v/>
      </c>
      <c r="T202" s="103" t="str">
        <f t="shared" si="5"/>
        <v>  </v>
      </c>
      <c r="U202" s="35"/>
      <c r="V202" s="114" t="str">
        <f t="shared" si="6"/>
        <v/>
      </c>
      <c r="W202" s="114" t="str">
        <f t="shared" si="7"/>
        <v/>
      </c>
      <c r="X202" s="128" t="str">
        <f t="shared" si="8"/>
        <v>  </v>
      </c>
      <c r="Y202" s="114" t="str">
        <f t="shared" si="9"/>
        <v/>
      </c>
      <c r="Z202" s="114" t="str">
        <f t="shared" si="10"/>
        <v/>
      </c>
      <c r="AA202" s="114" t="str">
        <f>'CADASTRO FORN'!G202</f>
        <v/>
      </c>
      <c r="AB202" s="114" t="str">
        <f t="shared" si="11"/>
        <v/>
      </c>
      <c r="AC202" s="128" t="str">
        <f t="shared" si="12"/>
        <v>  </v>
      </c>
      <c r="AD202" s="55" t="str">
        <f t="shared" si="18"/>
        <v>195</v>
      </c>
      <c r="AE202" s="55"/>
      <c r="AF202" s="55" t="str">
        <f t="shared" si="19"/>
        <v/>
      </c>
      <c r="AG202" s="55" t="str">
        <f t="shared" si="13"/>
        <v/>
      </c>
      <c r="AH202" s="55" t="str">
        <f t="shared" si="14"/>
        <v/>
      </c>
      <c r="AI202" s="55"/>
      <c r="AJ202" s="55" t="str">
        <f t="shared" si="20"/>
        <v/>
      </c>
      <c r="AK202" s="55" t="str">
        <f t="shared" si="15"/>
        <v/>
      </c>
      <c r="AL202" s="104" t="str">
        <f t="shared" si="16"/>
        <v>  </v>
      </c>
      <c r="AM202" s="55"/>
      <c r="AN202" s="55" t="str">
        <f>IF('CADASTRO PROD'!E202 = "", "-", 'CADASTRO PROD'!E202)</f>
        <v>-</v>
      </c>
      <c r="AO202" s="55" t="str">
        <f>IF(AN202= "-", "-", 'CADASTRO PROD'!J202)</f>
        <v>-</v>
      </c>
      <c r="AP202" s="55" t="str">
        <f>IF(AO202 = "-", "-", 'CADASTRO PROD'!D202)</f>
        <v>-</v>
      </c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</row>
    <row r="203" ht="30.0" customHeight="1">
      <c r="A203" s="1"/>
      <c r="B203" s="97" t="str">
        <f t="shared" si="1"/>
        <v/>
      </c>
      <c r="C203" s="108" t="str">
        <f t="shared" si="17"/>
        <v>-</v>
      </c>
      <c r="D203" s="112"/>
      <c r="E203" s="136" t="str">
        <f t="shared" si="2"/>
        <v/>
      </c>
      <c r="F203" s="110"/>
      <c r="G203" s="92"/>
      <c r="H203" s="93"/>
      <c r="I203" s="110"/>
      <c r="J203" s="93"/>
      <c r="K203" s="110"/>
      <c r="L203" s="93"/>
      <c r="M203" s="113"/>
      <c r="N203" s="132"/>
      <c r="O203" s="133" t="str">
        <f t="shared" si="3"/>
        <v/>
      </c>
      <c r="P203" s="110"/>
      <c r="Q203" s="93"/>
      <c r="R203" s="134"/>
      <c r="S203" s="135" t="str">
        <f t="shared" si="4"/>
        <v/>
      </c>
      <c r="T203" s="113" t="str">
        <f t="shared" si="5"/>
        <v>  </v>
      </c>
      <c r="U203" s="35"/>
      <c r="V203" s="114" t="str">
        <f t="shared" si="6"/>
        <v/>
      </c>
      <c r="W203" s="114" t="str">
        <f t="shared" si="7"/>
        <v/>
      </c>
      <c r="X203" s="128" t="str">
        <f t="shared" si="8"/>
        <v>  </v>
      </c>
      <c r="Y203" s="114" t="str">
        <f t="shared" si="9"/>
        <v/>
      </c>
      <c r="Z203" s="114" t="str">
        <f t="shared" si="10"/>
        <v/>
      </c>
      <c r="AA203" s="114" t="str">
        <f>'CADASTRO FORN'!G203</f>
        <v/>
      </c>
      <c r="AB203" s="114" t="str">
        <f t="shared" si="11"/>
        <v/>
      </c>
      <c r="AC203" s="128" t="str">
        <f t="shared" si="12"/>
        <v>  </v>
      </c>
      <c r="AD203" s="55" t="str">
        <f t="shared" si="18"/>
        <v>196</v>
      </c>
      <c r="AE203" s="55"/>
      <c r="AF203" s="55" t="str">
        <f t="shared" si="19"/>
        <v/>
      </c>
      <c r="AG203" s="55" t="str">
        <f t="shared" si="13"/>
        <v/>
      </c>
      <c r="AH203" s="55" t="str">
        <f t="shared" si="14"/>
        <v/>
      </c>
      <c r="AI203" s="55"/>
      <c r="AJ203" s="55" t="str">
        <f t="shared" si="20"/>
        <v/>
      </c>
      <c r="AK203" s="55" t="str">
        <f t="shared" si="15"/>
        <v/>
      </c>
      <c r="AL203" s="104" t="str">
        <f t="shared" si="16"/>
        <v>  </v>
      </c>
      <c r="AM203" s="55"/>
      <c r="AN203" s="55" t="str">
        <f>IF('CADASTRO PROD'!E203 = "", "-", 'CADASTRO PROD'!E203)</f>
        <v>-</v>
      </c>
      <c r="AO203" s="55" t="str">
        <f>IF(AN203= "-", "-", 'CADASTRO PROD'!J203)</f>
        <v>-</v>
      </c>
      <c r="AP203" s="55" t="str">
        <f>IF(AO203 = "-", "-", 'CADASTRO PROD'!D203)</f>
        <v>-</v>
      </c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</row>
    <row r="204" ht="30.0" customHeight="1">
      <c r="A204" s="1"/>
      <c r="B204" s="97" t="str">
        <f t="shared" si="1"/>
        <v/>
      </c>
      <c r="C204" s="98" t="str">
        <f t="shared" si="17"/>
        <v>-</v>
      </c>
      <c r="D204" s="102"/>
      <c r="E204" s="137" t="str">
        <f t="shared" si="2"/>
        <v/>
      </c>
      <c r="F204" s="100"/>
      <c r="G204" s="92"/>
      <c r="H204" s="93"/>
      <c r="I204" s="100"/>
      <c r="J204" s="93"/>
      <c r="K204" s="100"/>
      <c r="L204" s="93"/>
      <c r="M204" s="103"/>
      <c r="N204" s="124"/>
      <c r="O204" s="125" t="str">
        <f t="shared" si="3"/>
        <v/>
      </c>
      <c r="P204" s="100"/>
      <c r="Q204" s="93"/>
      <c r="R204" s="126"/>
      <c r="S204" s="127" t="str">
        <f t="shared" si="4"/>
        <v/>
      </c>
      <c r="T204" s="103" t="str">
        <f t="shared" si="5"/>
        <v>  </v>
      </c>
      <c r="U204" s="35"/>
      <c r="V204" s="114" t="str">
        <f t="shared" si="6"/>
        <v/>
      </c>
      <c r="W204" s="114" t="str">
        <f t="shared" si="7"/>
        <v/>
      </c>
      <c r="X204" s="128" t="str">
        <f t="shared" si="8"/>
        <v>  </v>
      </c>
      <c r="Y204" s="114" t="str">
        <f t="shared" si="9"/>
        <v/>
      </c>
      <c r="Z204" s="114" t="str">
        <f t="shared" si="10"/>
        <v/>
      </c>
      <c r="AA204" s="114" t="str">
        <f>'CADASTRO FORN'!G204</f>
        <v/>
      </c>
      <c r="AB204" s="114" t="str">
        <f t="shared" si="11"/>
        <v/>
      </c>
      <c r="AC204" s="128" t="str">
        <f t="shared" si="12"/>
        <v>  </v>
      </c>
      <c r="AD204" s="55" t="str">
        <f t="shared" si="18"/>
        <v>197</v>
      </c>
      <c r="AE204" s="55"/>
      <c r="AF204" s="55" t="str">
        <f t="shared" si="19"/>
        <v/>
      </c>
      <c r="AG204" s="55" t="str">
        <f t="shared" si="13"/>
        <v/>
      </c>
      <c r="AH204" s="55" t="str">
        <f t="shared" si="14"/>
        <v/>
      </c>
      <c r="AI204" s="55"/>
      <c r="AJ204" s="55" t="str">
        <f t="shared" si="20"/>
        <v/>
      </c>
      <c r="AK204" s="55" t="str">
        <f t="shared" si="15"/>
        <v/>
      </c>
      <c r="AL204" s="104" t="str">
        <f t="shared" si="16"/>
        <v>  </v>
      </c>
      <c r="AM204" s="55"/>
      <c r="AN204" s="55" t="str">
        <f>IF('CADASTRO PROD'!E204 = "", "-", 'CADASTRO PROD'!E204)</f>
        <v>-</v>
      </c>
      <c r="AO204" s="55" t="str">
        <f>IF(AN204= "-", "-", 'CADASTRO PROD'!J204)</f>
        <v>-</v>
      </c>
      <c r="AP204" s="55" t="str">
        <f>IF(AO204 = "-", "-", 'CADASTRO PROD'!D204)</f>
        <v>-</v>
      </c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</row>
    <row r="205" ht="30.0" customHeight="1">
      <c r="A205" s="1"/>
      <c r="B205" s="97" t="str">
        <f t="shared" si="1"/>
        <v/>
      </c>
      <c r="C205" s="108" t="str">
        <f t="shared" si="17"/>
        <v>-</v>
      </c>
      <c r="D205" s="112"/>
      <c r="E205" s="136" t="str">
        <f t="shared" si="2"/>
        <v/>
      </c>
      <c r="F205" s="110"/>
      <c r="G205" s="92"/>
      <c r="H205" s="93"/>
      <c r="I205" s="110"/>
      <c r="J205" s="93"/>
      <c r="K205" s="110"/>
      <c r="L205" s="93"/>
      <c r="M205" s="113"/>
      <c r="N205" s="132"/>
      <c r="O205" s="133" t="str">
        <f t="shared" si="3"/>
        <v/>
      </c>
      <c r="P205" s="110"/>
      <c r="Q205" s="93"/>
      <c r="R205" s="134"/>
      <c r="S205" s="135" t="str">
        <f t="shared" si="4"/>
        <v/>
      </c>
      <c r="T205" s="113" t="str">
        <f t="shared" si="5"/>
        <v>  </v>
      </c>
      <c r="U205" s="35"/>
      <c r="V205" s="114" t="str">
        <f t="shared" si="6"/>
        <v/>
      </c>
      <c r="W205" s="114" t="str">
        <f t="shared" si="7"/>
        <v/>
      </c>
      <c r="X205" s="128" t="str">
        <f t="shared" si="8"/>
        <v>  </v>
      </c>
      <c r="Y205" s="114" t="str">
        <f t="shared" si="9"/>
        <v/>
      </c>
      <c r="Z205" s="114" t="str">
        <f t="shared" si="10"/>
        <v/>
      </c>
      <c r="AA205" s="114" t="str">
        <f>'CADASTRO FORN'!G205</f>
        <v/>
      </c>
      <c r="AB205" s="114" t="str">
        <f t="shared" si="11"/>
        <v/>
      </c>
      <c r="AC205" s="128" t="str">
        <f t="shared" si="12"/>
        <v>  </v>
      </c>
      <c r="AD205" s="55" t="str">
        <f t="shared" si="18"/>
        <v>198</v>
      </c>
      <c r="AE205" s="55"/>
      <c r="AF205" s="55" t="str">
        <f t="shared" si="19"/>
        <v/>
      </c>
      <c r="AG205" s="55" t="str">
        <f t="shared" si="13"/>
        <v/>
      </c>
      <c r="AH205" s="55" t="str">
        <f t="shared" si="14"/>
        <v/>
      </c>
      <c r="AI205" s="55"/>
      <c r="AJ205" s="55" t="str">
        <f t="shared" si="20"/>
        <v/>
      </c>
      <c r="AK205" s="55" t="str">
        <f t="shared" si="15"/>
        <v/>
      </c>
      <c r="AL205" s="104" t="str">
        <f t="shared" si="16"/>
        <v>  </v>
      </c>
      <c r="AM205" s="55"/>
      <c r="AN205" s="55" t="str">
        <f>IF('CADASTRO PROD'!E205 = "", "-", 'CADASTRO PROD'!E205)</f>
        <v>-</v>
      </c>
      <c r="AO205" s="55" t="str">
        <f>IF(AN205= "-", "-", 'CADASTRO PROD'!J205)</f>
        <v>-</v>
      </c>
      <c r="AP205" s="55" t="str">
        <f>IF(AO205 = "-", "-", 'CADASTRO PROD'!D205)</f>
        <v>-</v>
      </c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</row>
    <row r="206" ht="30.0" customHeight="1">
      <c r="A206" s="1"/>
      <c r="B206" s="97" t="str">
        <f t="shared" si="1"/>
        <v/>
      </c>
      <c r="C206" s="98" t="str">
        <f t="shared" si="17"/>
        <v>-</v>
      </c>
      <c r="D206" s="102"/>
      <c r="E206" s="137" t="str">
        <f t="shared" si="2"/>
        <v/>
      </c>
      <c r="F206" s="100"/>
      <c r="G206" s="92"/>
      <c r="H206" s="93"/>
      <c r="I206" s="100"/>
      <c r="J206" s="93"/>
      <c r="K206" s="100"/>
      <c r="L206" s="93"/>
      <c r="M206" s="103"/>
      <c r="N206" s="124"/>
      <c r="O206" s="125" t="str">
        <f t="shared" si="3"/>
        <v/>
      </c>
      <c r="P206" s="100"/>
      <c r="Q206" s="93"/>
      <c r="R206" s="126"/>
      <c r="S206" s="127" t="str">
        <f t="shared" si="4"/>
        <v/>
      </c>
      <c r="T206" s="103" t="str">
        <f t="shared" si="5"/>
        <v>  </v>
      </c>
      <c r="U206" s="35"/>
      <c r="V206" s="114" t="str">
        <f t="shared" si="6"/>
        <v/>
      </c>
      <c r="W206" s="114" t="str">
        <f t="shared" si="7"/>
        <v/>
      </c>
      <c r="X206" s="128" t="str">
        <f t="shared" si="8"/>
        <v>  </v>
      </c>
      <c r="Y206" s="114" t="str">
        <f t="shared" si="9"/>
        <v/>
      </c>
      <c r="Z206" s="114" t="str">
        <f t="shared" si="10"/>
        <v/>
      </c>
      <c r="AA206" s="114" t="str">
        <f>'CADASTRO FORN'!G206</f>
        <v/>
      </c>
      <c r="AB206" s="114" t="str">
        <f t="shared" si="11"/>
        <v/>
      </c>
      <c r="AC206" s="128" t="str">
        <f t="shared" si="12"/>
        <v>  </v>
      </c>
      <c r="AD206" s="55" t="str">
        <f t="shared" si="18"/>
        <v>199</v>
      </c>
      <c r="AE206" s="55"/>
      <c r="AF206" s="55" t="str">
        <f t="shared" si="19"/>
        <v/>
      </c>
      <c r="AG206" s="55" t="str">
        <f t="shared" si="13"/>
        <v/>
      </c>
      <c r="AH206" s="55" t="str">
        <f t="shared" si="14"/>
        <v/>
      </c>
      <c r="AI206" s="55"/>
      <c r="AJ206" s="55" t="str">
        <f t="shared" si="20"/>
        <v/>
      </c>
      <c r="AK206" s="55" t="str">
        <f t="shared" si="15"/>
        <v/>
      </c>
      <c r="AL206" s="104" t="str">
        <f t="shared" si="16"/>
        <v>  </v>
      </c>
      <c r="AM206" s="55"/>
      <c r="AN206" s="55" t="str">
        <f>IF('CADASTRO PROD'!E206 = "", "-", 'CADASTRO PROD'!E206)</f>
        <v>-</v>
      </c>
      <c r="AO206" s="55" t="str">
        <f>IF(AN206= "-", "-", 'CADASTRO PROD'!J206)</f>
        <v>-</v>
      </c>
      <c r="AP206" s="55" t="str">
        <f>IF(AO206 = "-", "-", 'CADASTRO PROD'!D206)</f>
        <v>-</v>
      </c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</row>
    <row r="207" ht="30.0" customHeight="1">
      <c r="A207" s="1"/>
      <c r="B207" s="97" t="str">
        <f t="shared" si="1"/>
        <v/>
      </c>
      <c r="C207" s="108" t="str">
        <f t="shared" si="17"/>
        <v>-</v>
      </c>
      <c r="D207" s="112"/>
      <c r="E207" s="136" t="str">
        <f t="shared" si="2"/>
        <v/>
      </c>
      <c r="F207" s="110"/>
      <c r="G207" s="92"/>
      <c r="H207" s="93"/>
      <c r="I207" s="110"/>
      <c r="J207" s="93"/>
      <c r="K207" s="110"/>
      <c r="L207" s="93"/>
      <c r="M207" s="113"/>
      <c r="N207" s="132"/>
      <c r="O207" s="133" t="str">
        <f t="shared" si="3"/>
        <v/>
      </c>
      <c r="P207" s="110"/>
      <c r="Q207" s="93"/>
      <c r="R207" s="134"/>
      <c r="S207" s="135" t="str">
        <f t="shared" si="4"/>
        <v/>
      </c>
      <c r="T207" s="113" t="str">
        <f t="shared" si="5"/>
        <v>  </v>
      </c>
      <c r="U207" s="35"/>
      <c r="V207" s="114" t="str">
        <f t="shared" si="6"/>
        <v/>
      </c>
      <c r="W207" s="114" t="str">
        <f t="shared" si="7"/>
        <v/>
      </c>
      <c r="X207" s="128" t="str">
        <f t="shared" si="8"/>
        <v>  </v>
      </c>
      <c r="Y207" s="114" t="str">
        <f t="shared" si="9"/>
        <v/>
      </c>
      <c r="Z207" s="114" t="str">
        <f t="shared" si="10"/>
        <v/>
      </c>
      <c r="AA207" s="114" t="str">
        <f>'CADASTRO FORN'!G207</f>
        <v/>
      </c>
      <c r="AB207" s="114" t="str">
        <f t="shared" si="11"/>
        <v/>
      </c>
      <c r="AC207" s="128" t="str">
        <f t="shared" si="12"/>
        <v>  </v>
      </c>
      <c r="AD207" s="55" t="str">
        <f t="shared" si="18"/>
        <v>200</v>
      </c>
      <c r="AE207" s="55"/>
      <c r="AF207" s="55" t="str">
        <f t="shared" si="19"/>
        <v/>
      </c>
      <c r="AG207" s="55" t="str">
        <f t="shared" si="13"/>
        <v/>
      </c>
      <c r="AH207" s="55" t="str">
        <f t="shared" si="14"/>
        <v/>
      </c>
      <c r="AI207" s="55"/>
      <c r="AJ207" s="55" t="str">
        <f t="shared" si="20"/>
        <v/>
      </c>
      <c r="AK207" s="55" t="str">
        <f t="shared" si="15"/>
        <v/>
      </c>
      <c r="AL207" s="104" t="str">
        <f t="shared" si="16"/>
        <v>  </v>
      </c>
      <c r="AM207" s="55"/>
      <c r="AN207" s="55" t="str">
        <f>IF('CADASTRO PROD'!E207 = "", "-", 'CADASTRO PROD'!E207)</f>
        <v>-</v>
      </c>
      <c r="AO207" s="55" t="str">
        <f>IF(AN207= "-", "-", 'CADASTRO PROD'!J207)</f>
        <v>-</v>
      </c>
      <c r="AP207" s="55" t="str">
        <f>IF(AO207 = "-", "-", 'CADASTRO PROD'!D207)</f>
        <v>-</v>
      </c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</row>
    <row r="208" ht="30.0" customHeight="1">
      <c r="A208" s="1"/>
      <c r="B208" s="97" t="str">
        <f t="shared" si="1"/>
        <v/>
      </c>
      <c r="C208" s="98" t="str">
        <f t="shared" si="17"/>
        <v>-</v>
      </c>
      <c r="D208" s="102"/>
      <c r="E208" s="137" t="str">
        <f t="shared" si="2"/>
        <v/>
      </c>
      <c r="F208" s="100"/>
      <c r="G208" s="92"/>
      <c r="H208" s="93"/>
      <c r="I208" s="100"/>
      <c r="J208" s="93"/>
      <c r="K208" s="100"/>
      <c r="L208" s="93"/>
      <c r="M208" s="103"/>
      <c r="N208" s="124"/>
      <c r="O208" s="125" t="str">
        <f t="shared" si="3"/>
        <v/>
      </c>
      <c r="P208" s="100"/>
      <c r="Q208" s="93"/>
      <c r="R208" s="126"/>
      <c r="S208" s="127" t="str">
        <f t="shared" si="4"/>
        <v/>
      </c>
      <c r="T208" s="103" t="str">
        <f t="shared" si="5"/>
        <v>  </v>
      </c>
      <c r="U208" s="35"/>
      <c r="V208" s="114" t="str">
        <f t="shared" si="6"/>
        <v/>
      </c>
      <c r="W208" s="114" t="str">
        <f t="shared" si="7"/>
        <v/>
      </c>
      <c r="X208" s="128" t="str">
        <f t="shared" si="8"/>
        <v>  </v>
      </c>
      <c r="Y208" s="114" t="str">
        <f t="shared" si="9"/>
        <v/>
      </c>
      <c r="Z208" s="114" t="str">
        <f t="shared" si="10"/>
        <v/>
      </c>
      <c r="AA208" s="114" t="str">
        <f>'CADASTRO FORN'!G208</f>
        <v/>
      </c>
      <c r="AB208" s="114" t="str">
        <f t="shared" si="11"/>
        <v/>
      </c>
      <c r="AC208" s="128" t="str">
        <f t="shared" si="12"/>
        <v>  </v>
      </c>
      <c r="AD208" s="55" t="str">
        <f t="shared" si="18"/>
        <v>201</v>
      </c>
      <c r="AE208" s="55"/>
      <c r="AF208" s="55" t="str">
        <f t="shared" si="19"/>
        <v/>
      </c>
      <c r="AG208" s="55" t="str">
        <f t="shared" si="13"/>
        <v/>
      </c>
      <c r="AH208" s="55" t="str">
        <f t="shared" si="14"/>
        <v/>
      </c>
      <c r="AI208" s="55"/>
      <c r="AJ208" s="55" t="str">
        <f t="shared" si="20"/>
        <v/>
      </c>
      <c r="AK208" s="55" t="str">
        <f t="shared" si="15"/>
        <v/>
      </c>
      <c r="AL208" s="104" t="str">
        <f t="shared" si="16"/>
        <v>  </v>
      </c>
      <c r="AM208" s="55"/>
      <c r="AN208" s="55" t="str">
        <f>IF('CADASTRO PROD'!E208 = "", "-", 'CADASTRO PROD'!E208)</f>
        <v>-</v>
      </c>
      <c r="AO208" s="55" t="str">
        <f>IF(AN208= "-", "-", 'CADASTRO PROD'!J208)</f>
        <v>-</v>
      </c>
      <c r="AP208" s="55" t="str">
        <f>IF(AO208 = "-", "-", 'CADASTRO PROD'!D208)</f>
        <v>-</v>
      </c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</row>
    <row r="209" ht="30.0" customHeight="1">
      <c r="A209" s="1"/>
      <c r="B209" s="97" t="str">
        <f t="shared" si="1"/>
        <v/>
      </c>
      <c r="C209" s="108" t="str">
        <f t="shared" si="17"/>
        <v>-</v>
      </c>
      <c r="D209" s="112"/>
      <c r="E209" s="136" t="str">
        <f t="shared" si="2"/>
        <v/>
      </c>
      <c r="F209" s="110"/>
      <c r="G209" s="92"/>
      <c r="H209" s="93"/>
      <c r="I209" s="110"/>
      <c r="J209" s="93"/>
      <c r="K209" s="110"/>
      <c r="L209" s="93"/>
      <c r="M209" s="113"/>
      <c r="N209" s="132"/>
      <c r="O209" s="133" t="str">
        <f t="shared" si="3"/>
        <v/>
      </c>
      <c r="P209" s="110"/>
      <c r="Q209" s="93"/>
      <c r="R209" s="134"/>
      <c r="S209" s="135" t="str">
        <f t="shared" si="4"/>
        <v/>
      </c>
      <c r="T209" s="113" t="str">
        <f t="shared" si="5"/>
        <v>  </v>
      </c>
      <c r="U209" s="35"/>
      <c r="V209" s="114" t="str">
        <f t="shared" si="6"/>
        <v/>
      </c>
      <c r="W209" s="114" t="str">
        <f t="shared" si="7"/>
        <v/>
      </c>
      <c r="X209" s="128" t="str">
        <f t="shared" si="8"/>
        <v>  </v>
      </c>
      <c r="Y209" s="114" t="str">
        <f t="shared" si="9"/>
        <v/>
      </c>
      <c r="Z209" s="114" t="str">
        <f t="shared" si="10"/>
        <v/>
      </c>
      <c r="AA209" s="114" t="str">
        <f>'CADASTRO FORN'!G209</f>
        <v/>
      </c>
      <c r="AB209" s="114" t="str">
        <f t="shared" si="11"/>
        <v/>
      </c>
      <c r="AC209" s="128" t="str">
        <f t="shared" si="12"/>
        <v>  </v>
      </c>
      <c r="AD209" s="55" t="str">
        <f t="shared" si="18"/>
        <v>202</v>
      </c>
      <c r="AE209" s="55"/>
      <c r="AF209" s="55" t="str">
        <f t="shared" si="19"/>
        <v/>
      </c>
      <c r="AG209" s="55" t="str">
        <f t="shared" si="13"/>
        <v/>
      </c>
      <c r="AH209" s="55" t="str">
        <f t="shared" si="14"/>
        <v/>
      </c>
      <c r="AI209" s="55"/>
      <c r="AJ209" s="55" t="str">
        <f t="shared" si="20"/>
        <v/>
      </c>
      <c r="AK209" s="55" t="str">
        <f t="shared" si="15"/>
        <v/>
      </c>
      <c r="AL209" s="104" t="str">
        <f t="shared" si="16"/>
        <v>  </v>
      </c>
      <c r="AM209" s="55"/>
      <c r="AN209" s="55" t="str">
        <f>IF('CADASTRO PROD'!E209 = "", "-", 'CADASTRO PROD'!E209)</f>
        <v>-</v>
      </c>
      <c r="AO209" s="55" t="str">
        <f>IF(AN209= "-", "-", 'CADASTRO PROD'!J209)</f>
        <v>-</v>
      </c>
      <c r="AP209" s="55" t="str">
        <f>IF(AO209 = "-", "-", 'CADASTRO PROD'!D209)</f>
        <v>-</v>
      </c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</row>
    <row r="210" ht="30.0" customHeight="1">
      <c r="A210" s="1"/>
      <c r="B210" s="97" t="str">
        <f t="shared" si="1"/>
        <v/>
      </c>
      <c r="C210" s="98" t="str">
        <f t="shared" si="17"/>
        <v>-</v>
      </c>
      <c r="D210" s="102"/>
      <c r="E210" s="137" t="str">
        <f t="shared" si="2"/>
        <v/>
      </c>
      <c r="F210" s="100"/>
      <c r="G210" s="92"/>
      <c r="H210" s="93"/>
      <c r="I210" s="100"/>
      <c r="J210" s="93"/>
      <c r="K210" s="100"/>
      <c r="L210" s="93"/>
      <c r="M210" s="103"/>
      <c r="N210" s="124"/>
      <c r="O210" s="125" t="str">
        <f t="shared" si="3"/>
        <v/>
      </c>
      <c r="P210" s="100"/>
      <c r="Q210" s="93"/>
      <c r="R210" s="126"/>
      <c r="S210" s="127" t="str">
        <f t="shared" si="4"/>
        <v/>
      </c>
      <c r="T210" s="103" t="str">
        <f t="shared" si="5"/>
        <v>  </v>
      </c>
      <c r="U210" s="35"/>
      <c r="V210" s="114" t="str">
        <f t="shared" si="6"/>
        <v/>
      </c>
      <c r="W210" s="114" t="str">
        <f t="shared" si="7"/>
        <v/>
      </c>
      <c r="X210" s="128" t="str">
        <f t="shared" si="8"/>
        <v>  </v>
      </c>
      <c r="Y210" s="114" t="str">
        <f t="shared" si="9"/>
        <v/>
      </c>
      <c r="Z210" s="114" t="str">
        <f t="shared" si="10"/>
        <v/>
      </c>
      <c r="AA210" s="114" t="str">
        <f>'CADASTRO FORN'!G210</f>
        <v/>
      </c>
      <c r="AB210" s="114" t="str">
        <f t="shared" si="11"/>
        <v/>
      </c>
      <c r="AC210" s="128" t="str">
        <f t="shared" si="12"/>
        <v>  </v>
      </c>
      <c r="AD210" s="55" t="str">
        <f t="shared" si="18"/>
        <v>203</v>
      </c>
      <c r="AE210" s="55"/>
      <c r="AF210" s="55" t="str">
        <f t="shared" si="19"/>
        <v/>
      </c>
      <c r="AG210" s="55" t="str">
        <f t="shared" si="13"/>
        <v/>
      </c>
      <c r="AH210" s="55" t="str">
        <f t="shared" si="14"/>
        <v/>
      </c>
      <c r="AI210" s="55"/>
      <c r="AJ210" s="55" t="str">
        <f t="shared" si="20"/>
        <v/>
      </c>
      <c r="AK210" s="55" t="str">
        <f t="shared" si="15"/>
        <v/>
      </c>
      <c r="AL210" s="104" t="str">
        <f t="shared" si="16"/>
        <v>  </v>
      </c>
      <c r="AM210" s="55"/>
      <c r="AN210" s="55" t="str">
        <f>IF('CADASTRO PROD'!E210 = "", "-", 'CADASTRO PROD'!E210)</f>
        <v>-</v>
      </c>
      <c r="AO210" s="55" t="str">
        <f>IF(AN210= "-", "-", 'CADASTRO PROD'!J210)</f>
        <v>-</v>
      </c>
      <c r="AP210" s="55" t="str">
        <f>IF(AO210 = "-", "-", 'CADASTRO PROD'!D210)</f>
        <v>-</v>
      </c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</row>
    <row r="211" ht="30.0" customHeight="1">
      <c r="A211" s="1"/>
      <c r="B211" s="97" t="str">
        <f t="shared" si="1"/>
        <v/>
      </c>
      <c r="C211" s="108" t="str">
        <f t="shared" si="17"/>
        <v>-</v>
      </c>
      <c r="D211" s="112"/>
      <c r="E211" s="136" t="str">
        <f t="shared" si="2"/>
        <v/>
      </c>
      <c r="F211" s="110"/>
      <c r="G211" s="92"/>
      <c r="H211" s="93"/>
      <c r="I211" s="110"/>
      <c r="J211" s="93"/>
      <c r="K211" s="110"/>
      <c r="L211" s="93"/>
      <c r="M211" s="113"/>
      <c r="N211" s="132"/>
      <c r="O211" s="133" t="str">
        <f t="shared" si="3"/>
        <v/>
      </c>
      <c r="P211" s="110"/>
      <c r="Q211" s="93"/>
      <c r="R211" s="134"/>
      <c r="S211" s="135" t="str">
        <f t="shared" si="4"/>
        <v/>
      </c>
      <c r="T211" s="113" t="str">
        <f t="shared" si="5"/>
        <v>  </v>
      </c>
      <c r="U211" s="35"/>
      <c r="V211" s="114" t="str">
        <f t="shared" si="6"/>
        <v/>
      </c>
      <c r="W211" s="114" t="str">
        <f t="shared" si="7"/>
        <v/>
      </c>
      <c r="X211" s="128" t="str">
        <f t="shared" si="8"/>
        <v>  </v>
      </c>
      <c r="Y211" s="114" t="str">
        <f t="shared" si="9"/>
        <v/>
      </c>
      <c r="Z211" s="114" t="str">
        <f t="shared" si="10"/>
        <v/>
      </c>
      <c r="AA211" s="114" t="str">
        <f>'CADASTRO FORN'!G211</f>
        <v/>
      </c>
      <c r="AB211" s="114" t="str">
        <f t="shared" si="11"/>
        <v/>
      </c>
      <c r="AC211" s="128" t="str">
        <f t="shared" si="12"/>
        <v>  </v>
      </c>
      <c r="AD211" s="55" t="str">
        <f t="shared" si="18"/>
        <v>204</v>
      </c>
      <c r="AE211" s="55"/>
      <c r="AF211" s="55" t="str">
        <f t="shared" si="19"/>
        <v/>
      </c>
      <c r="AG211" s="55" t="str">
        <f t="shared" si="13"/>
        <v/>
      </c>
      <c r="AH211" s="55" t="str">
        <f t="shared" si="14"/>
        <v/>
      </c>
      <c r="AI211" s="55"/>
      <c r="AJ211" s="55" t="str">
        <f t="shared" si="20"/>
        <v/>
      </c>
      <c r="AK211" s="55" t="str">
        <f t="shared" si="15"/>
        <v/>
      </c>
      <c r="AL211" s="104" t="str">
        <f t="shared" si="16"/>
        <v>  </v>
      </c>
      <c r="AM211" s="55"/>
      <c r="AN211" s="55" t="str">
        <f>IF('CADASTRO PROD'!E211 = "", "-", 'CADASTRO PROD'!E211)</f>
        <v>-</v>
      </c>
      <c r="AO211" s="55" t="str">
        <f>IF(AN211= "-", "-", 'CADASTRO PROD'!J211)</f>
        <v>-</v>
      </c>
      <c r="AP211" s="55" t="str">
        <f>IF(AO211 = "-", "-", 'CADASTRO PROD'!D211)</f>
        <v>-</v>
      </c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</row>
    <row r="212" ht="30.0" customHeight="1">
      <c r="A212" s="1"/>
      <c r="B212" s="97" t="str">
        <f t="shared" si="1"/>
        <v/>
      </c>
      <c r="C212" s="98" t="str">
        <f t="shared" si="17"/>
        <v>-</v>
      </c>
      <c r="D212" s="102"/>
      <c r="E212" s="137" t="str">
        <f t="shared" si="2"/>
        <v/>
      </c>
      <c r="F212" s="100"/>
      <c r="G212" s="92"/>
      <c r="H212" s="93"/>
      <c r="I212" s="100"/>
      <c r="J212" s="93"/>
      <c r="K212" s="100"/>
      <c r="L212" s="93"/>
      <c r="M212" s="103"/>
      <c r="N212" s="124"/>
      <c r="O212" s="125" t="str">
        <f t="shared" si="3"/>
        <v/>
      </c>
      <c r="P212" s="100"/>
      <c r="Q212" s="93"/>
      <c r="R212" s="126"/>
      <c r="S212" s="127" t="str">
        <f t="shared" si="4"/>
        <v/>
      </c>
      <c r="T212" s="103" t="str">
        <f t="shared" si="5"/>
        <v>  </v>
      </c>
      <c r="U212" s="35"/>
      <c r="V212" s="114" t="str">
        <f t="shared" si="6"/>
        <v/>
      </c>
      <c r="W212" s="114" t="str">
        <f t="shared" si="7"/>
        <v/>
      </c>
      <c r="X212" s="128" t="str">
        <f t="shared" si="8"/>
        <v>  </v>
      </c>
      <c r="Y212" s="114" t="str">
        <f t="shared" si="9"/>
        <v/>
      </c>
      <c r="Z212" s="114" t="str">
        <f t="shared" si="10"/>
        <v/>
      </c>
      <c r="AA212" s="114" t="str">
        <f>'CADASTRO FORN'!G212</f>
        <v/>
      </c>
      <c r="AB212" s="114" t="str">
        <f t="shared" si="11"/>
        <v/>
      </c>
      <c r="AC212" s="128" t="str">
        <f t="shared" si="12"/>
        <v>  </v>
      </c>
      <c r="AD212" s="55" t="str">
        <f t="shared" si="18"/>
        <v>205</v>
      </c>
      <c r="AE212" s="55"/>
      <c r="AF212" s="55" t="str">
        <f t="shared" si="19"/>
        <v/>
      </c>
      <c r="AG212" s="55" t="str">
        <f t="shared" si="13"/>
        <v/>
      </c>
      <c r="AH212" s="55" t="str">
        <f t="shared" si="14"/>
        <v/>
      </c>
      <c r="AI212" s="55"/>
      <c r="AJ212" s="55" t="str">
        <f t="shared" si="20"/>
        <v/>
      </c>
      <c r="AK212" s="55" t="str">
        <f t="shared" si="15"/>
        <v/>
      </c>
      <c r="AL212" s="104" t="str">
        <f t="shared" si="16"/>
        <v>  </v>
      </c>
      <c r="AM212" s="55"/>
      <c r="AN212" s="55" t="str">
        <f>IF('CADASTRO PROD'!E212 = "", "-", 'CADASTRO PROD'!E212)</f>
        <v>-</v>
      </c>
      <c r="AO212" s="55" t="str">
        <f>IF(AN212= "-", "-", 'CADASTRO PROD'!J212)</f>
        <v>-</v>
      </c>
      <c r="AP212" s="55" t="str">
        <f>IF(AO212 = "-", "-", 'CADASTRO PROD'!D212)</f>
        <v>-</v>
      </c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</row>
    <row r="213" ht="30.0" customHeight="1">
      <c r="A213" s="1"/>
      <c r="B213" s="97" t="str">
        <f t="shared" si="1"/>
        <v/>
      </c>
      <c r="C213" s="108" t="str">
        <f t="shared" si="17"/>
        <v>-</v>
      </c>
      <c r="D213" s="112"/>
      <c r="E213" s="136" t="str">
        <f t="shared" si="2"/>
        <v/>
      </c>
      <c r="F213" s="110"/>
      <c r="G213" s="92"/>
      <c r="H213" s="93"/>
      <c r="I213" s="110"/>
      <c r="J213" s="93"/>
      <c r="K213" s="110"/>
      <c r="L213" s="93"/>
      <c r="M213" s="113"/>
      <c r="N213" s="132"/>
      <c r="O213" s="133" t="str">
        <f t="shared" si="3"/>
        <v/>
      </c>
      <c r="P213" s="110"/>
      <c r="Q213" s="93"/>
      <c r="R213" s="134"/>
      <c r="S213" s="135" t="str">
        <f t="shared" si="4"/>
        <v/>
      </c>
      <c r="T213" s="113" t="str">
        <f t="shared" si="5"/>
        <v>  </v>
      </c>
      <c r="U213" s="35"/>
      <c r="V213" s="114" t="str">
        <f t="shared" si="6"/>
        <v/>
      </c>
      <c r="W213" s="114" t="str">
        <f t="shared" si="7"/>
        <v/>
      </c>
      <c r="X213" s="128" t="str">
        <f t="shared" si="8"/>
        <v>  </v>
      </c>
      <c r="Y213" s="114" t="str">
        <f t="shared" si="9"/>
        <v/>
      </c>
      <c r="Z213" s="114" t="str">
        <f t="shared" si="10"/>
        <v/>
      </c>
      <c r="AA213" s="114" t="str">
        <f>'CADASTRO FORN'!G213</f>
        <v/>
      </c>
      <c r="AB213" s="114" t="str">
        <f t="shared" si="11"/>
        <v/>
      </c>
      <c r="AC213" s="128" t="str">
        <f t="shared" si="12"/>
        <v>  </v>
      </c>
      <c r="AD213" s="55" t="str">
        <f t="shared" si="18"/>
        <v>206</v>
      </c>
      <c r="AE213" s="55"/>
      <c r="AF213" s="55" t="str">
        <f t="shared" si="19"/>
        <v/>
      </c>
      <c r="AG213" s="55" t="str">
        <f t="shared" si="13"/>
        <v/>
      </c>
      <c r="AH213" s="55" t="str">
        <f t="shared" si="14"/>
        <v/>
      </c>
      <c r="AI213" s="55"/>
      <c r="AJ213" s="55" t="str">
        <f t="shared" si="20"/>
        <v/>
      </c>
      <c r="AK213" s="55" t="str">
        <f t="shared" si="15"/>
        <v/>
      </c>
      <c r="AL213" s="104" t="str">
        <f t="shared" si="16"/>
        <v>  </v>
      </c>
      <c r="AM213" s="55"/>
      <c r="AN213" s="55" t="str">
        <f>IF('CADASTRO PROD'!E213 = "", "-", 'CADASTRO PROD'!E213)</f>
        <v>-</v>
      </c>
      <c r="AO213" s="55" t="str">
        <f>IF(AN213= "-", "-", 'CADASTRO PROD'!J213)</f>
        <v>-</v>
      </c>
      <c r="AP213" s="55" t="str">
        <f>IF(AO213 = "-", "-", 'CADASTRO PROD'!D213)</f>
        <v>-</v>
      </c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</row>
    <row r="214" ht="30.0" customHeight="1">
      <c r="A214" s="1"/>
      <c r="B214" s="97" t="str">
        <f t="shared" si="1"/>
        <v/>
      </c>
      <c r="C214" s="98" t="str">
        <f t="shared" si="17"/>
        <v>-</v>
      </c>
      <c r="D214" s="102"/>
      <c r="E214" s="137" t="str">
        <f t="shared" si="2"/>
        <v/>
      </c>
      <c r="F214" s="100"/>
      <c r="G214" s="92"/>
      <c r="H214" s="93"/>
      <c r="I214" s="100"/>
      <c r="J214" s="93"/>
      <c r="K214" s="100"/>
      <c r="L214" s="93"/>
      <c r="M214" s="103"/>
      <c r="N214" s="124"/>
      <c r="O214" s="125" t="str">
        <f t="shared" si="3"/>
        <v/>
      </c>
      <c r="P214" s="100"/>
      <c r="Q214" s="93"/>
      <c r="R214" s="126"/>
      <c r="S214" s="127" t="str">
        <f t="shared" si="4"/>
        <v/>
      </c>
      <c r="T214" s="103" t="str">
        <f t="shared" si="5"/>
        <v>  </v>
      </c>
      <c r="U214" s="35"/>
      <c r="V214" s="114" t="str">
        <f t="shared" si="6"/>
        <v/>
      </c>
      <c r="W214" s="114" t="str">
        <f t="shared" si="7"/>
        <v/>
      </c>
      <c r="X214" s="128" t="str">
        <f t="shared" si="8"/>
        <v>  </v>
      </c>
      <c r="Y214" s="114" t="str">
        <f t="shared" si="9"/>
        <v/>
      </c>
      <c r="Z214" s="114" t="str">
        <f t="shared" si="10"/>
        <v/>
      </c>
      <c r="AA214" s="114" t="str">
        <f>'CADASTRO FORN'!G214</f>
        <v/>
      </c>
      <c r="AB214" s="114" t="str">
        <f t="shared" si="11"/>
        <v/>
      </c>
      <c r="AC214" s="128" t="str">
        <f t="shared" si="12"/>
        <v>  </v>
      </c>
      <c r="AD214" s="55" t="str">
        <f t="shared" si="18"/>
        <v>207</v>
      </c>
      <c r="AE214" s="55"/>
      <c r="AF214" s="55" t="str">
        <f t="shared" si="19"/>
        <v/>
      </c>
      <c r="AG214" s="55" t="str">
        <f t="shared" si="13"/>
        <v/>
      </c>
      <c r="AH214" s="55" t="str">
        <f t="shared" si="14"/>
        <v/>
      </c>
      <c r="AI214" s="55"/>
      <c r="AJ214" s="55" t="str">
        <f t="shared" si="20"/>
        <v/>
      </c>
      <c r="AK214" s="55" t="str">
        <f t="shared" si="15"/>
        <v/>
      </c>
      <c r="AL214" s="104" t="str">
        <f t="shared" si="16"/>
        <v>  </v>
      </c>
      <c r="AM214" s="55"/>
      <c r="AN214" s="55" t="str">
        <f>IF('CADASTRO PROD'!E214 = "", "-", 'CADASTRO PROD'!E214)</f>
        <v>-</v>
      </c>
      <c r="AO214" s="55" t="str">
        <f>IF(AN214= "-", "-", 'CADASTRO PROD'!J214)</f>
        <v>-</v>
      </c>
      <c r="AP214" s="55" t="str">
        <f>IF(AO214 = "-", "-", 'CADASTRO PROD'!D214)</f>
        <v>-</v>
      </c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</row>
    <row r="215" ht="30.0" customHeight="1">
      <c r="A215" s="1"/>
      <c r="B215" s="97" t="str">
        <f t="shared" si="1"/>
        <v/>
      </c>
      <c r="C215" s="108" t="str">
        <f t="shared" si="17"/>
        <v>-</v>
      </c>
      <c r="D215" s="112"/>
      <c r="E215" s="136" t="str">
        <f t="shared" si="2"/>
        <v/>
      </c>
      <c r="F215" s="110"/>
      <c r="G215" s="92"/>
      <c r="H215" s="93"/>
      <c r="I215" s="110"/>
      <c r="J215" s="93"/>
      <c r="K215" s="110"/>
      <c r="L215" s="93"/>
      <c r="M215" s="113"/>
      <c r="N215" s="132"/>
      <c r="O215" s="133" t="str">
        <f t="shared" si="3"/>
        <v/>
      </c>
      <c r="P215" s="110"/>
      <c r="Q215" s="93"/>
      <c r="R215" s="134"/>
      <c r="S215" s="135" t="str">
        <f t="shared" si="4"/>
        <v/>
      </c>
      <c r="T215" s="113" t="str">
        <f t="shared" si="5"/>
        <v>  </v>
      </c>
      <c r="U215" s="35"/>
      <c r="V215" s="114" t="str">
        <f t="shared" si="6"/>
        <v/>
      </c>
      <c r="W215" s="114" t="str">
        <f t="shared" si="7"/>
        <v/>
      </c>
      <c r="X215" s="128" t="str">
        <f t="shared" si="8"/>
        <v>  </v>
      </c>
      <c r="Y215" s="114" t="str">
        <f t="shared" si="9"/>
        <v/>
      </c>
      <c r="Z215" s="114" t="str">
        <f t="shared" si="10"/>
        <v/>
      </c>
      <c r="AA215" s="114" t="str">
        <f>'CADASTRO FORN'!G215</f>
        <v/>
      </c>
      <c r="AB215" s="114" t="str">
        <f t="shared" si="11"/>
        <v/>
      </c>
      <c r="AC215" s="128" t="str">
        <f t="shared" si="12"/>
        <v>  </v>
      </c>
      <c r="AD215" s="55" t="str">
        <f t="shared" si="18"/>
        <v>208</v>
      </c>
      <c r="AE215" s="55"/>
      <c r="AF215" s="55" t="str">
        <f t="shared" si="19"/>
        <v/>
      </c>
      <c r="AG215" s="55" t="str">
        <f t="shared" si="13"/>
        <v/>
      </c>
      <c r="AH215" s="55" t="str">
        <f t="shared" si="14"/>
        <v/>
      </c>
      <c r="AI215" s="55"/>
      <c r="AJ215" s="55" t="str">
        <f t="shared" si="20"/>
        <v/>
      </c>
      <c r="AK215" s="55" t="str">
        <f t="shared" si="15"/>
        <v/>
      </c>
      <c r="AL215" s="104" t="str">
        <f t="shared" si="16"/>
        <v>  </v>
      </c>
      <c r="AM215" s="55"/>
      <c r="AN215" s="55" t="str">
        <f>IF('CADASTRO PROD'!E215 = "", "-", 'CADASTRO PROD'!E215)</f>
        <v>-</v>
      </c>
      <c r="AO215" s="55" t="str">
        <f>IF(AN215= "-", "-", 'CADASTRO PROD'!J215)</f>
        <v>-</v>
      </c>
      <c r="AP215" s="55" t="str">
        <f>IF(AO215 = "-", "-", 'CADASTRO PROD'!D215)</f>
        <v>-</v>
      </c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</row>
    <row r="216" ht="30.0" customHeight="1">
      <c r="A216" s="1"/>
      <c r="B216" s="97" t="str">
        <f t="shared" si="1"/>
        <v/>
      </c>
      <c r="C216" s="98" t="str">
        <f t="shared" si="17"/>
        <v>-</v>
      </c>
      <c r="D216" s="102"/>
      <c r="E216" s="137" t="str">
        <f t="shared" si="2"/>
        <v/>
      </c>
      <c r="F216" s="100"/>
      <c r="G216" s="92"/>
      <c r="H216" s="93"/>
      <c r="I216" s="100"/>
      <c r="J216" s="93"/>
      <c r="K216" s="100"/>
      <c r="L216" s="93"/>
      <c r="M216" s="103"/>
      <c r="N216" s="124"/>
      <c r="O216" s="125" t="str">
        <f t="shared" si="3"/>
        <v/>
      </c>
      <c r="P216" s="100"/>
      <c r="Q216" s="93"/>
      <c r="R216" s="126"/>
      <c r="S216" s="127" t="str">
        <f t="shared" si="4"/>
        <v/>
      </c>
      <c r="T216" s="103" t="str">
        <f t="shared" si="5"/>
        <v>  </v>
      </c>
      <c r="U216" s="35"/>
      <c r="V216" s="114" t="str">
        <f t="shared" si="6"/>
        <v/>
      </c>
      <c r="W216" s="114" t="str">
        <f t="shared" si="7"/>
        <v/>
      </c>
      <c r="X216" s="128" t="str">
        <f t="shared" si="8"/>
        <v>  </v>
      </c>
      <c r="Y216" s="114" t="str">
        <f t="shared" si="9"/>
        <v/>
      </c>
      <c r="Z216" s="114" t="str">
        <f t="shared" si="10"/>
        <v/>
      </c>
      <c r="AA216" s="114" t="str">
        <f>'CADASTRO FORN'!G216</f>
        <v/>
      </c>
      <c r="AB216" s="114" t="str">
        <f t="shared" si="11"/>
        <v/>
      </c>
      <c r="AC216" s="128" t="str">
        <f t="shared" si="12"/>
        <v>  </v>
      </c>
      <c r="AD216" s="55" t="str">
        <f t="shared" si="18"/>
        <v>209</v>
      </c>
      <c r="AE216" s="55"/>
      <c r="AF216" s="55" t="str">
        <f t="shared" si="19"/>
        <v/>
      </c>
      <c r="AG216" s="55" t="str">
        <f t="shared" si="13"/>
        <v/>
      </c>
      <c r="AH216" s="55" t="str">
        <f t="shared" si="14"/>
        <v/>
      </c>
      <c r="AI216" s="55"/>
      <c r="AJ216" s="55" t="str">
        <f t="shared" si="20"/>
        <v/>
      </c>
      <c r="AK216" s="55" t="str">
        <f t="shared" si="15"/>
        <v/>
      </c>
      <c r="AL216" s="104" t="str">
        <f t="shared" si="16"/>
        <v>  </v>
      </c>
      <c r="AM216" s="55"/>
      <c r="AN216" s="55" t="str">
        <f>IF('CADASTRO PROD'!E216 = "", "-", 'CADASTRO PROD'!E216)</f>
        <v>-</v>
      </c>
      <c r="AO216" s="55" t="str">
        <f>IF(AN216= "-", "-", 'CADASTRO PROD'!J216)</f>
        <v>-</v>
      </c>
      <c r="AP216" s="55" t="str">
        <f>IF(AO216 = "-", "-", 'CADASTRO PROD'!D216)</f>
        <v>-</v>
      </c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</row>
    <row r="217" ht="30.0" customHeight="1">
      <c r="A217" s="1"/>
      <c r="B217" s="97" t="str">
        <f t="shared" si="1"/>
        <v/>
      </c>
      <c r="C217" s="108" t="str">
        <f t="shared" si="17"/>
        <v>-</v>
      </c>
      <c r="D217" s="112"/>
      <c r="E217" s="136" t="str">
        <f t="shared" si="2"/>
        <v/>
      </c>
      <c r="F217" s="110"/>
      <c r="G217" s="92"/>
      <c r="H217" s="93"/>
      <c r="I217" s="110"/>
      <c r="J217" s="93"/>
      <c r="K217" s="110"/>
      <c r="L217" s="93"/>
      <c r="M217" s="113"/>
      <c r="N217" s="132"/>
      <c r="O217" s="133" t="str">
        <f t="shared" si="3"/>
        <v/>
      </c>
      <c r="P217" s="110"/>
      <c r="Q217" s="93"/>
      <c r="R217" s="134"/>
      <c r="S217" s="135" t="str">
        <f t="shared" si="4"/>
        <v/>
      </c>
      <c r="T217" s="113" t="str">
        <f t="shared" si="5"/>
        <v>  </v>
      </c>
      <c r="U217" s="35"/>
      <c r="V217" s="114" t="str">
        <f t="shared" si="6"/>
        <v/>
      </c>
      <c r="W217" s="114" t="str">
        <f t="shared" si="7"/>
        <v/>
      </c>
      <c r="X217" s="128" t="str">
        <f t="shared" si="8"/>
        <v>  </v>
      </c>
      <c r="Y217" s="114" t="str">
        <f t="shared" si="9"/>
        <v/>
      </c>
      <c r="Z217" s="114" t="str">
        <f t="shared" si="10"/>
        <v/>
      </c>
      <c r="AA217" s="114" t="str">
        <f>'CADASTRO FORN'!G217</f>
        <v/>
      </c>
      <c r="AB217" s="114" t="str">
        <f t="shared" si="11"/>
        <v/>
      </c>
      <c r="AC217" s="128" t="str">
        <f t="shared" si="12"/>
        <v>  </v>
      </c>
      <c r="AD217" s="55" t="str">
        <f t="shared" si="18"/>
        <v>210</v>
      </c>
      <c r="AE217" s="55"/>
      <c r="AF217" s="55" t="str">
        <f t="shared" si="19"/>
        <v/>
      </c>
      <c r="AG217" s="55" t="str">
        <f t="shared" si="13"/>
        <v/>
      </c>
      <c r="AH217" s="55" t="str">
        <f t="shared" si="14"/>
        <v/>
      </c>
      <c r="AI217" s="55"/>
      <c r="AJ217" s="55" t="str">
        <f t="shared" si="20"/>
        <v/>
      </c>
      <c r="AK217" s="55" t="str">
        <f t="shared" si="15"/>
        <v/>
      </c>
      <c r="AL217" s="104" t="str">
        <f t="shared" si="16"/>
        <v>  </v>
      </c>
      <c r="AM217" s="55"/>
      <c r="AN217" s="55" t="str">
        <f>IF('CADASTRO PROD'!E217 = "", "-", 'CADASTRO PROD'!E217)</f>
        <v>-</v>
      </c>
      <c r="AO217" s="55" t="str">
        <f>IF(AN217= "-", "-", 'CADASTRO PROD'!J217)</f>
        <v>-</v>
      </c>
      <c r="AP217" s="55" t="str">
        <f>IF(AO217 = "-", "-", 'CADASTRO PROD'!D217)</f>
        <v>-</v>
      </c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</row>
    <row r="218" ht="30.0" customHeight="1">
      <c r="A218" s="1"/>
      <c r="B218" s="97" t="str">
        <f t="shared" si="1"/>
        <v/>
      </c>
      <c r="C218" s="98" t="str">
        <f t="shared" si="17"/>
        <v>-</v>
      </c>
      <c r="D218" s="102"/>
      <c r="E218" s="137" t="str">
        <f t="shared" si="2"/>
        <v/>
      </c>
      <c r="F218" s="100"/>
      <c r="G218" s="92"/>
      <c r="H218" s="93"/>
      <c r="I218" s="100"/>
      <c r="J218" s="93"/>
      <c r="K218" s="100"/>
      <c r="L218" s="93"/>
      <c r="M218" s="103"/>
      <c r="N218" s="124"/>
      <c r="O218" s="125" t="str">
        <f t="shared" si="3"/>
        <v/>
      </c>
      <c r="P218" s="100"/>
      <c r="Q218" s="93"/>
      <c r="R218" s="126"/>
      <c r="S218" s="127" t="str">
        <f t="shared" si="4"/>
        <v/>
      </c>
      <c r="T218" s="103" t="str">
        <f t="shared" si="5"/>
        <v>  </v>
      </c>
      <c r="U218" s="35"/>
      <c r="V218" s="114" t="str">
        <f t="shared" si="6"/>
        <v/>
      </c>
      <c r="W218" s="114" t="str">
        <f t="shared" si="7"/>
        <v/>
      </c>
      <c r="X218" s="128" t="str">
        <f t="shared" si="8"/>
        <v>  </v>
      </c>
      <c r="Y218" s="114" t="str">
        <f t="shared" si="9"/>
        <v/>
      </c>
      <c r="Z218" s="114" t="str">
        <f t="shared" si="10"/>
        <v/>
      </c>
      <c r="AA218" s="114" t="str">
        <f>'CADASTRO FORN'!G218</f>
        <v/>
      </c>
      <c r="AB218" s="114" t="str">
        <f t="shared" si="11"/>
        <v/>
      </c>
      <c r="AC218" s="128" t="str">
        <f t="shared" si="12"/>
        <v>  </v>
      </c>
      <c r="AD218" s="55" t="str">
        <f t="shared" si="18"/>
        <v>211</v>
      </c>
      <c r="AE218" s="55"/>
      <c r="AF218" s="55" t="str">
        <f t="shared" si="19"/>
        <v/>
      </c>
      <c r="AG218" s="55" t="str">
        <f t="shared" si="13"/>
        <v/>
      </c>
      <c r="AH218" s="55" t="str">
        <f t="shared" si="14"/>
        <v/>
      </c>
      <c r="AI218" s="55"/>
      <c r="AJ218" s="55" t="str">
        <f t="shared" si="20"/>
        <v/>
      </c>
      <c r="AK218" s="55" t="str">
        <f t="shared" si="15"/>
        <v/>
      </c>
      <c r="AL218" s="104" t="str">
        <f t="shared" si="16"/>
        <v>  </v>
      </c>
      <c r="AM218" s="55"/>
      <c r="AN218" s="55" t="str">
        <f>IF('CADASTRO PROD'!E218 = "", "-", 'CADASTRO PROD'!E218)</f>
        <v>-</v>
      </c>
      <c r="AO218" s="55" t="str">
        <f>IF(AN218= "-", "-", 'CADASTRO PROD'!J218)</f>
        <v>-</v>
      </c>
      <c r="AP218" s="55" t="str">
        <f>IF(AO218 = "-", "-", 'CADASTRO PROD'!D218)</f>
        <v>-</v>
      </c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</row>
    <row r="219" ht="30.0" customHeight="1">
      <c r="A219" s="1"/>
      <c r="B219" s="97" t="str">
        <f t="shared" si="1"/>
        <v/>
      </c>
      <c r="C219" s="108" t="str">
        <f t="shared" si="17"/>
        <v>-</v>
      </c>
      <c r="D219" s="112"/>
      <c r="E219" s="136" t="str">
        <f t="shared" si="2"/>
        <v/>
      </c>
      <c r="F219" s="110"/>
      <c r="G219" s="92"/>
      <c r="H219" s="93"/>
      <c r="I219" s="110"/>
      <c r="J219" s="93"/>
      <c r="K219" s="110"/>
      <c r="L219" s="93"/>
      <c r="M219" s="113"/>
      <c r="N219" s="132"/>
      <c r="O219" s="133" t="str">
        <f t="shared" si="3"/>
        <v/>
      </c>
      <c r="P219" s="110"/>
      <c r="Q219" s="93"/>
      <c r="R219" s="134"/>
      <c r="S219" s="135" t="str">
        <f t="shared" si="4"/>
        <v/>
      </c>
      <c r="T219" s="113" t="str">
        <f t="shared" si="5"/>
        <v>  </v>
      </c>
      <c r="U219" s="35"/>
      <c r="V219" s="114" t="str">
        <f t="shared" si="6"/>
        <v/>
      </c>
      <c r="W219" s="114" t="str">
        <f t="shared" si="7"/>
        <v/>
      </c>
      <c r="X219" s="128" t="str">
        <f t="shared" si="8"/>
        <v>  </v>
      </c>
      <c r="Y219" s="114" t="str">
        <f t="shared" si="9"/>
        <v/>
      </c>
      <c r="Z219" s="114" t="str">
        <f t="shared" si="10"/>
        <v/>
      </c>
      <c r="AA219" s="114" t="str">
        <f>'CADASTRO FORN'!G219</f>
        <v/>
      </c>
      <c r="AB219" s="114" t="str">
        <f t="shared" si="11"/>
        <v/>
      </c>
      <c r="AC219" s="128" t="str">
        <f t="shared" si="12"/>
        <v>  </v>
      </c>
      <c r="AD219" s="55" t="str">
        <f t="shared" si="18"/>
        <v>212</v>
      </c>
      <c r="AE219" s="55"/>
      <c r="AF219" s="55" t="str">
        <f t="shared" si="19"/>
        <v/>
      </c>
      <c r="AG219" s="55" t="str">
        <f t="shared" si="13"/>
        <v/>
      </c>
      <c r="AH219" s="55" t="str">
        <f t="shared" si="14"/>
        <v/>
      </c>
      <c r="AI219" s="55"/>
      <c r="AJ219" s="55" t="str">
        <f t="shared" si="20"/>
        <v/>
      </c>
      <c r="AK219" s="55" t="str">
        <f t="shared" si="15"/>
        <v/>
      </c>
      <c r="AL219" s="104" t="str">
        <f t="shared" si="16"/>
        <v>  </v>
      </c>
      <c r="AM219" s="55"/>
      <c r="AN219" s="55" t="str">
        <f>IF('CADASTRO PROD'!E219 = "", "-", 'CADASTRO PROD'!E219)</f>
        <v>-</v>
      </c>
      <c r="AO219" s="55" t="str">
        <f>IF(AN219= "-", "-", 'CADASTRO PROD'!J219)</f>
        <v>-</v>
      </c>
      <c r="AP219" s="55" t="str">
        <f>IF(AO219 = "-", "-", 'CADASTRO PROD'!D219)</f>
        <v>-</v>
      </c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</row>
    <row r="220" ht="30.0" customHeight="1">
      <c r="A220" s="1"/>
      <c r="B220" s="97" t="str">
        <f t="shared" si="1"/>
        <v/>
      </c>
      <c r="C220" s="98" t="str">
        <f t="shared" si="17"/>
        <v>-</v>
      </c>
      <c r="D220" s="102"/>
      <c r="E220" s="137" t="str">
        <f t="shared" si="2"/>
        <v/>
      </c>
      <c r="F220" s="100"/>
      <c r="G220" s="92"/>
      <c r="H220" s="93"/>
      <c r="I220" s="100"/>
      <c r="J220" s="93"/>
      <c r="K220" s="100"/>
      <c r="L220" s="93"/>
      <c r="M220" s="103"/>
      <c r="N220" s="124"/>
      <c r="O220" s="125" t="str">
        <f t="shared" si="3"/>
        <v/>
      </c>
      <c r="P220" s="100"/>
      <c r="Q220" s="93"/>
      <c r="R220" s="126"/>
      <c r="S220" s="127" t="str">
        <f t="shared" si="4"/>
        <v/>
      </c>
      <c r="T220" s="103" t="str">
        <f t="shared" si="5"/>
        <v>  </v>
      </c>
      <c r="U220" s="35"/>
      <c r="V220" s="114" t="str">
        <f t="shared" si="6"/>
        <v/>
      </c>
      <c r="W220" s="114" t="str">
        <f t="shared" si="7"/>
        <v/>
      </c>
      <c r="X220" s="128" t="str">
        <f t="shared" si="8"/>
        <v>  </v>
      </c>
      <c r="Y220" s="114" t="str">
        <f t="shared" si="9"/>
        <v/>
      </c>
      <c r="Z220" s="114" t="str">
        <f t="shared" si="10"/>
        <v/>
      </c>
      <c r="AA220" s="114" t="str">
        <f>'CADASTRO FORN'!G220</f>
        <v/>
      </c>
      <c r="AB220" s="114" t="str">
        <f t="shared" si="11"/>
        <v/>
      </c>
      <c r="AC220" s="128" t="str">
        <f t="shared" si="12"/>
        <v>  </v>
      </c>
      <c r="AD220" s="55" t="str">
        <f t="shared" si="18"/>
        <v>213</v>
      </c>
      <c r="AE220" s="55"/>
      <c r="AF220" s="55" t="str">
        <f t="shared" si="19"/>
        <v/>
      </c>
      <c r="AG220" s="55" t="str">
        <f t="shared" si="13"/>
        <v/>
      </c>
      <c r="AH220" s="55" t="str">
        <f t="shared" si="14"/>
        <v/>
      </c>
      <c r="AI220" s="55"/>
      <c r="AJ220" s="55" t="str">
        <f t="shared" si="20"/>
        <v/>
      </c>
      <c r="AK220" s="55" t="str">
        <f t="shared" si="15"/>
        <v/>
      </c>
      <c r="AL220" s="104" t="str">
        <f t="shared" si="16"/>
        <v>  </v>
      </c>
      <c r="AM220" s="55"/>
      <c r="AN220" s="55" t="str">
        <f>IF('CADASTRO PROD'!E220 = "", "-", 'CADASTRO PROD'!E220)</f>
        <v>-</v>
      </c>
      <c r="AO220" s="55" t="str">
        <f>IF(AN220= "-", "-", 'CADASTRO PROD'!J220)</f>
        <v>-</v>
      </c>
      <c r="AP220" s="55" t="str">
        <f>IF(AO220 = "-", "-", 'CADASTRO PROD'!D220)</f>
        <v>-</v>
      </c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</row>
    <row r="221" ht="30.0" customHeight="1">
      <c r="A221" s="1"/>
      <c r="B221" s="97" t="str">
        <f t="shared" si="1"/>
        <v/>
      </c>
      <c r="C221" s="108" t="str">
        <f t="shared" si="17"/>
        <v>-</v>
      </c>
      <c r="D221" s="112"/>
      <c r="E221" s="136" t="str">
        <f t="shared" si="2"/>
        <v/>
      </c>
      <c r="F221" s="110"/>
      <c r="G221" s="92"/>
      <c r="H221" s="93"/>
      <c r="I221" s="110"/>
      <c r="J221" s="93"/>
      <c r="K221" s="110"/>
      <c r="L221" s="93"/>
      <c r="M221" s="113"/>
      <c r="N221" s="132"/>
      <c r="O221" s="133" t="str">
        <f t="shared" si="3"/>
        <v/>
      </c>
      <c r="P221" s="110"/>
      <c r="Q221" s="93"/>
      <c r="R221" s="134"/>
      <c r="S221" s="135" t="str">
        <f t="shared" si="4"/>
        <v/>
      </c>
      <c r="T221" s="113" t="str">
        <f t="shared" si="5"/>
        <v>  </v>
      </c>
      <c r="U221" s="35"/>
      <c r="V221" s="114" t="str">
        <f t="shared" si="6"/>
        <v/>
      </c>
      <c r="W221" s="114" t="str">
        <f t="shared" si="7"/>
        <v/>
      </c>
      <c r="X221" s="128" t="str">
        <f t="shared" si="8"/>
        <v>  </v>
      </c>
      <c r="Y221" s="114" t="str">
        <f t="shared" si="9"/>
        <v/>
      </c>
      <c r="Z221" s="114" t="str">
        <f t="shared" si="10"/>
        <v/>
      </c>
      <c r="AA221" s="114" t="str">
        <f>'CADASTRO FORN'!G221</f>
        <v/>
      </c>
      <c r="AB221" s="114" t="str">
        <f t="shared" si="11"/>
        <v/>
      </c>
      <c r="AC221" s="128" t="str">
        <f t="shared" si="12"/>
        <v>  </v>
      </c>
      <c r="AD221" s="55" t="str">
        <f t="shared" si="18"/>
        <v>214</v>
      </c>
      <c r="AE221" s="55"/>
      <c r="AF221" s="55" t="str">
        <f t="shared" si="19"/>
        <v/>
      </c>
      <c r="AG221" s="55" t="str">
        <f t="shared" si="13"/>
        <v/>
      </c>
      <c r="AH221" s="55" t="str">
        <f t="shared" si="14"/>
        <v/>
      </c>
      <c r="AI221" s="55"/>
      <c r="AJ221" s="55" t="str">
        <f t="shared" si="20"/>
        <v/>
      </c>
      <c r="AK221" s="55" t="str">
        <f t="shared" si="15"/>
        <v/>
      </c>
      <c r="AL221" s="104" t="str">
        <f t="shared" si="16"/>
        <v>  </v>
      </c>
      <c r="AM221" s="55"/>
      <c r="AN221" s="55" t="str">
        <f>IF('CADASTRO PROD'!E221 = "", "-", 'CADASTRO PROD'!E221)</f>
        <v>-</v>
      </c>
      <c r="AO221" s="55" t="str">
        <f>IF(AN221= "-", "-", 'CADASTRO PROD'!J221)</f>
        <v>-</v>
      </c>
      <c r="AP221" s="55" t="str">
        <f>IF(AO221 = "-", "-", 'CADASTRO PROD'!D221)</f>
        <v>-</v>
      </c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</row>
    <row r="222" ht="30.0" customHeight="1">
      <c r="A222" s="1"/>
      <c r="B222" s="97" t="str">
        <f t="shared" si="1"/>
        <v/>
      </c>
      <c r="C222" s="98" t="str">
        <f t="shared" si="17"/>
        <v>-</v>
      </c>
      <c r="D222" s="102"/>
      <c r="E222" s="137" t="str">
        <f t="shared" si="2"/>
        <v/>
      </c>
      <c r="F222" s="100"/>
      <c r="G222" s="92"/>
      <c r="H222" s="93"/>
      <c r="I222" s="100"/>
      <c r="J222" s="93"/>
      <c r="K222" s="100"/>
      <c r="L222" s="93"/>
      <c r="M222" s="103"/>
      <c r="N222" s="124"/>
      <c r="O222" s="125" t="str">
        <f t="shared" si="3"/>
        <v/>
      </c>
      <c r="P222" s="100"/>
      <c r="Q222" s="93"/>
      <c r="R222" s="126"/>
      <c r="S222" s="127" t="str">
        <f t="shared" si="4"/>
        <v/>
      </c>
      <c r="T222" s="103" t="str">
        <f t="shared" si="5"/>
        <v>  </v>
      </c>
      <c r="U222" s="35"/>
      <c r="V222" s="114" t="str">
        <f t="shared" si="6"/>
        <v/>
      </c>
      <c r="W222" s="114" t="str">
        <f t="shared" si="7"/>
        <v/>
      </c>
      <c r="X222" s="128" t="str">
        <f t="shared" si="8"/>
        <v>  </v>
      </c>
      <c r="Y222" s="114" t="str">
        <f t="shared" si="9"/>
        <v/>
      </c>
      <c r="Z222" s="114" t="str">
        <f t="shared" si="10"/>
        <v/>
      </c>
      <c r="AA222" s="114" t="str">
        <f>'CADASTRO FORN'!G222</f>
        <v/>
      </c>
      <c r="AB222" s="114" t="str">
        <f t="shared" si="11"/>
        <v/>
      </c>
      <c r="AC222" s="128" t="str">
        <f t="shared" si="12"/>
        <v>  </v>
      </c>
      <c r="AD222" s="55" t="str">
        <f t="shared" si="18"/>
        <v>215</v>
      </c>
      <c r="AE222" s="55"/>
      <c r="AF222" s="55" t="str">
        <f t="shared" si="19"/>
        <v/>
      </c>
      <c r="AG222" s="55" t="str">
        <f t="shared" si="13"/>
        <v/>
      </c>
      <c r="AH222" s="55" t="str">
        <f t="shared" si="14"/>
        <v/>
      </c>
      <c r="AI222" s="55"/>
      <c r="AJ222" s="55" t="str">
        <f t="shared" si="20"/>
        <v/>
      </c>
      <c r="AK222" s="55" t="str">
        <f t="shared" si="15"/>
        <v/>
      </c>
      <c r="AL222" s="104" t="str">
        <f t="shared" si="16"/>
        <v>  </v>
      </c>
      <c r="AM222" s="55"/>
      <c r="AN222" s="55" t="str">
        <f>IF('CADASTRO PROD'!E222 = "", "-", 'CADASTRO PROD'!E222)</f>
        <v>-</v>
      </c>
      <c r="AO222" s="55" t="str">
        <f>IF(AN222= "-", "-", 'CADASTRO PROD'!J222)</f>
        <v>-</v>
      </c>
      <c r="AP222" s="55" t="str">
        <f>IF(AO222 = "-", "-", 'CADASTRO PROD'!D222)</f>
        <v>-</v>
      </c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</row>
    <row r="223" ht="30.0" customHeight="1">
      <c r="A223" s="1"/>
      <c r="B223" s="97" t="str">
        <f t="shared" si="1"/>
        <v/>
      </c>
      <c r="C223" s="108" t="str">
        <f t="shared" si="17"/>
        <v>-</v>
      </c>
      <c r="D223" s="112"/>
      <c r="E223" s="136" t="str">
        <f t="shared" si="2"/>
        <v/>
      </c>
      <c r="F223" s="110"/>
      <c r="G223" s="92"/>
      <c r="H223" s="93"/>
      <c r="I223" s="110"/>
      <c r="J223" s="93"/>
      <c r="K223" s="110"/>
      <c r="L223" s="93"/>
      <c r="M223" s="113"/>
      <c r="N223" s="132"/>
      <c r="O223" s="133" t="str">
        <f t="shared" si="3"/>
        <v/>
      </c>
      <c r="P223" s="110"/>
      <c r="Q223" s="93"/>
      <c r="R223" s="134"/>
      <c r="S223" s="135" t="str">
        <f t="shared" si="4"/>
        <v/>
      </c>
      <c r="T223" s="113" t="str">
        <f t="shared" si="5"/>
        <v>  </v>
      </c>
      <c r="U223" s="35"/>
      <c r="V223" s="114" t="str">
        <f t="shared" si="6"/>
        <v/>
      </c>
      <c r="W223" s="114" t="str">
        <f t="shared" si="7"/>
        <v/>
      </c>
      <c r="X223" s="128" t="str">
        <f t="shared" si="8"/>
        <v>  </v>
      </c>
      <c r="Y223" s="114" t="str">
        <f t="shared" si="9"/>
        <v/>
      </c>
      <c r="Z223" s="114" t="str">
        <f t="shared" si="10"/>
        <v/>
      </c>
      <c r="AA223" s="114" t="str">
        <f>'CADASTRO FORN'!G223</f>
        <v/>
      </c>
      <c r="AB223" s="114" t="str">
        <f t="shared" si="11"/>
        <v/>
      </c>
      <c r="AC223" s="128" t="str">
        <f t="shared" si="12"/>
        <v>  </v>
      </c>
      <c r="AD223" s="55" t="str">
        <f t="shared" si="18"/>
        <v>216</v>
      </c>
      <c r="AE223" s="55"/>
      <c r="AF223" s="55" t="str">
        <f t="shared" si="19"/>
        <v/>
      </c>
      <c r="AG223" s="55" t="str">
        <f t="shared" si="13"/>
        <v/>
      </c>
      <c r="AH223" s="55" t="str">
        <f t="shared" si="14"/>
        <v/>
      </c>
      <c r="AI223" s="55"/>
      <c r="AJ223" s="55" t="str">
        <f t="shared" si="20"/>
        <v/>
      </c>
      <c r="AK223" s="55" t="str">
        <f t="shared" si="15"/>
        <v/>
      </c>
      <c r="AL223" s="104" t="str">
        <f t="shared" si="16"/>
        <v>  </v>
      </c>
      <c r="AM223" s="55"/>
      <c r="AN223" s="55" t="str">
        <f>IF('CADASTRO PROD'!E223 = "", "-", 'CADASTRO PROD'!E223)</f>
        <v>-</v>
      </c>
      <c r="AO223" s="55" t="str">
        <f>IF(AN223= "-", "-", 'CADASTRO PROD'!J223)</f>
        <v>-</v>
      </c>
      <c r="AP223" s="55" t="str">
        <f>IF(AO223 = "-", "-", 'CADASTRO PROD'!D223)</f>
        <v>-</v>
      </c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</row>
    <row r="224" ht="30.0" customHeight="1">
      <c r="A224" s="1"/>
      <c r="B224" s="97" t="str">
        <f t="shared" si="1"/>
        <v/>
      </c>
      <c r="C224" s="98" t="str">
        <f t="shared" si="17"/>
        <v>-</v>
      </c>
      <c r="D224" s="102"/>
      <c r="E224" s="137" t="str">
        <f t="shared" si="2"/>
        <v/>
      </c>
      <c r="F224" s="100"/>
      <c r="G224" s="92"/>
      <c r="H224" s="93"/>
      <c r="I224" s="100"/>
      <c r="J224" s="93"/>
      <c r="K224" s="100"/>
      <c r="L224" s="93"/>
      <c r="M224" s="103"/>
      <c r="N224" s="124"/>
      <c r="O224" s="125" t="str">
        <f t="shared" si="3"/>
        <v/>
      </c>
      <c r="P224" s="100"/>
      <c r="Q224" s="93"/>
      <c r="R224" s="126"/>
      <c r="S224" s="127" t="str">
        <f t="shared" si="4"/>
        <v/>
      </c>
      <c r="T224" s="103" t="str">
        <f t="shared" si="5"/>
        <v>  </v>
      </c>
      <c r="U224" s="35"/>
      <c r="V224" s="114" t="str">
        <f t="shared" si="6"/>
        <v/>
      </c>
      <c r="W224" s="114" t="str">
        <f t="shared" si="7"/>
        <v/>
      </c>
      <c r="X224" s="128" t="str">
        <f t="shared" si="8"/>
        <v>  </v>
      </c>
      <c r="Y224" s="114" t="str">
        <f t="shared" si="9"/>
        <v/>
      </c>
      <c r="Z224" s="114" t="str">
        <f t="shared" si="10"/>
        <v/>
      </c>
      <c r="AA224" s="114" t="str">
        <f>'CADASTRO FORN'!G224</f>
        <v/>
      </c>
      <c r="AB224" s="114" t="str">
        <f t="shared" si="11"/>
        <v/>
      </c>
      <c r="AC224" s="128" t="str">
        <f t="shared" si="12"/>
        <v>  </v>
      </c>
      <c r="AD224" s="55" t="str">
        <f t="shared" si="18"/>
        <v>217</v>
      </c>
      <c r="AE224" s="55"/>
      <c r="AF224" s="55" t="str">
        <f t="shared" si="19"/>
        <v/>
      </c>
      <c r="AG224" s="55" t="str">
        <f t="shared" si="13"/>
        <v/>
      </c>
      <c r="AH224" s="55" t="str">
        <f t="shared" si="14"/>
        <v/>
      </c>
      <c r="AI224" s="55"/>
      <c r="AJ224" s="55" t="str">
        <f t="shared" si="20"/>
        <v/>
      </c>
      <c r="AK224" s="55" t="str">
        <f t="shared" si="15"/>
        <v/>
      </c>
      <c r="AL224" s="104" t="str">
        <f t="shared" si="16"/>
        <v>  </v>
      </c>
      <c r="AM224" s="55"/>
      <c r="AN224" s="55" t="str">
        <f>IF('CADASTRO PROD'!E224 = "", "-", 'CADASTRO PROD'!E224)</f>
        <v>-</v>
      </c>
      <c r="AO224" s="55" t="str">
        <f>IF(AN224= "-", "-", 'CADASTRO PROD'!J224)</f>
        <v>-</v>
      </c>
      <c r="AP224" s="55" t="str">
        <f>IF(AO224 = "-", "-", 'CADASTRO PROD'!D224)</f>
        <v>-</v>
      </c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</row>
    <row r="225" ht="30.0" customHeight="1">
      <c r="A225" s="1"/>
      <c r="B225" s="97" t="str">
        <f t="shared" si="1"/>
        <v/>
      </c>
      <c r="C225" s="108" t="str">
        <f t="shared" si="17"/>
        <v>-</v>
      </c>
      <c r="D225" s="112"/>
      <c r="E225" s="136" t="str">
        <f t="shared" si="2"/>
        <v/>
      </c>
      <c r="F225" s="110"/>
      <c r="G225" s="92"/>
      <c r="H225" s="93"/>
      <c r="I225" s="110"/>
      <c r="J225" s="93"/>
      <c r="K225" s="110"/>
      <c r="L225" s="93"/>
      <c r="M225" s="113"/>
      <c r="N225" s="132"/>
      <c r="O225" s="133" t="str">
        <f t="shared" si="3"/>
        <v/>
      </c>
      <c r="P225" s="110"/>
      <c r="Q225" s="93"/>
      <c r="R225" s="134"/>
      <c r="S225" s="135" t="str">
        <f t="shared" si="4"/>
        <v/>
      </c>
      <c r="T225" s="113" t="str">
        <f t="shared" si="5"/>
        <v>  </v>
      </c>
      <c r="U225" s="35"/>
      <c r="V225" s="114" t="str">
        <f t="shared" si="6"/>
        <v/>
      </c>
      <c r="W225" s="114" t="str">
        <f t="shared" si="7"/>
        <v/>
      </c>
      <c r="X225" s="128" t="str">
        <f t="shared" si="8"/>
        <v>  </v>
      </c>
      <c r="Y225" s="114" t="str">
        <f t="shared" si="9"/>
        <v/>
      </c>
      <c r="Z225" s="114" t="str">
        <f t="shared" si="10"/>
        <v/>
      </c>
      <c r="AA225" s="114" t="str">
        <f>'CADASTRO FORN'!G225</f>
        <v/>
      </c>
      <c r="AB225" s="114" t="str">
        <f t="shared" si="11"/>
        <v/>
      </c>
      <c r="AC225" s="128" t="str">
        <f t="shared" si="12"/>
        <v>  </v>
      </c>
      <c r="AD225" s="55" t="str">
        <f t="shared" si="18"/>
        <v>218</v>
      </c>
      <c r="AE225" s="55"/>
      <c r="AF225" s="55" t="str">
        <f t="shared" si="19"/>
        <v/>
      </c>
      <c r="AG225" s="55" t="str">
        <f t="shared" si="13"/>
        <v/>
      </c>
      <c r="AH225" s="55" t="str">
        <f t="shared" si="14"/>
        <v/>
      </c>
      <c r="AI225" s="55"/>
      <c r="AJ225" s="55" t="str">
        <f t="shared" si="20"/>
        <v/>
      </c>
      <c r="AK225" s="55" t="str">
        <f t="shared" si="15"/>
        <v/>
      </c>
      <c r="AL225" s="104" t="str">
        <f t="shared" si="16"/>
        <v>  </v>
      </c>
      <c r="AM225" s="55"/>
      <c r="AN225" s="55" t="str">
        <f>IF('CADASTRO PROD'!E225 = "", "-", 'CADASTRO PROD'!E225)</f>
        <v>-</v>
      </c>
      <c r="AO225" s="55" t="str">
        <f>IF(AN225= "-", "-", 'CADASTRO PROD'!J225)</f>
        <v>-</v>
      </c>
      <c r="AP225" s="55" t="str">
        <f>IF(AO225 = "-", "-", 'CADASTRO PROD'!D225)</f>
        <v>-</v>
      </c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</row>
    <row r="226" ht="30.0" customHeight="1">
      <c r="A226" s="1"/>
      <c r="B226" s="97" t="str">
        <f t="shared" si="1"/>
        <v/>
      </c>
      <c r="C226" s="98" t="str">
        <f t="shared" si="17"/>
        <v>-</v>
      </c>
      <c r="D226" s="102"/>
      <c r="E226" s="137" t="str">
        <f t="shared" si="2"/>
        <v/>
      </c>
      <c r="F226" s="100"/>
      <c r="G226" s="92"/>
      <c r="H226" s="93"/>
      <c r="I226" s="100"/>
      <c r="J226" s="93"/>
      <c r="K226" s="100"/>
      <c r="L226" s="93"/>
      <c r="M226" s="103"/>
      <c r="N226" s="124"/>
      <c r="O226" s="125" t="str">
        <f t="shared" si="3"/>
        <v/>
      </c>
      <c r="P226" s="100"/>
      <c r="Q226" s="93"/>
      <c r="R226" s="126"/>
      <c r="S226" s="127" t="str">
        <f t="shared" si="4"/>
        <v/>
      </c>
      <c r="T226" s="103" t="str">
        <f t="shared" si="5"/>
        <v>  </v>
      </c>
      <c r="U226" s="35"/>
      <c r="V226" s="114" t="str">
        <f t="shared" si="6"/>
        <v/>
      </c>
      <c r="W226" s="114" t="str">
        <f t="shared" si="7"/>
        <v/>
      </c>
      <c r="X226" s="128" t="str">
        <f t="shared" si="8"/>
        <v>  </v>
      </c>
      <c r="Y226" s="114" t="str">
        <f t="shared" si="9"/>
        <v/>
      </c>
      <c r="Z226" s="114" t="str">
        <f t="shared" si="10"/>
        <v/>
      </c>
      <c r="AA226" s="114" t="str">
        <f>'CADASTRO FORN'!G226</f>
        <v/>
      </c>
      <c r="AB226" s="114" t="str">
        <f t="shared" si="11"/>
        <v/>
      </c>
      <c r="AC226" s="128" t="str">
        <f t="shared" si="12"/>
        <v>  </v>
      </c>
      <c r="AD226" s="55" t="str">
        <f t="shared" si="18"/>
        <v>219</v>
      </c>
      <c r="AE226" s="55"/>
      <c r="AF226" s="55" t="str">
        <f t="shared" si="19"/>
        <v/>
      </c>
      <c r="AG226" s="55" t="str">
        <f t="shared" si="13"/>
        <v/>
      </c>
      <c r="AH226" s="55" t="str">
        <f t="shared" si="14"/>
        <v/>
      </c>
      <c r="AI226" s="55"/>
      <c r="AJ226" s="55" t="str">
        <f t="shared" si="20"/>
        <v/>
      </c>
      <c r="AK226" s="55" t="str">
        <f t="shared" si="15"/>
        <v/>
      </c>
      <c r="AL226" s="104" t="str">
        <f t="shared" si="16"/>
        <v>  </v>
      </c>
      <c r="AM226" s="55"/>
      <c r="AN226" s="55" t="str">
        <f>IF('CADASTRO PROD'!E226 = "", "-", 'CADASTRO PROD'!E226)</f>
        <v>-</v>
      </c>
      <c r="AO226" s="55" t="str">
        <f>IF(AN226= "-", "-", 'CADASTRO PROD'!J226)</f>
        <v>-</v>
      </c>
      <c r="AP226" s="55" t="str">
        <f>IF(AO226 = "-", "-", 'CADASTRO PROD'!D226)</f>
        <v>-</v>
      </c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</row>
    <row r="227" ht="30.0" customHeight="1">
      <c r="A227" s="1"/>
      <c r="B227" s="97" t="str">
        <f t="shared" si="1"/>
        <v/>
      </c>
      <c r="C227" s="108" t="str">
        <f t="shared" si="17"/>
        <v>-</v>
      </c>
      <c r="D227" s="112"/>
      <c r="E227" s="136" t="str">
        <f t="shared" si="2"/>
        <v/>
      </c>
      <c r="F227" s="110"/>
      <c r="G227" s="92"/>
      <c r="H227" s="93"/>
      <c r="I227" s="110"/>
      <c r="J227" s="93"/>
      <c r="K227" s="110"/>
      <c r="L227" s="93"/>
      <c r="M227" s="113"/>
      <c r="N227" s="132"/>
      <c r="O227" s="133" t="str">
        <f t="shared" si="3"/>
        <v/>
      </c>
      <c r="P227" s="110"/>
      <c r="Q227" s="93"/>
      <c r="R227" s="134"/>
      <c r="S227" s="135" t="str">
        <f t="shared" si="4"/>
        <v/>
      </c>
      <c r="T227" s="113" t="str">
        <f t="shared" si="5"/>
        <v>  </v>
      </c>
      <c r="U227" s="35"/>
      <c r="V227" s="114" t="str">
        <f t="shared" si="6"/>
        <v/>
      </c>
      <c r="W227" s="114" t="str">
        <f t="shared" si="7"/>
        <v/>
      </c>
      <c r="X227" s="128" t="str">
        <f t="shared" si="8"/>
        <v>  </v>
      </c>
      <c r="Y227" s="114" t="str">
        <f t="shared" si="9"/>
        <v/>
      </c>
      <c r="Z227" s="114" t="str">
        <f t="shared" si="10"/>
        <v/>
      </c>
      <c r="AA227" s="114" t="str">
        <f>'CADASTRO FORN'!G227</f>
        <v/>
      </c>
      <c r="AB227" s="114" t="str">
        <f t="shared" si="11"/>
        <v/>
      </c>
      <c r="AC227" s="128" t="str">
        <f t="shared" si="12"/>
        <v>  </v>
      </c>
      <c r="AD227" s="55" t="str">
        <f t="shared" si="18"/>
        <v>220</v>
      </c>
      <c r="AE227" s="55"/>
      <c r="AF227" s="55" t="str">
        <f t="shared" si="19"/>
        <v/>
      </c>
      <c r="AG227" s="55" t="str">
        <f t="shared" si="13"/>
        <v/>
      </c>
      <c r="AH227" s="55" t="str">
        <f t="shared" si="14"/>
        <v/>
      </c>
      <c r="AI227" s="55"/>
      <c r="AJ227" s="55" t="str">
        <f t="shared" si="20"/>
        <v/>
      </c>
      <c r="AK227" s="55" t="str">
        <f t="shared" si="15"/>
        <v/>
      </c>
      <c r="AL227" s="104" t="str">
        <f t="shared" si="16"/>
        <v>  </v>
      </c>
      <c r="AM227" s="55"/>
      <c r="AN227" s="55" t="str">
        <f>IF('CADASTRO PROD'!E227 = "", "-", 'CADASTRO PROD'!E227)</f>
        <v>-</v>
      </c>
      <c r="AO227" s="55" t="str">
        <f>IF(AN227= "-", "-", 'CADASTRO PROD'!J227)</f>
        <v>-</v>
      </c>
      <c r="AP227" s="55" t="str">
        <f>IF(AO227 = "-", "-", 'CADASTRO PROD'!D227)</f>
        <v>-</v>
      </c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</row>
    <row r="228" ht="30.0" customHeight="1">
      <c r="A228" s="1"/>
      <c r="B228" s="97" t="str">
        <f t="shared" si="1"/>
        <v/>
      </c>
      <c r="C228" s="98" t="str">
        <f t="shared" si="17"/>
        <v>-</v>
      </c>
      <c r="D228" s="102"/>
      <c r="E228" s="137" t="str">
        <f t="shared" si="2"/>
        <v/>
      </c>
      <c r="F228" s="100"/>
      <c r="G228" s="92"/>
      <c r="H228" s="93"/>
      <c r="I228" s="100"/>
      <c r="J228" s="93"/>
      <c r="K228" s="100"/>
      <c r="L228" s="93"/>
      <c r="M228" s="103"/>
      <c r="N228" s="124"/>
      <c r="O228" s="125" t="str">
        <f t="shared" si="3"/>
        <v/>
      </c>
      <c r="P228" s="100"/>
      <c r="Q228" s="93"/>
      <c r="R228" s="126"/>
      <c r="S228" s="127" t="str">
        <f t="shared" si="4"/>
        <v/>
      </c>
      <c r="T228" s="103" t="str">
        <f t="shared" si="5"/>
        <v>  </v>
      </c>
      <c r="U228" s="35"/>
      <c r="V228" s="114" t="str">
        <f t="shared" si="6"/>
        <v/>
      </c>
      <c r="W228" s="114" t="str">
        <f t="shared" si="7"/>
        <v/>
      </c>
      <c r="X228" s="128" t="str">
        <f t="shared" si="8"/>
        <v>  </v>
      </c>
      <c r="Y228" s="114" t="str">
        <f t="shared" si="9"/>
        <v/>
      </c>
      <c r="Z228" s="114" t="str">
        <f t="shared" si="10"/>
        <v/>
      </c>
      <c r="AA228" s="114" t="str">
        <f>'CADASTRO FORN'!G228</f>
        <v/>
      </c>
      <c r="AB228" s="114" t="str">
        <f t="shared" si="11"/>
        <v/>
      </c>
      <c r="AC228" s="128" t="str">
        <f t="shared" si="12"/>
        <v>  </v>
      </c>
      <c r="AD228" s="55" t="str">
        <f t="shared" si="18"/>
        <v>221</v>
      </c>
      <c r="AE228" s="55"/>
      <c r="AF228" s="55" t="str">
        <f t="shared" si="19"/>
        <v/>
      </c>
      <c r="AG228" s="55" t="str">
        <f t="shared" si="13"/>
        <v/>
      </c>
      <c r="AH228" s="55" t="str">
        <f t="shared" si="14"/>
        <v/>
      </c>
      <c r="AI228" s="55"/>
      <c r="AJ228" s="55" t="str">
        <f t="shared" si="20"/>
        <v/>
      </c>
      <c r="AK228" s="55" t="str">
        <f t="shared" si="15"/>
        <v/>
      </c>
      <c r="AL228" s="104" t="str">
        <f t="shared" si="16"/>
        <v>  </v>
      </c>
      <c r="AM228" s="55"/>
      <c r="AN228" s="55" t="str">
        <f>IF('CADASTRO PROD'!E228 = "", "-", 'CADASTRO PROD'!E228)</f>
        <v>-</v>
      </c>
      <c r="AO228" s="55" t="str">
        <f>IF(AN228= "-", "-", 'CADASTRO PROD'!J228)</f>
        <v>-</v>
      </c>
      <c r="AP228" s="55" t="str">
        <f>IF(AO228 = "-", "-", 'CADASTRO PROD'!D228)</f>
        <v>-</v>
      </c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</row>
    <row r="229" ht="30.0" customHeight="1">
      <c r="A229" s="1"/>
      <c r="B229" s="97" t="str">
        <f t="shared" si="1"/>
        <v/>
      </c>
      <c r="C229" s="108" t="str">
        <f t="shared" si="17"/>
        <v>-</v>
      </c>
      <c r="D229" s="112"/>
      <c r="E229" s="136" t="str">
        <f t="shared" si="2"/>
        <v/>
      </c>
      <c r="F229" s="110"/>
      <c r="G229" s="92"/>
      <c r="H229" s="93"/>
      <c r="I229" s="110"/>
      <c r="J229" s="93"/>
      <c r="K229" s="110"/>
      <c r="L229" s="93"/>
      <c r="M229" s="113"/>
      <c r="N229" s="132"/>
      <c r="O229" s="133" t="str">
        <f t="shared" si="3"/>
        <v/>
      </c>
      <c r="P229" s="110"/>
      <c r="Q229" s="93"/>
      <c r="R229" s="134"/>
      <c r="S229" s="135" t="str">
        <f t="shared" si="4"/>
        <v/>
      </c>
      <c r="T229" s="113" t="str">
        <f t="shared" si="5"/>
        <v>  </v>
      </c>
      <c r="U229" s="35"/>
      <c r="V229" s="114" t="str">
        <f t="shared" si="6"/>
        <v/>
      </c>
      <c r="W229" s="114" t="str">
        <f t="shared" si="7"/>
        <v/>
      </c>
      <c r="X229" s="128" t="str">
        <f t="shared" si="8"/>
        <v>  </v>
      </c>
      <c r="Y229" s="114" t="str">
        <f t="shared" si="9"/>
        <v/>
      </c>
      <c r="Z229" s="114" t="str">
        <f t="shared" si="10"/>
        <v/>
      </c>
      <c r="AA229" s="114" t="str">
        <f>'CADASTRO FORN'!G229</f>
        <v/>
      </c>
      <c r="AB229" s="114" t="str">
        <f t="shared" si="11"/>
        <v/>
      </c>
      <c r="AC229" s="128" t="str">
        <f t="shared" si="12"/>
        <v>  </v>
      </c>
      <c r="AD229" s="55" t="str">
        <f t="shared" si="18"/>
        <v>222</v>
      </c>
      <c r="AE229" s="55"/>
      <c r="AF229" s="55" t="str">
        <f t="shared" si="19"/>
        <v/>
      </c>
      <c r="AG229" s="55" t="str">
        <f t="shared" si="13"/>
        <v/>
      </c>
      <c r="AH229" s="55" t="str">
        <f t="shared" si="14"/>
        <v/>
      </c>
      <c r="AI229" s="55"/>
      <c r="AJ229" s="55" t="str">
        <f t="shared" si="20"/>
        <v/>
      </c>
      <c r="AK229" s="55" t="str">
        <f t="shared" si="15"/>
        <v/>
      </c>
      <c r="AL229" s="104" t="str">
        <f t="shared" si="16"/>
        <v>  </v>
      </c>
      <c r="AM229" s="55"/>
      <c r="AN229" s="55" t="str">
        <f>IF('CADASTRO PROD'!E229 = "", "-", 'CADASTRO PROD'!E229)</f>
        <v>-</v>
      </c>
      <c r="AO229" s="55" t="str">
        <f>IF(AN229= "-", "-", 'CADASTRO PROD'!J229)</f>
        <v>-</v>
      </c>
      <c r="AP229" s="55" t="str">
        <f>IF(AO229 = "-", "-", 'CADASTRO PROD'!D229)</f>
        <v>-</v>
      </c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</row>
    <row r="230" ht="30.0" customHeight="1">
      <c r="A230" s="1"/>
      <c r="B230" s="97" t="str">
        <f t="shared" si="1"/>
        <v/>
      </c>
      <c r="C230" s="98" t="str">
        <f t="shared" si="17"/>
        <v>-</v>
      </c>
      <c r="D230" s="102"/>
      <c r="E230" s="137" t="str">
        <f t="shared" si="2"/>
        <v/>
      </c>
      <c r="F230" s="100"/>
      <c r="G230" s="92"/>
      <c r="H230" s="93"/>
      <c r="I230" s="100"/>
      <c r="J230" s="93"/>
      <c r="K230" s="100"/>
      <c r="L230" s="93"/>
      <c r="M230" s="103"/>
      <c r="N230" s="124"/>
      <c r="O230" s="125" t="str">
        <f t="shared" si="3"/>
        <v/>
      </c>
      <c r="P230" s="100"/>
      <c r="Q230" s="93"/>
      <c r="R230" s="126"/>
      <c r="S230" s="127" t="str">
        <f t="shared" si="4"/>
        <v/>
      </c>
      <c r="T230" s="103" t="str">
        <f t="shared" si="5"/>
        <v>  </v>
      </c>
      <c r="U230" s="35"/>
      <c r="V230" s="114" t="str">
        <f t="shared" si="6"/>
        <v/>
      </c>
      <c r="W230" s="114" t="str">
        <f t="shared" si="7"/>
        <v/>
      </c>
      <c r="X230" s="128" t="str">
        <f t="shared" si="8"/>
        <v>  </v>
      </c>
      <c r="Y230" s="114" t="str">
        <f t="shared" si="9"/>
        <v/>
      </c>
      <c r="Z230" s="114" t="str">
        <f t="shared" si="10"/>
        <v/>
      </c>
      <c r="AA230" s="114" t="str">
        <f>'CADASTRO FORN'!G230</f>
        <v/>
      </c>
      <c r="AB230" s="114" t="str">
        <f t="shared" si="11"/>
        <v/>
      </c>
      <c r="AC230" s="128" t="str">
        <f t="shared" si="12"/>
        <v>  </v>
      </c>
      <c r="AD230" s="55" t="str">
        <f t="shared" si="18"/>
        <v>223</v>
      </c>
      <c r="AE230" s="55"/>
      <c r="AF230" s="55" t="str">
        <f t="shared" si="19"/>
        <v/>
      </c>
      <c r="AG230" s="55" t="str">
        <f t="shared" si="13"/>
        <v/>
      </c>
      <c r="AH230" s="55" t="str">
        <f t="shared" si="14"/>
        <v/>
      </c>
      <c r="AI230" s="55"/>
      <c r="AJ230" s="55" t="str">
        <f t="shared" si="20"/>
        <v/>
      </c>
      <c r="AK230" s="55" t="str">
        <f t="shared" si="15"/>
        <v/>
      </c>
      <c r="AL230" s="104" t="str">
        <f t="shared" si="16"/>
        <v>  </v>
      </c>
      <c r="AM230" s="55"/>
      <c r="AN230" s="55" t="str">
        <f>IF('CADASTRO PROD'!E230 = "", "-", 'CADASTRO PROD'!E230)</f>
        <v>-</v>
      </c>
      <c r="AO230" s="55" t="str">
        <f>IF(AN230= "-", "-", 'CADASTRO PROD'!J230)</f>
        <v>-</v>
      </c>
      <c r="AP230" s="55" t="str">
        <f>IF(AO230 = "-", "-", 'CADASTRO PROD'!D230)</f>
        <v>-</v>
      </c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</row>
    <row r="231" ht="30.0" customHeight="1">
      <c r="A231" s="1"/>
      <c r="B231" s="97" t="str">
        <f t="shared" si="1"/>
        <v/>
      </c>
      <c r="C231" s="108" t="str">
        <f t="shared" si="17"/>
        <v>-</v>
      </c>
      <c r="D231" s="112"/>
      <c r="E231" s="136" t="str">
        <f t="shared" si="2"/>
        <v/>
      </c>
      <c r="F231" s="110"/>
      <c r="G231" s="92"/>
      <c r="H231" s="93"/>
      <c r="I231" s="110"/>
      <c r="J231" s="93"/>
      <c r="K231" s="110"/>
      <c r="L231" s="93"/>
      <c r="M231" s="113"/>
      <c r="N231" s="132"/>
      <c r="O231" s="133" t="str">
        <f t="shared" si="3"/>
        <v/>
      </c>
      <c r="P231" s="110"/>
      <c r="Q231" s="93"/>
      <c r="R231" s="134"/>
      <c r="S231" s="135" t="str">
        <f t="shared" si="4"/>
        <v/>
      </c>
      <c r="T231" s="113" t="str">
        <f t="shared" si="5"/>
        <v>  </v>
      </c>
      <c r="U231" s="35"/>
      <c r="V231" s="114" t="str">
        <f t="shared" si="6"/>
        <v/>
      </c>
      <c r="W231" s="114" t="str">
        <f t="shared" si="7"/>
        <v/>
      </c>
      <c r="X231" s="128" t="str">
        <f t="shared" si="8"/>
        <v>  </v>
      </c>
      <c r="Y231" s="114" t="str">
        <f t="shared" si="9"/>
        <v/>
      </c>
      <c r="Z231" s="114" t="str">
        <f t="shared" si="10"/>
        <v/>
      </c>
      <c r="AA231" s="114" t="str">
        <f>'CADASTRO FORN'!G231</f>
        <v/>
      </c>
      <c r="AB231" s="114" t="str">
        <f t="shared" si="11"/>
        <v/>
      </c>
      <c r="AC231" s="128" t="str">
        <f t="shared" si="12"/>
        <v>  </v>
      </c>
      <c r="AD231" s="55" t="str">
        <f t="shared" si="18"/>
        <v>224</v>
      </c>
      <c r="AE231" s="55"/>
      <c r="AF231" s="55" t="str">
        <f t="shared" si="19"/>
        <v/>
      </c>
      <c r="AG231" s="55" t="str">
        <f t="shared" si="13"/>
        <v/>
      </c>
      <c r="AH231" s="55" t="str">
        <f t="shared" si="14"/>
        <v/>
      </c>
      <c r="AI231" s="55"/>
      <c r="AJ231" s="55" t="str">
        <f t="shared" si="20"/>
        <v/>
      </c>
      <c r="AK231" s="55" t="str">
        <f t="shared" si="15"/>
        <v/>
      </c>
      <c r="AL231" s="104" t="str">
        <f t="shared" si="16"/>
        <v>  </v>
      </c>
      <c r="AM231" s="55"/>
      <c r="AN231" s="55" t="str">
        <f>IF('CADASTRO PROD'!E231 = "", "-", 'CADASTRO PROD'!E231)</f>
        <v>-</v>
      </c>
      <c r="AO231" s="55" t="str">
        <f>IF(AN231= "-", "-", 'CADASTRO PROD'!J231)</f>
        <v>-</v>
      </c>
      <c r="AP231" s="55" t="str">
        <f>IF(AO231 = "-", "-", 'CADASTRO PROD'!D231)</f>
        <v>-</v>
      </c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</row>
    <row r="232" ht="30.0" customHeight="1">
      <c r="A232" s="1"/>
      <c r="B232" s="97" t="str">
        <f t="shared" si="1"/>
        <v/>
      </c>
      <c r="C232" s="98" t="str">
        <f t="shared" si="17"/>
        <v>-</v>
      </c>
      <c r="D232" s="102"/>
      <c r="E232" s="137" t="str">
        <f t="shared" si="2"/>
        <v/>
      </c>
      <c r="F232" s="100"/>
      <c r="G232" s="92"/>
      <c r="H232" s="93"/>
      <c r="I232" s="100"/>
      <c r="J232" s="93"/>
      <c r="K232" s="100"/>
      <c r="L232" s="93"/>
      <c r="M232" s="103"/>
      <c r="N232" s="124"/>
      <c r="O232" s="125" t="str">
        <f t="shared" si="3"/>
        <v/>
      </c>
      <c r="P232" s="100"/>
      <c r="Q232" s="93"/>
      <c r="R232" s="126"/>
      <c r="S232" s="127" t="str">
        <f t="shared" si="4"/>
        <v/>
      </c>
      <c r="T232" s="103" t="str">
        <f t="shared" si="5"/>
        <v>  </v>
      </c>
      <c r="U232" s="35"/>
      <c r="V232" s="114" t="str">
        <f t="shared" si="6"/>
        <v/>
      </c>
      <c r="W232" s="114" t="str">
        <f t="shared" si="7"/>
        <v/>
      </c>
      <c r="X232" s="128" t="str">
        <f t="shared" si="8"/>
        <v>  </v>
      </c>
      <c r="Y232" s="114" t="str">
        <f t="shared" si="9"/>
        <v/>
      </c>
      <c r="Z232" s="114" t="str">
        <f t="shared" si="10"/>
        <v/>
      </c>
      <c r="AA232" s="114" t="str">
        <f>'CADASTRO FORN'!G232</f>
        <v/>
      </c>
      <c r="AB232" s="114" t="str">
        <f t="shared" si="11"/>
        <v/>
      </c>
      <c r="AC232" s="128" t="str">
        <f t="shared" si="12"/>
        <v>  </v>
      </c>
      <c r="AD232" s="55" t="str">
        <f t="shared" si="18"/>
        <v>225</v>
      </c>
      <c r="AE232" s="55"/>
      <c r="AF232" s="55" t="str">
        <f t="shared" si="19"/>
        <v/>
      </c>
      <c r="AG232" s="55" t="str">
        <f t="shared" si="13"/>
        <v/>
      </c>
      <c r="AH232" s="55" t="str">
        <f t="shared" si="14"/>
        <v/>
      </c>
      <c r="AI232" s="55"/>
      <c r="AJ232" s="55" t="str">
        <f t="shared" si="20"/>
        <v/>
      </c>
      <c r="AK232" s="55" t="str">
        <f t="shared" si="15"/>
        <v/>
      </c>
      <c r="AL232" s="104" t="str">
        <f t="shared" si="16"/>
        <v>  </v>
      </c>
      <c r="AM232" s="55"/>
      <c r="AN232" s="55" t="str">
        <f>IF('CADASTRO PROD'!E232 = "", "-", 'CADASTRO PROD'!E232)</f>
        <v>-</v>
      </c>
      <c r="AO232" s="55" t="str">
        <f>IF(AN232= "-", "-", 'CADASTRO PROD'!J232)</f>
        <v>-</v>
      </c>
      <c r="AP232" s="55" t="str">
        <f>IF(AO232 = "-", "-", 'CADASTRO PROD'!D232)</f>
        <v>-</v>
      </c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</row>
    <row r="233" ht="30.0" customHeight="1">
      <c r="A233" s="1"/>
      <c r="B233" s="97" t="str">
        <f t="shared" si="1"/>
        <v/>
      </c>
      <c r="C233" s="108" t="str">
        <f t="shared" si="17"/>
        <v>-</v>
      </c>
      <c r="D233" s="112"/>
      <c r="E233" s="136" t="str">
        <f t="shared" si="2"/>
        <v/>
      </c>
      <c r="F233" s="110"/>
      <c r="G233" s="92"/>
      <c r="H233" s="93"/>
      <c r="I233" s="110"/>
      <c r="J233" s="93"/>
      <c r="K233" s="110"/>
      <c r="L233" s="93"/>
      <c r="M233" s="113"/>
      <c r="N233" s="132"/>
      <c r="O233" s="133" t="str">
        <f t="shared" si="3"/>
        <v/>
      </c>
      <c r="P233" s="110"/>
      <c r="Q233" s="93"/>
      <c r="R233" s="134"/>
      <c r="S233" s="135" t="str">
        <f t="shared" si="4"/>
        <v/>
      </c>
      <c r="T233" s="113" t="str">
        <f t="shared" si="5"/>
        <v>  </v>
      </c>
      <c r="U233" s="35"/>
      <c r="V233" s="114" t="str">
        <f t="shared" si="6"/>
        <v/>
      </c>
      <c r="W233" s="114" t="str">
        <f t="shared" si="7"/>
        <v/>
      </c>
      <c r="X233" s="128" t="str">
        <f t="shared" si="8"/>
        <v>  </v>
      </c>
      <c r="Y233" s="114" t="str">
        <f t="shared" si="9"/>
        <v/>
      </c>
      <c r="Z233" s="114" t="str">
        <f t="shared" si="10"/>
        <v/>
      </c>
      <c r="AA233" s="114" t="str">
        <f>'CADASTRO FORN'!G233</f>
        <v/>
      </c>
      <c r="AB233" s="114" t="str">
        <f t="shared" si="11"/>
        <v/>
      </c>
      <c r="AC233" s="128" t="str">
        <f t="shared" si="12"/>
        <v>  </v>
      </c>
      <c r="AD233" s="55" t="str">
        <f t="shared" si="18"/>
        <v>226</v>
      </c>
      <c r="AE233" s="55"/>
      <c r="AF233" s="55" t="str">
        <f t="shared" si="19"/>
        <v/>
      </c>
      <c r="AG233" s="55" t="str">
        <f t="shared" si="13"/>
        <v/>
      </c>
      <c r="AH233" s="55" t="str">
        <f t="shared" si="14"/>
        <v/>
      </c>
      <c r="AI233" s="55"/>
      <c r="AJ233" s="55" t="str">
        <f t="shared" si="20"/>
        <v/>
      </c>
      <c r="AK233" s="55" t="str">
        <f t="shared" si="15"/>
        <v/>
      </c>
      <c r="AL233" s="104" t="str">
        <f t="shared" si="16"/>
        <v>  </v>
      </c>
      <c r="AM233" s="55"/>
      <c r="AN233" s="55" t="str">
        <f>IF('CADASTRO PROD'!E233 = "", "-", 'CADASTRO PROD'!E233)</f>
        <v>-</v>
      </c>
      <c r="AO233" s="55" t="str">
        <f>IF(AN233= "-", "-", 'CADASTRO PROD'!J233)</f>
        <v>-</v>
      </c>
      <c r="AP233" s="55" t="str">
        <f>IF(AO233 = "-", "-", 'CADASTRO PROD'!D233)</f>
        <v>-</v>
      </c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</row>
    <row r="234" ht="30.0" customHeight="1">
      <c r="A234" s="1"/>
      <c r="B234" s="97" t="str">
        <f t="shared" si="1"/>
        <v/>
      </c>
      <c r="C234" s="98" t="str">
        <f t="shared" si="17"/>
        <v>-</v>
      </c>
      <c r="D234" s="102"/>
      <c r="E234" s="137" t="str">
        <f t="shared" si="2"/>
        <v/>
      </c>
      <c r="F234" s="100"/>
      <c r="G234" s="92"/>
      <c r="H234" s="93"/>
      <c r="I234" s="100"/>
      <c r="J234" s="93"/>
      <c r="K234" s="100"/>
      <c r="L234" s="93"/>
      <c r="M234" s="103"/>
      <c r="N234" s="124"/>
      <c r="O234" s="125" t="str">
        <f t="shared" si="3"/>
        <v/>
      </c>
      <c r="P234" s="100"/>
      <c r="Q234" s="93"/>
      <c r="R234" s="126"/>
      <c r="S234" s="127" t="str">
        <f t="shared" si="4"/>
        <v/>
      </c>
      <c r="T234" s="103" t="str">
        <f t="shared" si="5"/>
        <v>  </v>
      </c>
      <c r="U234" s="35"/>
      <c r="V234" s="114" t="str">
        <f t="shared" si="6"/>
        <v/>
      </c>
      <c r="W234" s="114" t="str">
        <f t="shared" si="7"/>
        <v/>
      </c>
      <c r="X234" s="128" t="str">
        <f t="shared" si="8"/>
        <v>  </v>
      </c>
      <c r="Y234" s="114" t="str">
        <f t="shared" si="9"/>
        <v/>
      </c>
      <c r="Z234" s="114" t="str">
        <f t="shared" si="10"/>
        <v/>
      </c>
      <c r="AA234" s="114" t="str">
        <f>'CADASTRO FORN'!G234</f>
        <v/>
      </c>
      <c r="AB234" s="114" t="str">
        <f t="shared" si="11"/>
        <v/>
      </c>
      <c r="AC234" s="128" t="str">
        <f t="shared" si="12"/>
        <v>  </v>
      </c>
      <c r="AD234" s="55" t="str">
        <f t="shared" si="18"/>
        <v>227</v>
      </c>
      <c r="AE234" s="55"/>
      <c r="AF234" s="55" t="str">
        <f t="shared" si="19"/>
        <v/>
      </c>
      <c r="AG234" s="55" t="str">
        <f t="shared" si="13"/>
        <v/>
      </c>
      <c r="AH234" s="55" t="str">
        <f t="shared" si="14"/>
        <v/>
      </c>
      <c r="AI234" s="55"/>
      <c r="AJ234" s="55" t="str">
        <f t="shared" si="20"/>
        <v/>
      </c>
      <c r="AK234" s="55" t="str">
        <f t="shared" si="15"/>
        <v/>
      </c>
      <c r="AL234" s="104" t="str">
        <f t="shared" si="16"/>
        <v>  </v>
      </c>
      <c r="AM234" s="55"/>
      <c r="AN234" s="55" t="str">
        <f>IF('CADASTRO PROD'!E234 = "", "-", 'CADASTRO PROD'!E234)</f>
        <v>-</v>
      </c>
      <c r="AO234" s="55" t="str">
        <f>IF(AN234= "-", "-", 'CADASTRO PROD'!J234)</f>
        <v>-</v>
      </c>
      <c r="AP234" s="55" t="str">
        <f>IF(AO234 = "-", "-", 'CADASTRO PROD'!D234)</f>
        <v>-</v>
      </c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</row>
    <row r="235" ht="30.0" customHeight="1">
      <c r="A235" s="1"/>
      <c r="B235" s="97" t="str">
        <f t="shared" si="1"/>
        <v/>
      </c>
      <c r="C235" s="108" t="str">
        <f t="shared" si="17"/>
        <v>-</v>
      </c>
      <c r="D235" s="112"/>
      <c r="E235" s="136" t="str">
        <f t="shared" si="2"/>
        <v/>
      </c>
      <c r="F235" s="110"/>
      <c r="G235" s="92"/>
      <c r="H235" s="93"/>
      <c r="I235" s="110"/>
      <c r="J235" s="93"/>
      <c r="K235" s="110"/>
      <c r="L235" s="93"/>
      <c r="M235" s="113"/>
      <c r="N235" s="132"/>
      <c r="O235" s="133" t="str">
        <f t="shared" si="3"/>
        <v/>
      </c>
      <c r="P235" s="110"/>
      <c r="Q235" s="93"/>
      <c r="R235" s="134"/>
      <c r="S235" s="135" t="str">
        <f t="shared" si="4"/>
        <v/>
      </c>
      <c r="T235" s="113" t="str">
        <f t="shared" si="5"/>
        <v>  </v>
      </c>
      <c r="U235" s="35"/>
      <c r="V235" s="114" t="str">
        <f t="shared" si="6"/>
        <v/>
      </c>
      <c r="W235" s="114" t="str">
        <f t="shared" si="7"/>
        <v/>
      </c>
      <c r="X235" s="128" t="str">
        <f t="shared" si="8"/>
        <v>  </v>
      </c>
      <c r="Y235" s="114" t="str">
        <f t="shared" si="9"/>
        <v/>
      </c>
      <c r="Z235" s="114" t="str">
        <f t="shared" si="10"/>
        <v/>
      </c>
      <c r="AA235" s="114" t="str">
        <f>'CADASTRO FORN'!G235</f>
        <v/>
      </c>
      <c r="AB235" s="114" t="str">
        <f t="shared" si="11"/>
        <v/>
      </c>
      <c r="AC235" s="128" t="str">
        <f t="shared" si="12"/>
        <v>  </v>
      </c>
      <c r="AD235" s="55" t="str">
        <f t="shared" si="18"/>
        <v>228</v>
      </c>
      <c r="AE235" s="55"/>
      <c r="AF235" s="55" t="str">
        <f t="shared" si="19"/>
        <v/>
      </c>
      <c r="AG235" s="55" t="str">
        <f t="shared" si="13"/>
        <v/>
      </c>
      <c r="AH235" s="55" t="str">
        <f t="shared" si="14"/>
        <v/>
      </c>
      <c r="AI235" s="55"/>
      <c r="AJ235" s="55" t="str">
        <f t="shared" si="20"/>
        <v/>
      </c>
      <c r="AK235" s="55" t="str">
        <f t="shared" si="15"/>
        <v/>
      </c>
      <c r="AL235" s="104" t="str">
        <f t="shared" si="16"/>
        <v>  </v>
      </c>
      <c r="AM235" s="55"/>
      <c r="AN235" s="55" t="str">
        <f>IF('CADASTRO PROD'!E235 = "", "-", 'CADASTRO PROD'!E235)</f>
        <v>-</v>
      </c>
      <c r="AO235" s="55" t="str">
        <f>IF(AN235= "-", "-", 'CADASTRO PROD'!J235)</f>
        <v>-</v>
      </c>
      <c r="AP235" s="55" t="str">
        <f>IF(AO235 = "-", "-", 'CADASTRO PROD'!D235)</f>
        <v>-</v>
      </c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</row>
    <row r="236" ht="30.0" customHeight="1">
      <c r="A236" s="1"/>
      <c r="B236" s="97" t="str">
        <f t="shared" si="1"/>
        <v/>
      </c>
      <c r="C236" s="98" t="str">
        <f t="shared" si="17"/>
        <v>-</v>
      </c>
      <c r="D236" s="102"/>
      <c r="E236" s="137" t="str">
        <f t="shared" si="2"/>
        <v/>
      </c>
      <c r="F236" s="100"/>
      <c r="G236" s="92"/>
      <c r="H236" s="93"/>
      <c r="I236" s="100"/>
      <c r="J236" s="93"/>
      <c r="K236" s="100"/>
      <c r="L236" s="93"/>
      <c r="M236" s="103"/>
      <c r="N236" s="124"/>
      <c r="O236" s="125" t="str">
        <f t="shared" si="3"/>
        <v/>
      </c>
      <c r="P236" s="100"/>
      <c r="Q236" s="93"/>
      <c r="R236" s="126"/>
      <c r="S236" s="127" t="str">
        <f t="shared" si="4"/>
        <v/>
      </c>
      <c r="T236" s="103" t="str">
        <f t="shared" si="5"/>
        <v>  </v>
      </c>
      <c r="U236" s="35"/>
      <c r="V236" s="114" t="str">
        <f t="shared" si="6"/>
        <v/>
      </c>
      <c r="W236" s="114" t="str">
        <f t="shared" si="7"/>
        <v/>
      </c>
      <c r="X236" s="128" t="str">
        <f t="shared" si="8"/>
        <v>  </v>
      </c>
      <c r="Y236" s="114" t="str">
        <f t="shared" si="9"/>
        <v/>
      </c>
      <c r="Z236" s="114" t="str">
        <f t="shared" si="10"/>
        <v/>
      </c>
      <c r="AA236" s="114" t="str">
        <f>'CADASTRO FORN'!G236</f>
        <v/>
      </c>
      <c r="AB236" s="114" t="str">
        <f t="shared" si="11"/>
        <v/>
      </c>
      <c r="AC236" s="128" t="str">
        <f t="shared" si="12"/>
        <v>  </v>
      </c>
      <c r="AD236" s="55" t="str">
        <f t="shared" si="18"/>
        <v>229</v>
      </c>
      <c r="AE236" s="55"/>
      <c r="AF236" s="55" t="str">
        <f t="shared" si="19"/>
        <v/>
      </c>
      <c r="AG236" s="55" t="str">
        <f t="shared" si="13"/>
        <v/>
      </c>
      <c r="AH236" s="55" t="str">
        <f t="shared" si="14"/>
        <v/>
      </c>
      <c r="AI236" s="55"/>
      <c r="AJ236" s="55" t="str">
        <f t="shared" si="20"/>
        <v/>
      </c>
      <c r="AK236" s="55" t="str">
        <f t="shared" si="15"/>
        <v/>
      </c>
      <c r="AL236" s="104" t="str">
        <f t="shared" si="16"/>
        <v>  </v>
      </c>
      <c r="AM236" s="55"/>
      <c r="AN236" s="55" t="str">
        <f>IF('CADASTRO PROD'!E236 = "", "-", 'CADASTRO PROD'!E236)</f>
        <v>-</v>
      </c>
      <c r="AO236" s="55" t="str">
        <f>IF(AN236= "-", "-", 'CADASTRO PROD'!J236)</f>
        <v>-</v>
      </c>
      <c r="AP236" s="55" t="str">
        <f>IF(AO236 = "-", "-", 'CADASTRO PROD'!D236)</f>
        <v>-</v>
      </c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</row>
    <row r="237" ht="30.0" customHeight="1">
      <c r="A237" s="1"/>
      <c r="B237" s="97" t="str">
        <f t="shared" si="1"/>
        <v/>
      </c>
      <c r="C237" s="108" t="str">
        <f t="shared" si="17"/>
        <v>-</v>
      </c>
      <c r="D237" s="112"/>
      <c r="E237" s="136" t="str">
        <f t="shared" si="2"/>
        <v/>
      </c>
      <c r="F237" s="110"/>
      <c r="G237" s="92"/>
      <c r="H237" s="93"/>
      <c r="I237" s="110"/>
      <c r="J237" s="93"/>
      <c r="K237" s="110"/>
      <c r="L237" s="93"/>
      <c r="M237" s="113"/>
      <c r="N237" s="132"/>
      <c r="O237" s="133" t="str">
        <f t="shared" si="3"/>
        <v/>
      </c>
      <c r="P237" s="110"/>
      <c r="Q237" s="93"/>
      <c r="R237" s="134"/>
      <c r="S237" s="135" t="str">
        <f t="shared" si="4"/>
        <v/>
      </c>
      <c r="T237" s="113" t="str">
        <f t="shared" si="5"/>
        <v>  </v>
      </c>
      <c r="U237" s="35"/>
      <c r="V237" s="114" t="str">
        <f t="shared" si="6"/>
        <v/>
      </c>
      <c r="W237" s="114" t="str">
        <f t="shared" si="7"/>
        <v/>
      </c>
      <c r="X237" s="128" t="str">
        <f t="shared" si="8"/>
        <v>  </v>
      </c>
      <c r="Y237" s="114" t="str">
        <f t="shared" si="9"/>
        <v/>
      </c>
      <c r="Z237" s="114" t="str">
        <f t="shared" si="10"/>
        <v/>
      </c>
      <c r="AA237" s="114" t="str">
        <f>'CADASTRO FORN'!G237</f>
        <v/>
      </c>
      <c r="AB237" s="114" t="str">
        <f t="shared" si="11"/>
        <v/>
      </c>
      <c r="AC237" s="128" t="str">
        <f t="shared" si="12"/>
        <v>  </v>
      </c>
      <c r="AD237" s="55" t="str">
        <f t="shared" si="18"/>
        <v>230</v>
      </c>
      <c r="AE237" s="55"/>
      <c r="AF237" s="55" t="str">
        <f t="shared" si="19"/>
        <v/>
      </c>
      <c r="AG237" s="55" t="str">
        <f t="shared" si="13"/>
        <v/>
      </c>
      <c r="AH237" s="55" t="str">
        <f t="shared" si="14"/>
        <v/>
      </c>
      <c r="AI237" s="55"/>
      <c r="AJ237" s="55" t="str">
        <f t="shared" si="20"/>
        <v/>
      </c>
      <c r="AK237" s="55" t="str">
        <f t="shared" si="15"/>
        <v/>
      </c>
      <c r="AL237" s="104" t="str">
        <f t="shared" si="16"/>
        <v>  </v>
      </c>
      <c r="AM237" s="55"/>
      <c r="AN237" s="55" t="str">
        <f>IF('CADASTRO PROD'!E237 = "", "-", 'CADASTRO PROD'!E237)</f>
        <v>-</v>
      </c>
      <c r="AO237" s="55" t="str">
        <f>IF(AN237= "-", "-", 'CADASTRO PROD'!J237)</f>
        <v>-</v>
      </c>
      <c r="AP237" s="55" t="str">
        <f>IF(AO237 = "-", "-", 'CADASTRO PROD'!D237)</f>
        <v>-</v>
      </c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</row>
    <row r="238" ht="30.0" customHeight="1">
      <c r="A238" s="1"/>
      <c r="B238" s="97" t="str">
        <f t="shared" si="1"/>
        <v/>
      </c>
      <c r="C238" s="98" t="str">
        <f t="shared" si="17"/>
        <v>-</v>
      </c>
      <c r="D238" s="102"/>
      <c r="E238" s="137" t="str">
        <f t="shared" si="2"/>
        <v/>
      </c>
      <c r="F238" s="100"/>
      <c r="G238" s="92"/>
      <c r="H238" s="93"/>
      <c r="I238" s="100"/>
      <c r="J238" s="93"/>
      <c r="K238" s="100"/>
      <c r="L238" s="93"/>
      <c r="M238" s="103"/>
      <c r="N238" s="124"/>
      <c r="O238" s="125" t="str">
        <f t="shared" si="3"/>
        <v/>
      </c>
      <c r="P238" s="100"/>
      <c r="Q238" s="93"/>
      <c r="R238" s="126"/>
      <c r="S238" s="127" t="str">
        <f t="shared" si="4"/>
        <v/>
      </c>
      <c r="T238" s="103" t="str">
        <f t="shared" si="5"/>
        <v>  </v>
      </c>
      <c r="U238" s="35"/>
      <c r="V238" s="114" t="str">
        <f t="shared" si="6"/>
        <v/>
      </c>
      <c r="W238" s="114" t="str">
        <f t="shared" si="7"/>
        <v/>
      </c>
      <c r="X238" s="128" t="str">
        <f t="shared" si="8"/>
        <v>  </v>
      </c>
      <c r="Y238" s="114" t="str">
        <f t="shared" si="9"/>
        <v/>
      </c>
      <c r="Z238" s="114" t="str">
        <f t="shared" si="10"/>
        <v/>
      </c>
      <c r="AA238" s="114" t="str">
        <f>'CADASTRO FORN'!G238</f>
        <v/>
      </c>
      <c r="AB238" s="114" t="str">
        <f t="shared" si="11"/>
        <v/>
      </c>
      <c r="AC238" s="128" t="str">
        <f t="shared" si="12"/>
        <v>  </v>
      </c>
      <c r="AD238" s="55" t="str">
        <f t="shared" si="18"/>
        <v>231</v>
      </c>
      <c r="AE238" s="55"/>
      <c r="AF238" s="55" t="str">
        <f t="shared" si="19"/>
        <v/>
      </c>
      <c r="AG238" s="55" t="str">
        <f t="shared" si="13"/>
        <v/>
      </c>
      <c r="AH238" s="55" t="str">
        <f t="shared" si="14"/>
        <v/>
      </c>
      <c r="AI238" s="55"/>
      <c r="AJ238" s="55" t="str">
        <f t="shared" si="20"/>
        <v/>
      </c>
      <c r="AK238" s="55" t="str">
        <f t="shared" si="15"/>
        <v/>
      </c>
      <c r="AL238" s="104" t="str">
        <f t="shared" si="16"/>
        <v>  </v>
      </c>
      <c r="AM238" s="55"/>
      <c r="AN238" s="55" t="str">
        <f>IF('CADASTRO PROD'!E238 = "", "-", 'CADASTRO PROD'!E238)</f>
        <v>-</v>
      </c>
      <c r="AO238" s="55" t="str">
        <f>IF(AN238= "-", "-", 'CADASTRO PROD'!J238)</f>
        <v>-</v>
      </c>
      <c r="AP238" s="55" t="str">
        <f>IF(AO238 = "-", "-", 'CADASTRO PROD'!D238)</f>
        <v>-</v>
      </c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</row>
    <row r="239" ht="30.0" customHeight="1">
      <c r="A239" s="1"/>
      <c r="B239" s="97" t="str">
        <f t="shared" si="1"/>
        <v/>
      </c>
      <c r="C239" s="108" t="str">
        <f t="shared" si="17"/>
        <v>-</v>
      </c>
      <c r="D239" s="112"/>
      <c r="E239" s="136" t="str">
        <f t="shared" si="2"/>
        <v/>
      </c>
      <c r="F239" s="110"/>
      <c r="G239" s="92"/>
      <c r="H239" s="93"/>
      <c r="I239" s="110"/>
      <c r="J239" s="93"/>
      <c r="K239" s="110"/>
      <c r="L239" s="93"/>
      <c r="M239" s="113"/>
      <c r="N239" s="132"/>
      <c r="O239" s="133" t="str">
        <f t="shared" si="3"/>
        <v/>
      </c>
      <c r="P239" s="110"/>
      <c r="Q239" s="93"/>
      <c r="R239" s="134"/>
      <c r="S239" s="135" t="str">
        <f t="shared" si="4"/>
        <v/>
      </c>
      <c r="T239" s="113" t="str">
        <f t="shared" si="5"/>
        <v>  </v>
      </c>
      <c r="U239" s="35"/>
      <c r="V239" s="114" t="str">
        <f t="shared" si="6"/>
        <v/>
      </c>
      <c r="W239" s="114" t="str">
        <f t="shared" si="7"/>
        <v/>
      </c>
      <c r="X239" s="128" t="str">
        <f t="shared" si="8"/>
        <v>  </v>
      </c>
      <c r="Y239" s="114" t="str">
        <f t="shared" si="9"/>
        <v/>
      </c>
      <c r="Z239" s="114" t="str">
        <f t="shared" si="10"/>
        <v/>
      </c>
      <c r="AA239" s="114" t="str">
        <f>'CADASTRO FORN'!G239</f>
        <v/>
      </c>
      <c r="AB239" s="114" t="str">
        <f t="shared" si="11"/>
        <v/>
      </c>
      <c r="AC239" s="128" t="str">
        <f t="shared" si="12"/>
        <v>  </v>
      </c>
      <c r="AD239" s="55" t="str">
        <f t="shared" si="18"/>
        <v>232</v>
      </c>
      <c r="AE239" s="55"/>
      <c r="AF239" s="55" t="str">
        <f t="shared" si="19"/>
        <v/>
      </c>
      <c r="AG239" s="55" t="str">
        <f t="shared" si="13"/>
        <v/>
      </c>
      <c r="AH239" s="55" t="str">
        <f t="shared" si="14"/>
        <v/>
      </c>
      <c r="AI239" s="55"/>
      <c r="AJ239" s="55" t="str">
        <f t="shared" si="20"/>
        <v/>
      </c>
      <c r="AK239" s="55" t="str">
        <f t="shared" si="15"/>
        <v/>
      </c>
      <c r="AL239" s="104" t="str">
        <f t="shared" si="16"/>
        <v>  </v>
      </c>
      <c r="AM239" s="55"/>
      <c r="AN239" s="55" t="str">
        <f>IF('CADASTRO PROD'!E239 = "", "-", 'CADASTRO PROD'!E239)</f>
        <v>-</v>
      </c>
      <c r="AO239" s="55" t="str">
        <f>IF(AN239= "-", "-", 'CADASTRO PROD'!J239)</f>
        <v>-</v>
      </c>
      <c r="AP239" s="55" t="str">
        <f>IF(AO239 = "-", "-", 'CADASTRO PROD'!D239)</f>
        <v>-</v>
      </c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</row>
    <row r="240" ht="30.0" customHeight="1">
      <c r="A240" s="1"/>
      <c r="B240" s="97" t="str">
        <f t="shared" si="1"/>
        <v/>
      </c>
      <c r="C240" s="98" t="str">
        <f t="shared" si="17"/>
        <v>-</v>
      </c>
      <c r="D240" s="102"/>
      <c r="E240" s="137" t="str">
        <f t="shared" si="2"/>
        <v/>
      </c>
      <c r="F240" s="100"/>
      <c r="G240" s="92"/>
      <c r="H240" s="93"/>
      <c r="I240" s="100"/>
      <c r="J240" s="93"/>
      <c r="K240" s="100"/>
      <c r="L240" s="93"/>
      <c r="M240" s="103"/>
      <c r="N240" s="124"/>
      <c r="O240" s="125" t="str">
        <f t="shared" si="3"/>
        <v/>
      </c>
      <c r="P240" s="100"/>
      <c r="Q240" s="93"/>
      <c r="R240" s="126"/>
      <c r="S240" s="127" t="str">
        <f t="shared" si="4"/>
        <v/>
      </c>
      <c r="T240" s="103" t="str">
        <f t="shared" si="5"/>
        <v>  </v>
      </c>
      <c r="U240" s="35"/>
      <c r="V240" s="114" t="str">
        <f t="shared" si="6"/>
        <v/>
      </c>
      <c r="W240" s="114" t="str">
        <f t="shared" si="7"/>
        <v/>
      </c>
      <c r="X240" s="128" t="str">
        <f t="shared" si="8"/>
        <v>  </v>
      </c>
      <c r="Y240" s="114" t="str">
        <f t="shared" si="9"/>
        <v/>
      </c>
      <c r="Z240" s="114" t="str">
        <f t="shared" si="10"/>
        <v/>
      </c>
      <c r="AA240" s="114" t="str">
        <f>'CADASTRO FORN'!G240</f>
        <v/>
      </c>
      <c r="AB240" s="114" t="str">
        <f t="shared" si="11"/>
        <v/>
      </c>
      <c r="AC240" s="128" t="str">
        <f t="shared" si="12"/>
        <v>  </v>
      </c>
      <c r="AD240" s="55" t="str">
        <f t="shared" si="18"/>
        <v>233</v>
      </c>
      <c r="AE240" s="55"/>
      <c r="AF240" s="55" t="str">
        <f t="shared" si="19"/>
        <v/>
      </c>
      <c r="AG240" s="55" t="str">
        <f t="shared" si="13"/>
        <v/>
      </c>
      <c r="AH240" s="55" t="str">
        <f t="shared" si="14"/>
        <v/>
      </c>
      <c r="AI240" s="55"/>
      <c r="AJ240" s="55" t="str">
        <f t="shared" si="20"/>
        <v/>
      </c>
      <c r="AK240" s="55" t="str">
        <f t="shared" si="15"/>
        <v/>
      </c>
      <c r="AL240" s="104" t="str">
        <f t="shared" si="16"/>
        <v>  </v>
      </c>
      <c r="AM240" s="55"/>
      <c r="AN240" s="55" t="str">
        <f>IF('CADASTRO PROD'!E240 = "", "-", 'CADASTRO PROD'!E240)</f>
        <v>-</v>
      </c>
      <c r="AO240" s="55" t="str">
        <f>IF(AN240= "-", "-", 'CADASTRO PROD'!J240)</f>
        <v>-</v>
      </c>
      <c r="AP240" s="55" t="str">
        <f>IF(AO240 = "-", "-", 'CADASTRO PROD'!D240)</f>
        <v>-</v>
      </c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</row>
    <row r="241" ht="30.0" customHeight="1">
      <c r="A241" s="1"/>
      <c r="B241" s="97" t="str">
        <f t="shared" si="1"/>
        <v/>
      </c>
      <c r="C241" s="108" t="str">
        <f t="shared" si="17"/>
        <v>-</v>
      </c>
      <c r="D241" s="112"/>
      <c r="E241" s="136" t="str">
        <f t="shared" si="2"/>
        <v/>
      </c>
      <c r="F241" s="110"/>
      <c r="G241" s="92"/>
      <c r="H241" s="93"/>
      <c r="I241" s="110"/>
      <c r="J241" s="93"/>
      <c r="K241" s="110"/>
      <c r="L241" s="93"/>
      <c r="M241" s="113"/>
      <c r="N241" s="132"/>
      <c r="O241" s="133" t="str">
        <f t="shared" si="3"/>
        <v/>
      </c>
      <c r="P241" s="110"/>
      <c r="Q241" s="93"/>
      <c r="R241" s="134"/>
      <c r="S241" s="135" t="str">
        <f t="shared" si="4"/>
        <v/>
      </c>
      <c r="T241" s="113" t="str">
        <f t="shared" si="5"/>
        <v>  </v>
      </c>
      <c r="U241" s="35"/>
      <c r="V241" s="114" t="str">
        <f t="shared" si="6"/>
        <v/>
      </c>
      <c r="W241" s="114" t="str">
        <f t="shared" si="7"/>
        <v/>
      </c>
      <c r="X241" s="128" t="str">
        <f t="shared" si="8"/>
        <v>  </v>
      </c>
      <c r="Y241" s="114" t="str">
        <f t="shared" si="9"/>
        <v/>
      </c>
      <c r="Z241" s="114" t="str">
        <f t="shared" si="10"/>
        <v/>
      </c>
      <c r="AA241" s="114" t="str">
        <f>'CADASTRO FORN'!G241</f>
        <v/>
      </c>
      <c r="AB241" s="114" t="str">
        <f t="shared" si="11"/>
        <v/>
      </c>
      <c r="AC241" s="128" t="str">
        <f t="shared" si="12"/>
        <v>  </v>
      </c>
      <c r="AD241" s="55" t="str">
        <f t="shared" si="18"/>
        <v>234</v>
      </c>
      <c r="AE241" s="55"/>
      <c r="AF241" s="55" t="str">
        <f t="shared" si="19"/>
        <v/>
      </c>
      <c r="AG241" s="55" t="str">
        <f t="shared" si="13"/>
        <v/>
      </c>
      <c r="AH241" s="55" t="str">
        <f t="shared" si="14"/>
        <v/>
      </c>
      <c r="AI241" s="55"/>
      <c r="AJ241" s="55" t="str">
        <f t="shared" si="20"/>
        <v/>
      </c>
      <c r="AK241" s="55" t="str">
        <f t="shared" si="15"/>
        <v/>
      </c>
      <c r="AL241" s="104" t="str">
        <f t="shared" si="16"/>
        <v>  </v>
      </c>
      <c r="AM241" s="55"/>
      <c r="AN241" s="55" t="str">
        <f>IF('CADASTRO PROD'!E241 = "", "-", 'CADASTRO PROD'!E241)</f>
        <v>-</v>
      </c>
      <c r="AO241" s="55" t="str">
        <f>IF(AN241= "-", "-", 'CADASTRO PROD'!J241)</f>
        <v>-</v>
      </c>
      <c r="AP241" s="55" t="str">
        <f>IF(AO241 = "-", "-", 'CADASTRO PROD'!D241)</f>
        <v>-</v>
      </c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</row>
    <row r="242" ht="30.0" customHeight="1">
      <c r="A242" s="1"/>
      <c r="B242" s="97" t="str">
        <f t="shared" si="1"/>
        <v/>
      </c>
      <c r="C242" s="98" t="str">
        <f t="shared" si="17"/>
        <v>-</v>
      </c>
      <c r="D242" s="102"/>
      <c r="E242" s="137" t="str">
        <f t="shared" si="2"/>
        <v/>
      </c>
      <c r="F242" s="100"/>
      <c r="G242" s="92"/>
      <c r="H242" s="93"/>
      <c r="I242" s="100"/>
      <c r="J242" s="93"/>
      <c r="K242" s="100"/>
      <c r="L242" s="93"/>
      <c r="M242" s="103"/>
      <c r="N242" s="124"/>
      <c r="O242" s="125" t="str">
        <f t="shared" si="3"/>
        <v/>
      </c>
      <c r="P242" s="100"/>
      <c r="Q242" s="93"/>
      <c r="R242" s="126"/>
      <c r="S242" s="127" t="str">
        <f t="shared" si="4"/>
        <v/>
      </c>
      <c r="T242" s="103" t="str">
        <f t="shared" si="5"/>
        <v>  </v>
      </c>
      <c r="U242" s="35"/>
      <c r="V242" s="114" t="str">
        <f t="shared" si="6"/>
        <v/>
      </c>
      <c r="W242" s="114" t="str">
        <f t="shared" si="7"/>
        <v/>
      </c>
      <c r="X242" s="128" t="str">
        <f t="shared" si="8"/>
        <v>  </v>
      </c>
      <c r="Y242" s="114" t="str">
        <f t="shared" si="9"/>
        <v/>
      </c>
      <c r="Z242" s="114" t="str">
        <f t="shared" si="10"/>
        <v/>
      </c>
      <c r="AA242" s="114" t="str">
        <f>'CADASTRO FORN'!G242</f>
        <v/>
      </c>
      <c r="AB242" s="114" t="str">
        <f t="shared" si="11"/>
        <v/>
      </c>
      <c r="AC242" s="128" t="str">
        <f t="shared" si="12"/>
        <v>  </v>
      </c>
      <c r="AD242" s="55" t="str">
        <f t="shared" si="18"/>
        <v>235</v>
      </c>
      <c r="AE242" s="55"/>
      <c r="AF242" s="55" t="str">
        <f t="shared" si="19"/>
        <v/>
      </c>
      <c r="AG242" s="55" t="str">
        <f t="shared" si="13"/>
        <v/>
      </c>
      <c r="AH242" s="55" t="str">
        <f t="shared" si="14"/>
        <v/>
      </c>
      <c r="AI242" s="55"/>
      <c r="AJ242" s="55" t="str">
        <f t="shared" si="20"/>
        <v/>
      </c>
      <c r="AK242" s="55" t="str">
        <f t="shared" si="15"/>
        <v/>
      </c>
      <c r="AL242" s="104" t="str">
        <f t="shared" si="16"/>
        <v>  </v>
      </c>
      <c r="AM242" s="55"/>
      <c r="AN242" s="55" t="str">
        <f>IF('CADASTRO PROD'!E242 = "", "-", 'CADASTRO PROD'!E242)</f>
        <v>-</v>
      </c>
      <c r="AO242" s="55" t="str">
        <f>IF(AN242= "-", "-", 'CADASTRO PROD'!J242)</f>
        <v>-</v>
      </c>
      <c r="AP242" s="55" t="str">
        <f>IF(AO242 = "-", "-", 'CADASTRO PROD'!D242)</f>
        <v>-</v>
      </c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</row>
    <row r="243" ht="30.0" customHeight="1">
      <c r="A243" s="1"/>
      <c r="B243" s="97" t="str">
        <f t="shared" si="1"/>
        <v/>
      </c>
      <c r="C243" s="108" t="str">
        <f t="shared" si="17"/>
        <v>-</v>
      </c>
      <c r="D243" s="112"/>
      <c r="E243" s="136" t="str">
        <f t="shared" si="2"/>
        <v/>
      </c>
      <c r="F243" s="110"/>
      <c r="G243" s="92"/>
      <c r="H243" s="93"/>
      <c r="I243" s="110"/>
      <c r="J243" s="93"/>
      <c r="K243" s="110"/>
      <c r="L243" s="93"/>
      <c r="M243" s="113"/>
      <c r="N243" s="132"/>
      <c r="O243" s="133" t="str">
        <f t="shared" si="3"/>
        <v/>
      </c>
      <c r="P243" s="110"/>
      <c r="Q243" s="93"/>
      <c r="R243" s="134"/>
      <c r="S243" s="135" t="str">
        <f t="shared" si="4"/>
        <v/>
      </c>
      <c r="T243" s="113" t="str">
        <f t="shared" si="5"/>
        <v>  </v>
      </c>
      <c r="U243" s="35"/>
      <c r="V243" s="114" t="str">
        <f t="shared" si="6"/>
        <v/>
      </c>
      <c r="W243" s="114" t="str">
        <f t="shared" si="7"/>
        <v/>
      </c>
      <c r="X243" s="128" t="str">
        <f t="shared" si="8"/>
        <v>  </v>
      </c>
      <c r="Y243" s="114" t="str">
        <f t="shared" si="9"/>
        <v/>
      </c>
      <c r="Z243" s="114" t="str">
        <f t="shared" si="10"/>
        <v/>
      </c>
      <c r="AA243" s="114" t="str">
        <f>'CADASTRO FORN'!G243</f>
        <v/>
      </c>
      <c r="AB243" s="114" t="str">
        <f t="shared" si="11"/>
        <v/>
      </c>
      <c r="AC243" s="128" t="str">
        <f t="shared" si="12"/>
        <v>  </v>
      </c>
      <c r="AD243" s="55" t="str">
        <f t="shared" si="18"/>
        <v>236</v>
      </c>
      <c r="AE243" s="55"/>
      <c r="AF243" s="55" t="str">
        <f t="shared" si="19"/>
        <v/>
      </c>
      <c r="AG243" s="55" t="str">
        <f t="shared" si="13"/>
        <v/>
      </c>
      <c r="AH243" s="55" t="str">
        <f t="shared" si="14"/>
        <v/>
      </c>
      <c r="AI243" s="55"/>
      <c r="AJ243" s="55" t="str">
        <f t="shared" si="20"/>
        <v/>
      </c>
      <c r="AK243" s="55" t="str">
        <f t="shared" si="15"/>
        <v/>
      </c>
      <c r="AL243" s="104" t="str">
        <f t="shared" si="16"/>
        <v>  </v>
      </c>
      <c r="AM243" s="55"/>
      <c r="AN243" s="55" t="str">
        <f>IF('CADASTRO PROD'!E243 = "", "-", 'CADASTRO PROD'!E243)</f>
        <v>-</v>
      </c>
      <c r="AO243" s="55" t="str">
        <f>IF(AN243= "-", "-", 'CADASTRO PROD'!J243)</f>
        <v>-</v>
      </c>
      <c r="AP243" s="55" t="str">
        <f>IF(AO243 = "-", "-", 'CADASTRO PROD'!D243)</f>
        <v>-</v>
      </c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</row>
    <row r="244" ht="30.0" customHeight="1">
      <c r="A244" s="1"/>
      <c r="B244" s="97" t="str">
        <f t="shared" si="1"/>
        <v/>
      </c>
      <c r="C244" s="98" t="str">
        <f t="shared" si="17"/>
        <v>-</v>
      </c>
      <c r="D244" s="102"/>
      <c r="E244" s="137" t="str">
        <f t="shared" si="2"/>
        <v/>
      </c>
      <c r="F244" s="100"/>
      <c r="G244" s="92"/>
      <c r="H244" s="93"/>
      <c r="I244" s="100"/>
      <c r="J244" s="93"/>
      <c r="K244" s="100"/>
      <c r="L244" s="93"/>
      <c r="M244" s="103"/>
      <c r="N244" s="124"/>
      <c r="O244" s="125" t="str">
        <f t="shared" si="3"/>
        <v/>
      </c>
      <c r="P244" s="100"/>
      <c r="Q244" s="93"/>
      <c r="R244" s="126"/>
      <c r="S244" s="127" t="str">
        <f t="shared" si="4"/>
        <v/>
      </c>
      <c r="T244" s="103" t="str">
        <f t="shared" si="5"/>
        <v>  </v>
      </c>
      <c r="U244" s="35"/>
      <c r="V244" s="114" t="str">
        <f t="shared" si="6"/>
        <v/>
      </c>
      <c r="W244" s="114" t="str">
        <f t="shared" si="7"/>
        <v/>
      </c>
      <c r="X244" s="128" t="str">
        <f t="shared" si="8"/>
        <v>  </v>
      </c>
      <c r="Y244" s="114" t="str">
        <f t="shared" si="9"/>
        <v/>
      </c>
      <c r="Z244" s="114" t="str">
        <f t="shared" si="10"/>
        <v/>
      </c>
      <c r="AA244" s="114" t="str">
        <f>'CADASTRO FORN'!G244</f>
        <v/>
      </c>
      <c r="AB244" s="114" t="str">
        <f t="shared" si="11"/>
        <v/>
      </c>
      <c r="AC244" s="128" t="str">
        <f t="shared" si="12"/>
        <v>  </v>
      </c>
      <c r="AD244" s="55" t="str">
        <f t="shared" si="18"/>
        <v>237</v>
      </c>
      <c r="AE244" s="55"/>
      <c r="AF244" s="55" t="str">
        <f t="shared" si="19"/>
        <v/>
      </c>
      <c r="AG244" s="55" t="str">
        <f t="shared" si="13"/>
        <v/>
      </c>
      <c r="AH244" s="55" t="str">
        <f t="shared" si="14"/>
        <v/>
      </c>
      <c r="AI244" s="55"/>
      <c r="AJ244" s="55" t="str">
        <f t="shared" si="20"/>
        <v/>
      </c>
      <c r="AK244" s="55" t="str">
        <f t="shared" si="15"/>
        <v/>
      </c>
      <c r="AL244" s="104" t="str">
        <f t="shared" si="16"/>
        <v>  </v>
      </c>
      <c r="AM244" s="55"/>
      <c r="AN244" s="55" t="str">
        <f>IF('CADASTRO PROD'!E244 = "", "-", 'CADASTRO PROD'!E244)</f>
        <v>-</v>
      </c>
      <c r="AO244" s="55" t="str">
        <f>IF(AN244= "-", "-", 'CADASTRO PROD'!J244)</f>
        <v>-</v>
      </c>
      <c r="AP244" s="55" t="str">
        <f>IF(AO244 = "-", "-", 'CADASTRO PROD'!D244)</f>
        <v>-</v>
      </c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</row>
    <row r="245" ht="30.0" customHeight="1">
      <c r="A245" s="1"/>
      <c r="B245" s="97" t="str">
        <f t="shared" si="1"/>
        <v/>
      </c>
      <c r="C245" s="108" t="str">
        <f t="shared" si="17"/>
        <v>-</v>
      </c>
      <c r="D245" s="112"/>
      <c r="E245" s="136" t="str">
        <f t="shared" si="2"/>
        <v/>
      </c>
      <c r="F245" s="110"/>
      <c r="G245" s="92"/>
      <c r="H245" s="93"/>
      <c r="I245" s="110"/>
      <c r="J245" s="93"/>
      <c r="K245" s="110"/>
      <c r="L245" s="93"/>
      <c r="M245" s="113"/>
      <c r="N245" s="132"/>
      <c r="O245" s="133" t="str">
        <f t="shared" si="3"/>
        <v/>
      </c>
      <c r="P245" s="110"/>
      <c r="Q245" s="93"/>
      <c r="R245" s="134"/>
      <c r="S245" s="135" t="str">
        <f t="shared" si="4"/>
        <v/>
      </c>
      <c r="T245" s="113" t="str">
        <f t="shared" si="5"/>
        <v>  </v>
      </c>
      <c r="U245" s="35"/>
      <c r="V245" s="114" t="str">
        <f t="shared" si="6"/>
        <v/>
      </c>
      <c r="W245" s="114" t="str">
        <f t="shared" si="7"/>
        <v/>
      </c>
      <c r="X245" s="128" t="str">
        <f t="shared" si="8"/>
        <v>  </v>
      </c>
      <c r="Y245" s="114" t="str">
        <f t="shared" si="9"/>
        <v/>
      </c>
      <c r="Z245" s="114" t="str">
        <f t="shared" si="10"/>
        <v/>
      </c>
      <c r="AA245" s="114" t="str">
        <f>'CADASTRO FORN'!G245</f>
        <v/>
      </c>
      <c r="AB245" s="114" t="str">
        <f t="shared" si="11"/>
        <v/>
      </c>
      <c r="AC245" s="128" t="str">
        <f t="shared" si="12"/>
        <v>  </v>
      </c>
      <c r="AD245" s="55" t="str">
        <f t="shared" si="18"/>
        <v>238</v>
      </c>
      <c r="AE245" s="55"/>
      <c r="AF245" s="55" t="str">
        <f t="shared" si="19"/>
        <v/>
      </c>
      <c r="AG245" s="55" t="str">
        <f t="shared" si="13"/>
        <v/>
      </c>
      <c r="AH245" s="55" t="str">
        <f t="shared" si="14"/>
        <v/>
      </c>
      <c r="AI245" s="55"/>
      <c r="AJ245" s="55" t="str">
        <f t="shared" si="20"/>
        <v/>
      </c>
      <c r="AK245" s="55" t="str">
        <f t="shared" si="15"/>
        <v/>
      </c>
      <c r="AL245" s="104" t="str">
        <f t="shared" si="16"/>
        <v>  </v>
      </c>
      <c r="AM245" s="55"/>
      <c r="AN245" s="55" t="str">
        <f>IF('CADASTRO PROD'!E245 = "", "-", 'CADASTRO PROD'!E245)</f>
        <v>-</v>
      </c>
      <c r="AO245" s="55" t="str">
        <f>IF(AN245= "-", "-", 'CADASTRO PROD'!J245)</f>
        <v>-</v>
      </c>
      <c r="AP245" s="55" t="str">
        <f>IF(AO245 = "-", "-", 'CADASTRO PROD'!D245)</f>
        <v>-</v>
      </c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</row>
    <row r="246" ht="30.0" customHeight="1">
      <c r="A246" s="1"/>
      <c r="B246" s="97" t="str">
        <f t="shared" si="1"/>
        <v/>
      </c>
      <c r="C246" s="98" t="str">
        <f t="shared" si="17"/>
        <v>-</v>
      </c>
      <c r="D246" s="102"/>
      <c r="E246" s="137" t="str">
        <f t="shared" si="2"/>
        <v/>
      </c>
      <c r="F246" s="100"/>
      <c r="G246" s="92"/>
      <c r="H246" s="93"/>
      <c r="I246" s="100"/>
      <c r="J246" s="93"/>
      <c r="K246" s="100"/>
      <c r="L246" s="93"/>
      <c r="M246" s="103"/>
      <c r="N246" s="124"/>
      <c r="O246" s="125" t="str">
        <f t="shared" si="3"/>
        <v/>
      </c>
      <c r="P246" s="100"/>
      <c r="Q246" s="93"/>
      <c r="R246" s="126"/>
      <c r="S246" s="127" t="str">
        <f t="shared" si="4"/>
        <v/>
      </c>
      <c r="T246" s="103" t="str">
        <f t="shared" si="5"/>
        <v>  </v>
      </c>
      <c r="U246" s="35"/>
      <c r="V246" s="114" t="str">
        <f t="shared" si="6"/>
        <v/>
      </c>
      <c r="W246" s="114" t="str">
        <f t="shared" si="7"/>
        <v/>
      </c>
      <c r="X246" s="128" t="str">
        <f t="shared" si="8"/>
        <v>  </v>
      </c>
      <c r="Y246" s="114" t="str">
        <f t="shared" si="9"/>
        <v/>
      </c>
      <c r="Z246" s="114" t="str">
        <f t="shared" si="10"/>
        <v/>
      </c>
      <c r="AA246" s="114" t="str">
        <f>'CADASTRO FORN'!G246</f>
        <v/>
      </c>
      <c r="AB246" s="114" t="str">
        <f t="shared" si="11"/>
        <v/>
      </c>
      <c r="AC246" s="128" t="str">
        <f t="shared" si="12"/>
        <v>  </v>
      </c>
      <c r="AD246" s="55" t="str">
        <f t="shared" si="18"/>
        <v>239</v>
      </c>
      <c r="AE246" s="55"/>
      <c r="AF246" s="55" t="str">
        <f t="shared" si="19"/>
        <v/>
      </c>
      <c r="AG246" s="55" t="str">
        <f t="shared" si="13"/>
        <v/>
      </c>
      <c r="AH246" s="55" t="str">
        <f t="shared" si="14"/>
        <v/>
      </c>
      <c r="AI246" s="55"/>
      <c r="AJ246" s="55" t="str">
        <f t="shared" si="20"/>
        <v/>
      </c>
      <c r="AK246" s="55" t="str">
        <f t="shared" si="15"/>
        <v/>
      </c>
      <c r="AL246" s="104" t="str">
        <f t="shared" si="16"/>
        <v>  </v>
      </c>
      <c r="AM246" s="55"/>
      <c r="AN246" s="55" t="str">
        <f>IF('CADASTRO PROD'!E246 = "", "-", 'CADASTRO PROD'!E246)</f>
        <v>-</v>
      </c>
      <c r="AO246" s="55" t="str">
        <f>IF(AN246= "-", "-", 'CADASTRO PROD'!J246)</f>
        <v>-</v>
      </c>
      <c r="AP246" s="55" t="str">
        <f>IF(AO246 = "-", "-", 'CADASTRO PROD'!D246)</f>
        <v>-</v>
      </c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</row>
    <row r="247" ht="30.0" customHeight="1">
      <c r="A247" s="1"/>
      <c r="B247" s="97" t="str">
        <f t="shared" si="1"/>
        <v/>
      </c>
      <c r="C247" s="108" t="str">
        <f t="shared" si="17"/>
        <v>-</v>
      </c>
      <c r="D247" s="112"/>
      <c r="E247" s="136" t="str">
        <f t="shared" si="2"/>
        <v/>
      </c>
      <c r="F247" s="110"/>
      <c r="G247" s="92"/>
      <c r="H247" s="93"/>
      <c r="I247" s="110"/>
      <c r="J247" s="93"/>
      <c r="K247" s="110"/>
      <c r="L247" s="93"/>
      <c r="M247" s="113"/>
      <c r="N247" s="132"/>
      <c r="O247" s="133" t="str">
        <f t="shared" si="3"/>
        <v/>
      </c>
      <c r="P247" s="110"/>
      <c r="Q247" s="93"/>
      <c r="R247" s="134"/>
      <c r="S247" s="135" t="str">
        <f t="shared" si="4"/>
        <v/>
      </c>
      <c r="T247" s="113" t="str">
        <f t="shared" si="5"/>
        <v>  </v>
      </c>
      <c r="U247" s="35"/>
      <c r="V247" s="114" t="str">
        <f t="shared" si="6"/>
        <v/>
      </c>
      <c r="W247" s="114" t="str">
        <f t="shared" si="7"/>
        <v/>
      </c>
      <c r="X247" s="128" t="str">
        <f t="shared" si="8"/>
        <v>  </v>
      </c>
      <c r="Y247" s="114" t="str">
        <f t="shared" si="9"/>
        <v/>
      </c>
      <c r="Z247" s="114" t="str">
        <f t="shared" si="10"/>
        <v/>
      </c>
      <c r="AA247" s="114" t="str">
        <f>'CADASTRO FORN'!G247</f>
        <v/>
      </c>
      <c r="AB247" s="114" t="str">
        <f t="shared" si="11"/>
        <v/>
      </c>
      <c r="AC247" s="128" t="str">
        <f t="shared" si="12"/>
        <v>  </v>
      </c>
      <c r="AD247" s="55" t="str">
        <f t="shared" si="18"/>
        <v>240</v>
      </c>
      <c r="AE247" s="55"/>
      <c r="AF247" s="55" t="str">
        <f t="shared" si="19"/>
        <v/>
      </c>
      <c r="AG247" s="55" t="str">
        <f t="shared" si="13"/>
        <v/>
      </c>
      <c r="AH247" s="55" t="str">
        <f t="shared" si="14"/>
        <v/>
      </c>
      <c r="AI247" s="55"/>
      <c r="AJ247" s="55" t="str">
        <f t="shared" si="20"/>
        <v/>
      </c>
      <c r="AK247" s="55" t="str">
        <f t="shared" si="15"/>
        <v/>
      </c>
      <c r="AL247" s="104" t="str">
        <f t="shared" si="16"/>
        <v>  </v>
      </c>
      <c r="AM247" s="55"/>
      <c r="AN247" s="55" t="str">
        <f>IF('CADASTRO PROD'!E247 = "", "-", 'CADASTRO PROD'!E247)</f>
        <v>-</v>
      </c>
      <c r="AO247" s="55" t="str">
        <f>IF(AN247= "-", "-", 'CADASTRO PROD'!J247)</f>
        <v>-</v>
      </c>
      <c r="AP247" s="55" t="str">
        <f>IF(AO247 = "-", "-", 'CADASTRO PROD'!D247)</f>
        <v>-</v>
      </c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</row>
    <row r="248" ht="30.0" customHeight="1">
      <c r="A248" s="1"/>
      <c r="B248" s="97" t="str">
        <f t="shared" si="1"/>
        <v/>
      </c>
      <c r="C248" s="98" t="str">
        <f t="shared" si="17"/>
        <v>-</v>
      </c>
      <c r="D248" s="102"/>
      <c r="E248" s="137" t="str">
        <f t="shared" si="2"/>
        <v/>
      </c>
      <c r="F248" s="100"/>
      <c r="G248" s="92"/>
      <c r="H248" s="93"/>
      <c r="I248" s="100"/>
      <c r="J248" s="93"/>
      <c r="K248" s="100"/>
      <c r="L248" s="93"/>
      <c r="M248" s="103"/>
      <c r="N248" s="124"/>
      <c r="O248" s="125" t="str">
        <f t="shared" si="3"/>
        <v/>
      </c>
      <c r="P248" s="100"/>
      <c r="Q248" s="93"/>
      <c r="R248" s="126"/>
      <c r="S248" s="127" t="str">
        <f t="shared" si="4"/>
        <v/>
      </c>
      <c r="T248" s="103" t="str">
        <f t="shared" si="5"/>
        <v>  </v>
      </c>
      <c r="U248" s="35"/>
      <c r="V248" s="114" t="str">
        <f t="shared" si="6"/>
        <v/>
      </c>
      <c r="W248" s="114" t="str">
        <f t="shared" si="7"/>
        <v/>
      </c>
      <c r="X248" s="128" t="str">
        <f t="shared" si="8"/>
        <v>  </v>
      </c>
      <c r="Y248" s="114" t="str">
        <f t="shared" si="9"/>
        <v/>
      </c>
      <c r="Z248" s="114" t="str">
        <f t="shared" si="10"/>
        <v/>
      </c>
      <c r="AA248" s="114" t="str">
        <f>'CADASTRO FORN'!G248</f>
        <v/>
      </c>
      <c r="AB248" s="114" t="str">
        <f t="shared" si="11"/>
        <v/>
      </c>
      <c r="AC248" s="128" t="str">
        <f t="shared" si="12"/>
        <v>  </v>
      </c>
      <c r="AD248" s="55" t="str">
        <f t="shared" si="18"/>
        <v>241</v>
      </c>
      <c r="AE248" s="55"/>
      <c r="AF248" s="55" t="str">
        <f t="shared" si="19"/>
        <v/>
      </c>
      <c r="AG248" s="55" t="str">
        <f t="shared" si="13"/>
        <v/>
      </c>
      <c r="AH248" s="55" t="str">
        <f t="shared" si="14"/>
        <v/>
      </c>
      <c r="AI248" s="55"/>
      <c r="AJ248" s="55" t="str">
        <f t="shared" si="20"/>
        <v/>
      </c>
      <c r="AK248" s="55" t="str">
        <f t="shared" si="15"/>
        <v/>
      </c>
      <c r="AL248" s="104" t="str">
        <f t="shared" si="16"/>
        <v>  </v>
      </c>
      <c r="AM248" s="55"/>
      <c r="AN248" s="55" t="str">
        <f>IF('CADASTRO PROD'!E248 = "", "-", 'CADASTRO PROD'!E248)</f>
        <v>-</v>
      </c>
      <c r="AO248" s="55" t="str">
        <f>IF(AN248= "-", "-", 'CADASTRO PROD'!J248)</f>
        <v>-</v>
      </c>
      <c r="AP248" s="55" t="str">
        <f>IF(AO248 = "-", "-", 'CADASTRO PROD'!D248)</f>
        <v>-</v>
      </c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</row>
    <row r="249" ht="30.0" customHeight="1">
      <c r="A249" s="1"/>
      <c r="B249" s="97" t="str">
        <f t="shared" si="1"/>
        <v/>
      </c>
      <c r="C249" s="108" t="str">
        <f t="shared" si="17"/>
        <v>-</v>
      </c>
      <c r="D249" s="112"/>
      <c r="E249" s="136" t="str">
        <f t="shared" si="2"/>
        <v/>
      </c>
      <c r="F249" s="110"/>
      <c r="G249" s="92"/>
      <c r="H249" s="93"/>
      <c r="I249" s="110"/>
      <c r="J249" s="93"/>
      <c r="K249" s="110"/>
      <c r="L249" s="93"/>
      <c r="M249" s="113"/>
      <c r="N249" s="132"/>
      <c r="O249" s="133" t="str">
        <f t="shared" si="3"/>
        <v/>
      </c>
      <c r="P249" s="110"/>
      <c r="Q249" s="93"/>
      <c r="R249" s="134"/>
      <c r="S249" s="135" t="str">
        <f t="shared" si="4"/>
        <v/>
      </c>
      <c r="T249" s="113" t="str">
        <f t="shared" si="5"/>
        <v>  </v>
      </c>
      <c r="U249" s="35"/>
      <c r="V249" s="114" t="str">
        <f t="shared" si="6"/>
        <v/>
      </c>
      <c r="W249" s="114" t="str">
        <f t="shared" si="7"/>
        <v/>
      </c>
      <c r="X249" s="128" t="str">
        <f t="shared" si="8"/>
        <v>  </v>
      </c>
      <c r="Y249" s="114" t="str">
        <f t="shared" si="9"/>
        <v/>
      </c>
      <c r="Z249" s="114" t="str">
        <f t="shared" si="10"/>
        <v/>
      </c>
      <c r="AA249" s="114" t="str">
        <f>'CADASTRO FORN'!G249</f>
        <v/>
      </c>
      <c r="AB249" s="114" t="str">
        <f t="shared" si="11"/>
        <v/>
      </c>
      <c r="AC249" s="128" t="str">
        <f t="shared" si="12"/>
        <v>  </v>
      </c>
      <c r="AD249" s="55" t="str">
        <f t="shared" si="18"/>
        <v>242</v>
      </c>
      <c r="AE249" s="55"/>
      <c r="AF249" s="55" t="str">
        <f t="shared" si="19"/>
        <v/>
      </c>
      <c r="AG249" s="55" t="str">
        <f t="shared" si="13"/>
        <v/>
      </c>
      <c r="AH249" s="55" t="str">
        <f t="shared" si="14"/>
        <v/>
      </c>
      <c r="AI249" s="55"/>
      <c r="AJ249" s="55" t="str">
        <f t="shared" si="20"/>
        <v/>
      </c>
      <c r="AK249" s="55" t="str">
        <f t="shared" si="15"/>
        <v/>
      </c>
      <c r="AL249" s="104" t="str">
        <f t="shared" si="16"/>
        <v>  </v>
      </c>
      <c r="AM249" s="55"/>
      <c r="AN249" s="55" t="str">
        <f>IF('CADASTRO PROD'!E249 = "", "-", 'CADASTRO PROD'!E249)</f>
        <v>-</v>
      </c>
      <c r="AO249" s="55" t="str">
        <f>IF(AN249= "-", "-", 'CADASTRO PROD'!J249)</f>
        <v>-</v>
      </c>
      <c r="AP249" s="55" t="str">
        <f>IF(AO249 = "-", "-", 'CADASTRO PROD'!D249)</f>
        <v>-</v>
      </c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</row>
    <row r="250" ht="30.0" customHeight="1">
      <c r="A250" s="1"/>
      <c r="B250" s="97" t="str">
        <f t="shared" si="1"/>
        <v/>
      </c>
      <c r="C250" s="98" t="str">
        <f t="shared" si="17"/>
        <v>-</v>
      </c>
      <c r="D250" s="102"/>
      <c r="E250" s="137" t="str">
        <f t="shared" si="2"/>
        <v/>
      </c>
      <c r="F250" s="100"/>
      <c r="G250" s="92"/>
      <c r="H250" s="93"/>
      <c r="I250" s="100"/>
      <c r="J250" s="93"/>
      <c r="K250" s="100"/>
      <c r="L250" s="93"/>
      <c r="M250" s="103"/>
      <c r="N250" s="124"/>
      <c r="O250" s="125" t="str">
        <f t="shared" si="3"/>
        <v/>
      </c>
      <c r="P250" s="100"/>
      <c r="Q250" s="93"/>
      <c r="R250" s="126"/>
      <c r="S250" s="127" t="str">
        <f t="shared" si="4"/>
        <v/>
      </c>
      <c r="T250" s="103" t="str">
        <f t="shared" si="5"/>
        <v>  </v>
      </c>
      <c r="U250" s="35"/>
      <c r="V250" s="114" t="str">
        <f t="shared" si="6"/>
        <v/>
      </c>
      <c r="W250" s="114" t="str">
        <f t="shared" si="7"/>
        <v/>
      </c>
      <c r="X250" s="128" t="str">
        <f t="shared" si="8"/>
        <v>  </v>
      </c>
      <c r="Y250" s="114" t="str">
        <f t="shared" si="9"/>
        <v/>
      </c>
      <c r="Z250" s="114" t="str">
        <f t="shared" si="10"/>
        <v/>
      </c>
      <c r="AA250" s="114" t="str">
        <f>'CADASTRO FORN'!G250</f>
        <v/>
      </c>
      <c r="AB250" s="114" t="str">
        <f t="shared" si="11"/>
        <v/>
      </c>
      <c r="AC250" s="128" t="str">
        <f t="shared" si="12"/>
        <v>  </v>
      </c>
      <c r="AD250" s="55" t="str">
        <f t="shared" si="18"/>
        <v>243</v>
      </c>
      <c r="AE250" s="55"/>
      <c r="AF250" s="55" t="str">
        <f t="shared" si="19"/>
        <v/>
      </c>
      <c r="AG250" s="55" t="str">
        <f t="shared" si="13"/>
        <v/>
      </c>
      <c r="AH250" s="55" t="str">
        <f t="shared" si="14"/>
        <v/>
      </c>
      <c r="AI250" s="55"/>
      <c r="AJ250" s="55" t="str">
        <f t="shared" si="20"/>
        <v/>
      </c>
      <c r="AK250" s="55" t="str">
        <f t="shared" si="15"/>
        <v/>
      </c>
      <c r="AL250" s="104" t="str">
        <f t="shared" si="16"/>
        <v>  </v>
      </c>
      <c r="AM250" s="55"/>
      <c r="AN250" s="55" t="str">
        <f>IF('CADASTRO PROD'!E250 = "", "-", 'CADASTRO PROD'!E250)</f>
        <v>-</v>
      </c>
      <c r="AO250" s="55" t="str">
        <f>IF(AN250= "-", "-", 'CADASTRO PROD'!J250)</f>
        <v>-</v>
      </c>
      <c r="AP250" s="55" t="str">
        <f>IF(AO250 = "-", "-", 'CADASTRO PROD'!D250)</f>
        <v>-</v>
      </c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</row>
    <row r="251" ht="30.0" customHeight="1">
      <c r="A251" s="1"/>
      <c r="B251" s="97" t="str">
        <f t="shared" si="1"/>
        <v/>
      </c>
      <c r="C251" s="108" t="str">
        <f t="shared" si="17"/>
        <v>-</v>
      </c>
      <c r="D251" s="112"/>
      <c r="E251" s="136" t="str">
        <f t="shared" si="2"/>
        <v/>
      </c>
      <c r="F251" s="110"/>
      <c r="G251" s="92"/>
      <c r="H251" s="93"/>
      <c r="I251" s="110"/>
      <c r="J251" s="93"/>
      <c r="K251" s="110"/>
      <c r="L251" s="93"/>
      <c r="M251" s="113"/>
      <c r="N251" s="132"/>
      <c r="O251" s="133" t="str">
        <f t="shared" si="3"/>
        <v/>
      </c>
      <c r="P251" s="110"/>
      <c r="Q251" s="93"/>
      <c r="R251" s="134"/>
      <c r="S251" s="135" t="str">
        <f t="shared" si="4"/>
        <v/>
      </c>
      <c r="T251" s="113" t="str">
        <f t="shared" si="5"/>
        <v>  </v>
      </c>
      <c r="U251" s="35"/>
      <c r="V251" s="114" t="str">
        <f t="shared" si="6"/>
        <v/>
      </c>
      <c r="W251" s="114" t="str">
        <f t="shared" si="7"/>
        <v/>
      </c>
      <c r="X251" s="128" t="str">
        <f t="shared" si="8"/>
        <v>  </v>
      </c>
      <c r="Y251" s="114" t="str">
        <f t="shared" si="9"/>
        <v/>
      </c>
      <c r="Z251" s="114" t="str">
        <f t="shared" si="10"/>
        <v/>
      </c>
      <c r="AA251" s="114" t="str">
        <f>'CADASTRO FORN'!G251</f>
        <v/>
      </c>
      <c r="AB251" s="114" t="str">
        <f t="shared" si="11"/>
        <v/>
      </c>
      <c r="AC251" s="128" t="str">
        <f t="shared" si="12"/>
        <v>  </v>
      </c>
      <c r="AD251" s="55" t="str">
        <f t="shared" si="18"/>
        <v>244</v>
      </c>
      <c r="AE251" s="55"/>
      <c r="AF251" s="55" t="str">
        <f t="shared" si="19"/>
        <v/>
      </c>
      <c r="AG251" s="55" t="str">
        <f t="shared" si="13"/>
        <v/>
      </c>
      <c r="AH251" s="55" t="str">
        <f t="shared" si="14"/>
        <v/>
      </c>
      <c r="AI251" s="55"/>
      <c r="AJ251" s="55" t="str">
        <f t="shared" si="20"/>
        <v/>
      </c>
      <c r="AK251" s="55" t="str">
        <f t="shared" si="15"/>
        <v/>
      </c>
      <c r="AL251" s="104" t="str">
        <f t="shared" si="16"/>
        <v>  </v>
      </c>
      <c r="AM251" s="55"/>
      <c r="AN251" s="55" t="str">
        <f>IF('CADASTRO PROD'!E251 = "", "-", 'CADASTRO PROD'!E251)</f>
        <v>-</v>
      </c>
      <c r="AO251" s="55" t="str">
        <f>IF(AN251= "-", "-", 'CADASTRO PROD'!J251)</f>
        <v>-</v>
      </c>
      <c r="AP251" s="55" t="str">
        <f>IF(AO251 = "-", "-", 'CADASTRO PROD'!D251)</f>
        <v>-</v>
      </c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</row>
    <row r="252" ht="30.0" customHeight="1">
      <c r="A252" s="1"/>
      <c r="B252" s="97" t="str">
        <f t="shared" si="1"/>
        <v/>
      </c>
      <c r="C252" s="98" t="str">
        <f t="shared" si="17"/>
        <v>-</v>
      </c>
      <c r="D252" s="102"/>
      <c r="E252" s="137" t="str">
        <f t="shared" si="2"/>
        <v/>
      </c>
      <c r="F252" s="100"/>
      <c r="G252" s="92"/>
      <c r="H252" s="93"/>
      <c r="I252" s="100"/>
      <c r="J252" s="93"/>
      <c r="K252" s="100"/>
      <c r="L252" s="93"/>
      <c r="M252" s="103"/>
      <c r="N252" s="124"/>
      <c r="O252" s="125" t="str">
        <f t="shared" si="3"/>
        <v/>
      </c>
      <c r="P252" s="100"/>
      <c r="Q252" s="93"/>
      <c r="R252" s="126"/>
      <c r="S252" s="127" t="str">
        <f t="shared" si="4"/>
        <v/>
      </c>
      <c r="T252" s="103" t="str">
        <f t="shared" si="5"/>
        <v>  </v>
      </c>
      <c r="U252" s="35"/>
      <c r="V252" s="114" t="str">
        <f t="shared" si="6"/>
        <v/>
      </c>
      <c r="W252" s="114" t="str">
        <f t="shared" si="7"/>
        <v/>
      </c>
      <c r="X252" s="128" t="str">
        <f t="shared" si="8"/>
        <v>  </v>
      </c>
      <c r="Y252" s="114" t="str">
        <f t="shared" si="9"/>
        <v/>
      </c>
      <c r="Z252" s="114" t="str">
        <f t="shared" si="10"/>
        <v/>
      </c>
      <c r="AA252" s="114" t="str">
        <f>'CADASTRO FORN'!G252</f>
        <v/>
      </c>
      <c r="AB252" s="114" t="str">
        <f t="shared" si="11"/>
        <v/>
      </c>
      <c r="AC252" s="128" t="str">
        <f t="shared" si="12"/>
        <v>  </v>
      </c>
      <c r="AD252" s="55" t="str">
        <f t="shared" si="18"/>
        <v>245</v>
      </c>
      <c r="AE252" s="55"/>
      <c r="AF252" s="55" t="str">
        <f t="shared" si="19"/>
        <v/>
      </c>
      <c r="AG252" s="55" t="str">
        <f t="shared" si="13"/>
        <v/>
      </c>
      <c r="AH252" s="55" t="str">
        <f t="shared" si="14"/>
        <v/>
      </c>
      <c r="AI252" s="55"/>
      <c r="AJ252" s="55" t="str">
        <f t="shared" si="20"/>
        <v/>
      </c>
      <c r="AK252" s="55" t="str">
        <f t="shared" si="15"/>
        <v/>
      </c>
      <c r="AL252" s="104" t="str">
        <f t="shared" si="16"/>
        <v>  </v>
      </c>
      <c r="AM252" s="55"/>
      <c r="AN252" s="55" t="str">
        <f>IF('CADASTRO PROD'!E252 = "", "-", 'CADASTRO PROD'!E252)</f>
        <v>-</v>
      </c>
      <c r="AO252" s="55" t="str">
        <f>IF(AN252= "-", "-", 'CADASTRO PROD'!J252)</f>
        <v>-</v>
      </c>
      <c r="AP252" s="55" t="str">
        <f>IF(AO252 = "-", "-", 'CADASTRO PROD'!D252)</f>
        <v>-</v>
      </c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</row>
    <row r="253" ht="30.0" customHeight="1">
      <c r="A253" s="1"/>
      <c r="B253" s="97" t="str">
        <f t="shared" si="1"/>
        <v/>
      </c>
      <c r="C253" s="108" t="str">
        <f t="shared" si="17"/>
        <v>-</v>
      </c>
      <c r="D253" s="112"/>
      <c r="E253" s="136" t="str">
        <f t="shared" si="2"/>
        <v/>
      </c>
      <c r="F253" s="110"/>
      <c r="G253" s="92"/>
      <c r="H253" s="93"/>
      <c r="I253" s="110"/>
      <c r="J253" s="93"/>
      <c r="K253" s="110"/>
      <c r="L253" s="93"/>
      <c r="M253" s="113"/>
      <c r="N253" s="132"/>
      <c r="O253" s="133" t="str">
        <f t="shared" si="3"/>
        <v/>
      </c>
      <c r="P253" s="110"/>
      <c r="Q253" s="93"/>
      <c r="R253" s="134"/>
      <c r="S253" s="135" t="str">
        <f t="shared" si="4"/>
        <v/>
      </c>
      <c r="T253" s="113" t="str">
        <f t="shared" si="5"/>
        <v>  </v>
      </c>
      <c r="U253" s="35"/>
      <c r="V253" s="114" t="str">
        <f t="shared" si="6"/>
        <v/>
      </c>
      <c r="W253" s="114" t="str">
        <f t="shared" si="7"/>
        <v/>
      </c>
      <c r="X253" s="128" t="str">
        <f t="shared" si="8"/>
        <v>  </v>
      </c>
      <c r="Y253" s="114" t="str">
        <f t="shared" si="9"/>
        <v/>
      </c>
      <c r="Z253" s="114" t="str">
        <f t="shared" si="10"/>
        <v/>
      </c>
      <c r="AA253" s="114" t="str">
        <f>'CADASTRO FORN'!G253</f>
        <v/>
      </c>
      <c r="AB253" s="114" t="str">
        <f t="shared" si="11"/>
        <v/>
      </c>
      <c r="AC253" s="128" t="str">
        <f t="shared" si="12"/>
        <v>  </v>
      </c>
      <c r="AD253" s="55" t="str">
        <f t="shared" si="18"/>
        <v>246</v>
      </c>
      <c r="AE253" s="55"/>
      <c r="AF253" s="55" t="str">
        <f t="shared" si="19"/>
        <v/>
      </c>
      <c r="AG253" s="55" t="str">
        <f t="shared" si="13"/>
        <v/>
      </c>
      <c r="AH253" s="55" t="str">
        <f t="shared" si="14"/>
        <v/>
      </c>
      <c r="AI253" s="55"/>
      <c r="AJ253" s="55" t="str">
        <f t="shared" si="20"/>
        <v/>
      </c>
      <c r="AK253" s="55" t="str">
        <f t="shared" si="15"/>
        <v/>
      </c>
      <c r="AL253" s="104" t="str">
        <f t="shared" si="16"/>
        <v>  </v>
      </c>
      <c r="AM253" s="55"/>
      <c r="AN253" s="55" t="str">
        <f>IF('CADASTRO PROD'!E253 = "", "-", 'CADASTRO PROD'!E253)</f>
        <v>-</v>
      </c>
      <c r="AO253" s="55" t="str">
        <f>IF(AN253= "-", "-", 'CADASTRO PROD'!J253)</f>
        <v>-</v>
      </c>
      <c r="AP253" s="55" t="str">
        <f>IF(AO253 = "-", "-", 'CADASTRO PROD'!D253)</f>
        <v>-</v>
      </c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</row>
    <row r="254" ht="30.0" customHeight="1">
      <c r="A254" s="1"/>
      <c r="B254" s="97" t="str">
        <f t="shared" si="1"/>
        <v/>
      </c>
      <c r="C254" s="98" t="str">
        <f t="shared" si="17"/>
        <v>-</v>
      </c>
      <c r="D254" s="102"/>
      <c r="E254" s="137" t="str">
        <f t="shared" si="2"/>
        <v/>
      </c>
      <c r="F254" s="100"/>
      <c r="G254" s="92"/>
      <c r="H254" s="93"/>
      <c r="I254" s="100"/>
      <c r="J254" s="93"/>
      <c r="K254" s="100"/>
      <c r="L254" s="93"/>
      <c r="M254" s="103"/>
      <c r="N254" s="124"/>
      <c r="O254" s="125" t="str">
        <f t="shared" si="3"/>
        <v/>
      </c>
      <c r="P254" s="100"/>
      <c r="Q254" s="93"/>
      <c r="R254" s="126"/>
      <c r="S254" s="127" t="str">
        <f t="shared" si="4"/>
        <v/>
      </c>
      <c r="T254" s="103" t="str">
        <f t="shared" si="5"/>
        <v>  </v>
      </c>
      <c r="U254" s="35"/>
      <c r="V254" s="114" t="str">
        <f t="shared" si="6"/>
        <v/>
      </c>
      <c r="W254" s="114" t="str">
        <f t="shared" si="7"/>
        <v/>
      </c>
      <c r="X254" s="128" t="str">
        <f t="shared" si="8"/>
        <v>  </v>
      </c>
      <c r="Y254" s="114" t="str">
        <f t="shared" si="9"/>
        <v/>
      </c>
      <c r="Z254" s="114" t="str">
        <f t="shared" si="10"/>
        <v/>
      </c>
      <c r="AA254" s="114" t="str">
        <f>'CADASTRO FORN'!G254</f>
        <v/>
      </c>
      <c r="AB254" s="114" t="str">
        <f t="shared" si="11"/>
        <v/>
      </c>
      <c r="AC254" s="128" t="str">
        <f t="shared" si="12"/>
        <v>  </v>
      </c>
      <c r="AD254" s="55" t="str">
        <f t="shared" si="18"/>
        <v>247</v>
      </c>
      <c r="AE254" s="55"/>
      <c r="AF254" s="55" t="str">
        <f t="shared" si="19"/>
        <v/>
      </c>
      <c r="AG254" s="55" t="str">
        <f t="shared" si="13"/>
        <v/>
      </c>
      <c r="AH254" s="55" t="str">
        <f t="shared" si="14"/>
        <v/>
      </c>
      <c r="AI254" s="55"/>
      <c r="AJ254" s="55" t="str">
        <f t="shared" si="20"/>
        <v/>
      </c>
      <c r="AK254" s="55" t="str">
        <f t="shared" si="15"/>
        <v/>
      </c>
      <c r="AL254" s="104" t="str">
        <f t="shared" si="16"/>
        <v>  </v>
      </c>
      <c r="AM254" s="55"/>
      <c r="AN254" s="55" t="str">
        <f>IF('CADASTRO PROD'!E254 = "", "-", 'CADASTRO PROD'!E254)</f>
        <v>-</v>
      </c>
      <c r="AO254" s="55" t="str">
        <f>IF(AN254= "-", "-", 'CADASTRO PROD'!J254)</f>
        <v>-</v>
      </c>
      <c r="AP254" s="55" t="str">
        <f>IF(AO254 = "-", "-", 'CADASTRO PROD'!D254)</f>
        <v>-</v>
      </c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</row>
    <row r="255" ht="30.0" customHeight="1">
      <c r="A255" s="1"/>
      <c r="B255" s="97" t="str">
        <f t="shared" si="1"/>
        <v/>
      </c>
      <c r="C255" s="108" t="str">
        <f t="shared" si="17"/>
        <v>-</v>
      </c>
      <c r="D255" s="112"/>
      <c r="E255" s="136" t="str">
        <f t="shared" si="2"/>
        <v/>
      </c>
      <c r="F255" s="110"/>
      <c r="G255" s="92"/>
      <c r="H255" s="93"/>
      <c r="I255" s="110"/>
      <c r="J255" s="93"/>
      <c r="K255" s="110"/>
      <c r="L255" s="93"/>
      <c r="M255" s="113"/>
      <c r="N255" s="132"/>
      <c r="O255" s="133" t="str">
        <f t="shared" si="3"/>
        <v/>
      </c>
      <c r="P255" s="110"/>
      <c r="Q255" s="93"/>
      <c r="R255" s="134"/>
      <c r="S255" s="135" t="str">
        <f t="shared" si="4"/>
        <v/>
      </c>
      <c r="T255" s="113" t="str">
        <f t="shared" si="5"/>
        <v>  </v>
      </c>
      <c r="U255" s="35"/>
      <c r="V255" s="114" t="str">
        <f t="shared" si="6"/>
        <v/>
      </c>
      <c r="W255" s="114" t="str">
        <f t="shared" si="7"/>
        <v/>
      </c>
      <c r="X255" s="128" t="str">
        <f t="shared" si="8"/>
        <v>  </v>
      </c>
      <c r="Y255" s="114" t="str">
        <f t="shared" si="9"/>
        <v/>
      </c>
      <c r="Z255" s="114" t="str">
        <f t="shared" si="10"/>
        <v/>
      </c>
      <c r="AA255" s="114" t="str">
        <f>'CADASTRO FORN'!G255</f>
        <v/>
      </c>
      <c r="AB255" s="114" t="str">
        <f t="shared" si="11"/>
        <v/>
      </c>
      <c r="AC255" s="128" t="str">
        <f t="shared" si="12"/>
        <v>  </v>
      </c>
      <c r="AD255" s="55" t="str">
        <f t="shared" si="18"/>
        <v>248</v>
      </c>
      <c r="AE255" s="55"/>
      <c r="AF255" s="55" t="str">
        <f t="shared" si="19"/>
        <v/>
      </c>
      <c r="AG255" s="55" t="str">
        <f t="shared" si="13"/>
        <v/>
      </c>
      <c r="AH255" s="55" t="str">
        <f t="shared" si="14"/>
        <v/>
      </c>
      <c r="AI255" s="55"/>
      <c r="AJ255" s="55" t="str">
        <f t="shared" si="20"/>
        <v/>
      </c>
      <c r="AK255" s="55" t="str">
        <f t="shared" si="15"/>
        <v/>
      </c>
      <c r="AL255" s="104" t="str">
        <f t="shared" si="16"/>
        <v>  </v>
      </c>
      <c r="AM255" s="55"/>
      <c r="AN255" s="55" t="str">
        <f>IF('CADASTRO PROD'!E255 = "", "-", 'CADASTRO PROD'!E255)</f>
        <v>-</v>
      </c>
      <c r="AO255" s="55" t="str">
        <f>IF(AN255= "-", "-", 'CADASTRO PROD'!J255)</f>
        <v>-</v>
      </c>
      <c r="AP255" s="55" t="str">
        <f>IF(AO255 = "-", "-", 'CADASTRO PROD'!D255)</f>
        <v>-</v>
      </c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</row>
    <row r="256" ht="30.0" customHeight="1">
      <c r="A256" s="1"/>
      <c r="B256" s="97" t="str">
        <f t="shared" si="1"/>
        <v/>
      </c>
      <c r="C256" s="98" t="str">
        <f t="shared" si="17"/>
        <v>-</v>
      </c>
      <c r="D256" s="102"/>
      <c r="E256" s="137" t="str">
        <f t="shared" si="2"/>
        <v/>
      </c>
      <c r="F256" s="100"/>
      <c r="G256" s="92"/>
      <c r="H256" s="93"/>
      <c r="I256" s="100"/>
      <c r="J256" s="93"/>
      <c r="K256" s="100"/>
      <c r="L256" s="93"/>
      <c r="M256" s="103"/>
      <c r="N256" s="124"/>
      <c r="O256" s="125" t="str">
        <f t="shared" si="3"/>
        <v/>
      </c>
      <c r="P256" s="100"/>
      <c r="Q256" s="93"/>
      <c r="R256" s="126"/>
      <c r="S256" s="127" t="str">
        <f t="shared" si="4"/>
        <v/>
      </c>
      <c r="T256" s="103" t="str">
        <f t="shared" si="5"/>
        <v>  </v>
      </c>
      <c r="U256" s="35"/>
      <c r="V256" s="114" t="str">
        <f t="shared" si="6"/>
        <v/>
      </c>
      <c r="W256" s="114" t="str">
        <f t="shared" si="7"/>
        <v/>
      </c>
      <c r="X256" s="128" t="str">
        <f t="shared" si="8"/>
        <v>  </v>
      </c>
      <c r="Y256" s="114" t="str">
        <f t="shared" si="9"/>
        <v/>
      </c>
      <c r="Z256" s="114" t="str">
        <f t="shared" si="10"/>
        <v/>
      </c>
      <c r="AA256" s="114" t="str">
        <f>'CADASTRO FORN'!G256</f>
        <v/>
      </c>
      <c r="AB256" s="114" t="str">
        <f t="shared" si="11"/>
        <v/>
      </c>
      <c r="AC256" s="128" t="str">
        <f t="shared" si="12"/>
        <v>  </v>
      </c>
      <c r="AD256" s="55" t="str">
        <f t="shared" si="18"/>
        <v>249</v>
      </c>
      <c r="AE256" s="55"/>
      <c r="AF256" s="55" t="str">
        <f t="shared" si="19"/>
        <v/>
      </c>
      <c r="AG256" s="55" t="str">
        <f t="shared" si="13"/>
        <v/>
      </c>
      <c r="AH256" s="55" t="str">
        <f t="shared" si="14"/>
        <v/>
      </c>
      <c r="AI256" s="55"/>
      <c r="AJ256" s="55" t="str">
        <f t="shared" si="20"/>
        <v/>
      </c>
      <c r="AK256" s="55" t="str">
        <f t="shared" si="15"/>
        <v/>
      </c>
      <c r="AL256" s="104" t="str">
        <f t="shared" si="16"/>
        <v>  </v>
      </c>
      <c r="AM256" s="55"/>
      <c r="AN256" s="55" t="str">
        <f>IF('CADASTRO PROD'!E256 = "", "-", 'CADASTRO PROD'!E256)</f>
        <v>-</v>
      </c>
      <c r="AO256" s="55" t="str">
        <f>IF(AN256= "-", "-", 'CADASTRO PROD'!J256)</f>
        <v>-</v>
      </c>
      <c r="AP256" s="55" t="str">
        <f>IF(AO256 = "-", "-", 'CADASTRO PROD'!D256)</f>
        <v>-</v>
      </c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</row>
    <row r="257" ht="30.0" customHeight="1">
      <c r="A257" s="1"/>
      <c r="B257" s="97" t="str">
        <f t="shared" si="1"/>
        <v/>
      </c>
      <c r="C257" s="108" t="str">
        <f t="shared" si="17"/>
        <v>-</v>
      </c>
      <c r="D257" s="112"/>
      <c r="E257" s="136" t="str">
        <f t="shared" si="2"/>
        <v/>
      </c>
      <c r="F257" s="110"/>
      <c r="G257" s="92"/>
      <c r="H257" s="93"/>
      <c r="I257" s="110"/>
      <c r="J257" s="93"/>
      <c r="K257" s="110"/>
      <c r="L257" s="93"/>
      <c r="M257" s="113"/>
      <c r="N257" s="132"/>
      <c r="O257" s="133" t="str">
        <f t="shared" si="3"/>
        <v/>
      </c>
      <c r="P257" s="110"/>
      <c r="Q257" s="93"/>
      <c r="R257" s="134"/>
      <c r="S257" s="135" t="str">
        <f t="shared" si="4"/>
        <v/>
      </c>
      <c r="T257" s="113" t="str">
        <f t="shared" si="5"/>
        <v>  </v>
      </c>
      <c r="U257" s="35"/>
      <c r="V257" s="114" t="str">
        <f t="shared" si="6"/>
        <v/>
      </c>
      <c r="W257" s="114" t="str">
        <f t="shared" si="7"/>
        <v/>
      </c>
      <c r="X257" s="128" t="str">
        <f t="shared" si="8"/>
        <v>  </v>
      </c>
      <c r="Y257" s="114" t="str">
        <f t="shared" si="9"/>
        <v/>
      </c>
      <c r="Z257" s="114" t="str">
        <f t="shared" si="10"/>
        <v/>
      </c>
      <c r="AA257" s="114" t="str">
        <f>'CADASTRO FORN'!G257</f>
        <v/>
      </c>
      <c r="AB257" s="114" t="str">
        <f t="shared" si="11"/>
        <v/>
      </c>
      <c r="AC257" s="128" t="str">
        <f t="shared" si="12"/>
        <v>  </v>
      </c>
      <c r="AD257" s="55" t="str">
        <f t="shared" si="18"/>
        <v>250</v>
      </c>
      <c r="AE257" s="55"/>
      <c r="AF257" s="55" t="str">
        <f t="shared" si="19"/>
        <v/>
      </c>
      <c r="AG257" s="55" t="str">
        <f t="shared" si="13"/>
        <v/>
      </c>
      <c r="AH257" s="55" t="str">
        <f t="shared" si="14"/>
        <v/>
      </c>
      <c r="AI257" s="55"/>
      <c r="AJ257" s="55" t="str">
        <f t="shared" si="20"/>
        <v/>
      </c>
      <c r="AK257" s="55" t="str">
        <f t="shared" si="15"/>
        <v/>
      </c>
      <c r="AL257" s="104" t="str">
        <f t="shared" si="16"/>
        <v>  </v>
      </c>
      <c r="AM257" s="55"/>
      <c r="AN257" s="55" t="str">
        <f>IF('CADASTRO PROD'!E257 = "", "-", 'CADASTRO PROD'!E257)</f>
        <v>-</v>
      </c>
      <c r="AO257" s="55" t="str">
        <f>IF(AN257= "-", "-", 'CADASTRO PROD'!J257)</f>
        <v>-</v>
      </c>
      <c r="AP257" s="55" t="str">
        <f>IF(AO257 = "-", "-", 'CADASTRO PROD'!D257)</f>
        <v>-</v>
      </c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</row>
    <row r="258" ht="30.0" customHeight="1">
      <c r="A258" s="1"/>
      <c r="B258" s="97" t="str">
        <f t="shared" si="1"/>
        <v/>
      </c>
      <c r="C258" s="98" t="str">
        <f t="shared" si="17"/>
        <v>-</v>
      </c>
      <c r="D258" s="102"/>
      <c r="E258" s="137" t="str">
        <f t="shared" si="2"/>
        <v/>
      </c>
      <c r="F258" s="100"/>
      <c r="G258" s="92"/>
      <c r="H258" s="93"/>
      <c r="I258" s="100"/>
      <c r="J258" s="93"/>
      <c r="K258" s="100"/>
      <c r="L258" s="93"/>
      <c r="M258" s="103"/>
      <c r="N258" s="124"/>
      <c r="O258" s="125" t="str">
        <f t="shared" si="3"/>
        <v/>
      </c>
      <c r="P258" s="100"/>
      <c r="Q258" s="93"/>
      <c r="R258" s="126"/>
      <c r="S258" s="127" t="str">
        <f t="shared" si="4"/>
        <v/>
      </c>
      <c r="T258" s="103" t="str">
        <f t="shared" si="5"/>
        <v>  </v>
      </c>
      <c r="U258" s="35"/>
      <c r="V258" s="114" t="str">
        <f t="shared" si="6"/>
        <v/>
      </c>
      <c r="W258" s="114" t="str">
        <f t="shared" si="7"/>
        <v/>
      </c>
      <c r="X258" s="128" t="str">
        <f t="shared" si="8"/>
        <v>  </v>
      </c>
      <c r="Y258" s="114" t="str">
        <f t="shared" si="9"/>
        <v/>
      </c>
      <c r="Z258" s="114" t="str">
        <f t="shared" si="10"/>
        <v/>
      </c>
      <c r="AA258" s="114" t="str">
        <f>'CADASTRO FORN'!G258</f>
        <v/>
      </c>
      <c r="AB258" s="114" t="str">
        <f t="shared" si="11"/>
        <v/>
      </c>
      <c r="AC258" s="128" t="str">
        <f t="shared" si="12"/>
        <v>  </v>
      </c>
      <c r="AD258" s="55" t="str">
        <f t="shared" si="18"/>
        <v>251</v>
      </c>
      <c r="AE258" s="55"/>
      <c r="AF258" s="55" t="str">
        <f t="shared" si="19"/>
        <v/>
      </c>
      <c r="AG258" s="55" t="str">
        <f t="shared" si="13"/>
        <v/>
      </c>
      <c r="AH258" s="55" t="str">
        <f t="shared" si="14"/>
        <v/>
      </c>
      <c r="AI258" s="55"/>
      <c r="AJ258" s="55" t="str">
        <f t="shared" si="20"/>
        <v/>
      </c>
      <c r="AK258" s="55" t="str">
        <f t="shared" si="15"/>
        <v/>
      </c>
      <c r="AL258" s="104" t="str">
        <f t="shared" si="16"/>
        <v>  </v>
      </c>
      <c r="AM258" s="55"/>
      <c r="AN258" s="55" t="str">
        <f>IF('CADASTRO PROD'!E258 = "", "-", 'CADASTRO PROD'!E258)</f>
        <v>-</v>
      </c>
      <c r="AO258" s="55" t="str">
        <f>IF(AN258= "-", "-", 'CADASTRO PROD'!J258)</f>
        <v>-</v>
      </c>
      <c r="AP258" s="55" t="str">
        <f>IF(AO258 = "-", "-", 'CADASTRO PROD'!D258)</f>
        <v>-</v>
      </c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</row>
    <row r="259" ht="30.0" customHeight="1">
      <c r="A259" s="1"/>
      <c r="B259" s="97" t="str">
        <f t="shared" si="1"/>
        <v/>
      </c>
      <c r="C259" s="108" t="str">
        <f t="shared" si="17"/>
        <v>-</v>
      </c>
      <c r="D259" s="112"/>
      <c r="E259" s="136" t="str">
        <f t="shared" si="2"/>
        <v/>
      </c>
      <c r="F259" s="110"/>
      <c r="G259" s="92"/>
      <c r="H259" s="93"/>
      <c r="I259" s="110"/>
      <c r="J259" s="93"/>
      <c r="K259" s="110"/>
      <c r="L259" s="93"/>
      <c r="M259" s="113"/>
      <c r="N259" s="132"/>
      <c r="O259" s="133" t="str">
        <f t="shared" si="3"/>
        <v/>
      </c>
      <c r="P259" s="110"/>
      <c r="Q259" s="93"/>
      <c r="R259" s="134"/>
      <c r="S259" s="135" t="str">
        <f t="shared" si="4"/>
        <v/>
      </c>
      <c r="T259" s="113" t="str">
        <f t="shared" si="5"/>
        <v>  </v>
      </c>
      <c r="U259" s="35"/>
      <c r="V259" s="114" t="str">
        <f t="shared" si="6"/>
        <v/>
      </c>
      <c r="W259" s="114" t="str">
        <f t="shared" si="7"/>
        <v/>
      </c>
      <c r="X259" s="128" t="str">
        <f t="shared" si="8"/>
        <v>  </v>
      </c>
      <c r="Y259" s="114" t="str">
        <f t="shared" si="9"/>
        <v/>
      </c>
      <c r="Z259" s="114" t="str">
        <f t="shared" si="10"/>
        <v/>
      </c>
      <c r="AA259" s="114" t="str">
        <f>'CADASTRO FORN'!G259</f>
        <v/>
      </c>
      <c r="AB259" s="114" t="str">
        <f t="shared" si="11"/>
        <v/>
      </c>
      <c r="AC259" s="128" t="str">
        <f t="shared" si="12"/>
        <v>  </v>
      </c>
      <c r="AD259" s="55" t="str">
        <f t="shared" si="18"/>
        <v>252</v>
      </c>
      <c r="AE259" s="55"/>
      <c r="AF259" s="55" t="str">
        <f t="shared" si="19"/>
        <v/>
      </c>
      <c r="AG259" s="55" t="str">
        <f t="shared" si="13"/>
        <v/>
      </c>
      <c r="AH259" s="55" t="str">
        <f t="shared" si="14"/>
        <v/>
      </c>
      <c r="AI259" s="55"/>
      <c r="AJ259" s="55" t="str">
        <f t="shared" si="20"/>
        <v/>
      </c>
      <c r="AK259" s="55" t="str">
        <f t="shared" si="15"/>
        <v/>
      </c>
      <c r="AL259" s="104" t="str">
        <f t="shared" si="16"/>
        <v>  </v>
      </c>
      <c r="AM259" s="55"/>
      <c r="AN259" s="55" t="str">
        <f>IF('CADASTRO PROD'!E259 = "", "-", 'CADASTRO PROD'!E259)</f>
        <v>-</v>
      </c>
      <c r="AO259" s="55" t="str">
        <f>IF(AN259= "-", "-", 'CADASTRO PROD'!J259)</f>
        <v>-</v>
      </c>
      <c r="AP259" s="55" t="str">
        <f>IF(AO259 = "-", "-", 'CADASTRO PROD'!D259)</f>
        <v>-</v>
      </c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</row>
    <row r="260" ht="30.0" customHeight="1">
      <c r="A260" s="1"/>
      <c r="B260" s="97" t="str">
        <f t="shared" si="1"/>
        <v/>
      </c>
      <c r="C260" s="98" t="str">
        <f t="shared" si="17"/>
        <v>-</v>
      </c>
      <c r="D260" s="102"/>
      <c r="E260" s="137" t="str">
        <f t="shared" si="2"/>
        <v/>
      </c>
      <c r="F260" s="100"/>
      <c r="G260" s="92"/>
      <c r="H260" s="93"/>
      <c r="I260" s="100"/>
      <c r="J260" s="93"/>
      <c r="K260" s="100"/>
      <c r="L260" s="93"/>
      <c r="M260" s="103"/>
      <c r="N260" s="124"/>
      <c r="O260" s="125" t="str">
        <f t="shared" si="3"/>
        <v/>
      </c>
      <c r="P260" s="100"/>
      <c r="Q260" s="93"/>
      <c r="R260" s="126"/>
      <c r="S260" s="127" t="str">
        <f t="shared" si="4"/>
        <v/>
      </c>
      <c r="T260" s="103" t="str">
        <f t="shared" si="5"/>
        <v>  </v>
      </c>
      <c r="U260" s="35"/>
      <c r="V260" s="114" t="str">
        <f t="shared" si="6"/>
        <v/>
      </c>
      <c r="W260" s="114" t="str">
        <f t="shared" si="7"/>
        <v/>
      </c>
      <c r="X260" s="128" t="str">
        <f t="shared" si="8"/>
        <v>  </v>
      </c>
      <c r="Y260" s="114" t="str">
        <f t="shared" si="9"/>
        <v/>
      </c>
      <c r="Z260" s="114" t="str">
        <f t="shared" si="10"/>
        <v/>
      </c>
      <c r="AA260" s="114" t="str">
        <f>'CADASTRO FORN'!G260</f>
        <v/>
      </c>
      <c r="AB260" s="114" t="str">
        <f t="shared" si="11"/>
        <v/>
      </c>
      <c r="AC260" s="128" t="str">
        <f t="shared" si="12"/>
        <v>  </v>
      </c>
      <c r="AD260" s="55" t="str">
        <f t="shared" si="18"/>
        <v>253</v>
      </c>
      <c r="AE260" s="55"/>
      <c r="AF260" s="55" t="str">
        <f t="shared" si="19"/>
        <v/>
      </c>
      <c r="AG260" s="55" t="str">
        <f t="shared" si="13"/>
        <v/>
      </c>
      <c r="AH260" s="55" t="str">
        <f t="shared" si="14"/>
        <v/>
      </c>
      <c r="AI260" s="55"/>
      <c r="AJ260" s="55" t="str">
        <f t="shared" si="20"/>
        <v/>
      </c>
      <c r="AK260" s="55" t="str">
        <f t="shared" si="15"/>
        <v/>
      </c>
      <c r="AL260" s="104" t="str">
        <f t="shared" si="16"/>
        <v>  </v>
      </c>
      <c r="AM260" s="55"/>
      <c r="AN260" s="55" t="str">
        <f>IF('CADASTRO PROD'!E260 = "", "-", 'CADASTRO PROD'!E260)</f>
        <v>-</v>
      </c>
      <c r="AO260" s="55" t="str">
        <f>IF(AN260= "-", "-", 'CADASTRO PROD'!J260)</f>
        <v>-</v>
      </c>
      <c r="AP260" s="55" t="str">
        <f>IF(AO260 = "-", "-", 'CADASTRO PROD'!D260)</f>
        <v>-</v>
      </c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</row>
    <row r="261" ht="30.0" customHeight="1">
      <c r="A261" s="1"/>
      <c r="B261" s="97" t="str">
        <f t="shared" si="1"/>
        <v/>
      </c>
      <c r="C261" s="108" t="str">
        <f t="shared" si="17"/>
        <v>-</v>
      </c>
      <c r="D261" s="112"/>
      <c r="E261" s="136" t="str">
        <f t="shared" si="2"/>
        <v/>
      </c>
      <c r="F261" s="110"/>
      <c r="G261" s="92"/>
      <c r="H261" s="93"/>
      <c r="I261" s="110"/>
      <c r="J261" s="93"/>
      <c r="K261" s="110"/>
      <c r="L261" s="93"/>
      <c r="M261" s="113"/>
      <c r="N261" s="132"/>
      <c r="O261" s="133" t="str">
        <f t="shared" si="3"/>
        <v/>
      </c>
      <c r="P261" s="110"/>
      <c r="Q261" s="93"/>
      <c r="R261" s="134"/>
      <c r="S261" s="135" t="str">
        <f t="shared" si="4"/>
        <v/>
      </c>
      <c r="T261" s="113" t="str">
        <f t="shared" si="5"/>
        <v>  </v>
      </c>
      <c r="U261" s="35"/>
      <c r="V261" s="114" t="str">
        <f t="shared" si="6"/>
        <v/>
      </c>
      <c r="W261" s="114" t="str">
        <f t="shared" si="7"/>
        <v/>
      </c>
      <c r="X261" s="128" t="str">
        <f t="shared" si="8"/>
        <v>  </v>
      </c>
      <c r="Y261" s="114" t="str">
        <f t="shared" si="9"/>
        <v/>
      </c>
      <c r="Z261" s="114" t="str">
        <f t="shared" si="10"/>
        <v/>
      </c>
      <c r="AA261" s="114" t="str">
        <f>'CADASTRO FORN'!G261</f>
        <v/>
      </c>
      <c r="AB261" s="114" t="str">
        <f t="shared" si="11"/>
        <v/>
      </c>
      <c r="AC261" s="128" t="str">
        <f t="shared" si="12"/>
        <v>  </v>
      </c>
      <c r="AD261" s="55" t="str">
        <f t="shared" si="18"/>
        <v>254</v>
      </c>
      <c r="AE261" s="55"/>
      <c r="AF261" s="55" t="str">
        <f t="shared" si="19"/>
        <v/>
      </c>
      <c r="AG261" s="55" t="str">
        <f t="shared" si="13"/>
        <v/>
      </c>
      <c r="AH261" s="55" t="str">
        <f t="shared" si="14"/>
        <v/>
      </c>
      <c r="AI261" s="55"/>
      <c r="AJ261" s="55" t="str">
        <f t="shared" si="20"/>
        <v/>
      </c>
      <c r="AK261" s="55" t="str">
        <f t="shared" si="15"/>
        <v/>
      </c>
      <c r="AL261" s="104" t="str">
        <f t="shared" si="16"/>
        <v>  </v>
      </c>
      <c r="AM261" s="55"/>
      <c r="AN261" s="55" t="str">
        <f>IF('CADASTRO PROD'!E261 = "", "-", 'CADASTRO PROD'!E261)</f>
        <v>-</v>
      </c>
      <c r="AO261" s="55" t="str">
        <f>IF(AN261= "-", "-", 'CADASTRO PROD'!J261)</f>
        <v>-</v>
      </c>
      <c r="AP261" s="55" t="str">
        <f>IF(AO261 = "-", "-", 'CADASTRO PROD'!D261)</f>
        <v>-</v>
      </c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</row>
    <row r="262" ht="30.0" customHeight="1">
      <c r="A262" s="1"/>
      <c r="B262" s="97" t="str">
        <f t="shared" si="1"/>
        <v/>
      </c>
      <c r="C262" s="98" t="str">
        <f t="shared" si="17"/>
        <v>-</v>
      </c>
      <c r="D262" s="102"/>
      <c r="E262" s="137" t="str">
        <f t="shared" si="2"/>
        <v/>
      </c>
      <c r="F262" s="100"/>
      <c r="G262" s="92"/>
      <c r="H262" s="93"/>
      <c r="I262" s="100"/>
      <c r="J262" s="93"/>
      <c r="K262" s="100"/>
      <c r="L262" s="93"/>
      <c r="M262" s="103"/>
      <c r="N262" s="124"/>
      <c r="O262" s="125" t="str">
        <f t="shared" si="3"/>
        <v/>
      </c>
      <c r="P262" s="100"/>
      <c r="Q262" s="93"/>
      <c r="R262" s="126"/>
      <c r="S262" s="127" t="str">
        <f t="shared" si="4"/>
        <v/>
      </c>
      <c r="T262" s="103" t="str">
        <f t="shared" si="5"/>
        <v>  </v>
      </c>
      <c r="U262" s="35"/>
      <c r="V262" s="114" t="str">
        <f t="shared" si="6"/>
        <v/>
      </c>
      <c r="W262" s="114" t="str">
        <f t="shared" si="7"/>
        <v/>
      </c>
      <c r="X262" s="128" t="str">
        <f t="shared" si="8"/>
        <v>  </v>
      </c>
      <c r="Y262" s="114" t="str">
        <f t="shared" si="9"/>
        <v/>
      </c>
      <c r="Z262" s="114" t="str">
        <f t="shared" si="10"/>
        <v/>
      </c>
      <c r="AA262" s="114" t="str">
        <f>'CADASTRO FORN'!G262</f>
        <v/>
      </c>
      <c r="AB262" s="114" t="str">
        <f t="shared" si="11"/>
        <v/>
      </c>
      <c r="AC262" s="128" t="str">
        <f t="shared" si="12"/>
        <v>  </v>
      </c>
      <c r="AD262" s="55" t="str">
        <f t="shared" si="18"/>
        <v>255</v>
      </c>
      <c r="AE262" s="55"/>
      <c r="AF262" s="55" t="str">
        <f t="shared" si="19"/>
        <v/>
      </c>
      <c r="AG262" s="55" t="str">
        <f t="shared" si="13"/>
        <v/>
      </c>
      <c r="AH262" s="55" t="str">
        <f t="shared" si="14"/>
        <v/>
      </c>
      <c r="AI262" s="55"/>
      <c r="AJ262" s="55" t="str">
        <f t="shared" si="20"/>
        <v/>
      </c>
      <c r="AK262" s="55" t="str">
        <f t="shared" si="15"/>
        <v/>
      </c>
      <c r="AL262" s="104" t="str">
        <f t="shared" si="16"/>
        <v>  </v>
      </c>
      <c r="AM262" s="55"/>
      <c r="AN262" s="55" t="str">
        <f>IF('CADASTRO PROD'!E262 = "", "-", 'CADASTRO PROD'!E262)</f>
        <v>-</v>
      </c>
      <c r="AO262" s="55" t="str">
        <f>IF(AN262= "-", "-", 'CADASTRO PROD'!J262)</f>
        <v>-</v>
      </c>
      <c r="AP262" s="55" t="str">
        <f>IF(AO262 = "-", "-", 'CADASTRO PROD'!D262)</f>
        <v>-</v>
      </c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</row>
    <row r="263" ht="30.0" customHeight="1">
      <c r="A263" s="1"/>
      <c r="B263" s="97" t="str">
        <f t="shared" si="1"/>
        <v/>
      </c>
      <c r="C263" s="108" t="str">
        <f t="shared" si="17"/>
        <v>-</v>
      </c>
      <c r="D263" s="112"/>
      <c r="E263" s="136" t="str">
        <f t="shared" si="2"/>
        <v/>
      </c>
      <c r="F263" s="110"/>
      <c r="G263" s="92"/>
      <c r="H263" s="93"/>
      <c r="I263" s="110"/>
      <c r="J263" s="93"/>
      <c r="K263" s="110"/>
      <c r="L263" s="93"/>
      <c r="M263" s="113"/>
      <c r="N263" s="132"/>
      <c r="O263" s="133" t="str">
        <f t="shared" si="3"/>
        <v/>
      </c>
      <c r="P263" s="110"/>
      <c r="Q263" s="93"/>
      <c r="R263" s="134"/>
      <c r="S263" s="135" t="str">
        <f t="shared" si="4"/>
        <v/>
      </c>
      <c r="T263" s="113" t="str">
        <f t="shared" si="5"/>
        <v>  </v>
      </c>
      <c r="U263" s="35"/>
      <c r="V263" s="114" t="str">
        <f t="shared" si="6"/>
        <v/>
      </c>
      <c r="W263" s="114" t="str">
        <f t="shared" si="7"/>
        <v/>
      </c>
      <c r="X263" s="128" t="str">
        <f t="shared" si="8"/>
        <v>  </v>
      </c>
      <c r="Y263" s="114" t="str">
        <f t="shared" si="9"/>
        <v/>
      </c>
      <c r="Z263" s="114" t="str">
        <f t="shared" si="10"/>
        <v/>
      </c>
      <c r="AA263" s="114" t="str">
        <f>'CADASTRO FORN'!G263</f>
        <v/>
      </c>
      <c r="AB263" s="114" t="str">
        <f t="shared" si="11"/>
        <v/>
      </c>
      <c r="AC263" s="128" t="str">
        <f t="shared" si="12"/>
        <v>  </v>
      </c>
      <c r="AD263" s="55" t="str">
        <f t="shared" si="18"/>
        <v>256</v>
      </c>
      <c r="AE263" s="55"/>
      <c r="AF263" s="55" t="str">
        <f t="shared" si="19"/>
        <v/>
      </c>
      <c r="AG263" s="55" t="str">
        <f t="shared" si="13"/>
        <v/>
      </c>
      <c r="AH263" s="55" t="str">
        <f t="shared" si="14"/>
        <v/>
      </c>
      <c r="AI263" s="55"/>
      <c r="AJ263" s="55" t="str">
        <f t="shared" si="20"/>
        <v/>
      </c>
      <c r="AK263" s="55" t="str">
        <f t="shared" si="15"/>
        <v/>
      </c>
      <c r="AL263" s="104" t="str">
        <f t="shared" si="16"/>
        <v>  </v>
      </c>
      <c r="AM263" s="55"/>
      <c r="AN263" s="55" t="str">
        <f>IF('CADASTRO PROD'!E263 = "", "-", 'CADASTRO PROD'!E263)</f>
        <v>-</v>
      </c>
      <c r="AO263" s="55" t="str">
        <f>IF(AN263= "-", "-", 'CADASTRO PROD'!J263)</f>
        <v>-</v>
      </c>
      <c r="AP263" s="55" t="str">
        <f>IF(AO263 = "-", "-", 'CADASTRO PROD'!D263)</f>
        <v>-</v>
      </c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</row>
    <row r="264" ht="30.0" customHeight="1">
      <c r="A264" s="1"/>
      <c r="B264" s="97" t="str">
        <f t="shared" si="1"/>
        <v/>
      </c>
      <c r="C264" s="98" t="str">
        <f t="shared" si="17"/>
        <v>-</v>
      </c>
      <c r="D264" s="102"/>
      <c r="E264" s="137" t="str">
        <f t="shared" si="2"/>
        <v/>
      </c>
      <c r="F264" s="100"/>
      <c r="G264" s="92"/>
      <c r="H264" s="93"/>
      <c r="I264" s="100"/>
      <c r="J264" s="93"/>
      <c r="K264" s="100"/>
      <c r="L264" s="93"/>
      <c r="M264" s="103"/>
      <c r="N264" s="124"/>
      <c r="O264" s="125" t="str">
        <f t="shared" si="3"/>
        <v/>
      </c>
      <c r="P264" s="100"/>
      <c r="Q264" s="93"/>
      <c r="R264" s="126"/>
      <c r="S264" s="127" t="str">
        <f t="shared" si="4"/>
        <v/>
      </c>
      <c r="T264" s="103" t="str">
        <f t="shared" si="5"/>
        <v>  </v>
      </c>
      <c r="U264" s="35"/>
      <c r="V264" s="114" t="str">
        <f t="shared" si="6"/>
        <v/>
      </c>
      <c r="W264" s="114" t="str">
        <f t="shared" si="7"/>
        <v/>
      </c>
      <c r="X264" s="128" t="str">
        <f t="shared" si="8"/>
        <v>  </v>
      </c>
      <c r="Y264" s="114" t="str">
        <f t="shared" si="9"/>
        <v/>
      </c>
      <c r="Z264" s="114" t="str">
        <f t="shared" si="10"/>
        <v/>
      </c>
      <c r="AA264" s="114" t="str">
        <f>'CADASTRO FORN'!G264</f>
        <v/>
      </c>
      <c r="AB264" s="114" t="str">
        <f t="shared" si="11"/>
        <v/>
      </c>
      <c r="AC264" s="128" t="str">
        <f t="shared" si="12"/>
        <v>  </v>
      </c>
      <c r="AD264" s="55" t="str">
        <f t="shared" si="18"/>
        <v>257</v>
      </c>
      <c r="AE264" s="55"/>
      <c r="AF264" s="55" t="str">
        <f t="shared" si="19"/>
        <v/>
      </c>
      <c r="AG264" s="55" t="str">
        <f t="shared" si="13"/>
        <v/>
      </c>
      <c r="AH264" s="55" t="str">
        <f t="shared" si="14"/>
        <v/>
      </c>
      <c r="AI264" s="55"/>
      <c r="AJ264" s="55" t="str">
        <f t="shared" si="20"/>
        <v/>
      </c>
      <c r="AK264" s="55" t="str">
        <f t="shared" si="15"/>
        <v/>
      </c>
      <c r="AL264" s="104" t="str">
        <f t="shared" si="16"/>
        <v>  </v>
      </c>
      <c r="AM264" s="55"/>
      <c r="AN264" s="55" t="str">
        <f>IF('CADASTRO PROD'!E264 = "", "-", 'CADASTRO PROD'!E264)</f>
        <v>-</v>
      </c>
      <c r="AO264" s="55" t="str">
        <f>IF(AN264= "-", "-", 'CADASTRO PROD'!J264)</f>
        <v>-</v>
      </c>
      <c r="AP264" s="55" t="str">
        <f>IF(AO264 = "-", "-", 'CADASTRO PROD'!D264)</f>
        <v>-</v>
      </c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</row>
    <row r="265" ht="30.0" customHeight="1">
      <c r="A265" s="1"/>
      <c r="B265" s="97" t="str">
        <f t="shared" si="1"/>
        <v/>
      </c>
      <c r="C265" s="108" t="str">
        <f t="shared" si="17"/>
        <v>-</v>
      </c>
      <c r="D265" s="112"/>
      <c r="E265" s="136" t="str">
        <f t="shared" si="2"/>
        <v/>
      </c>
      <c r="F265" s="110"/>
      <c r="G265" s="92"/>
      <c r="H265" s="93"/>
      <c r="I265" s="110"/>
      <c r="J265" s="93"/>
      <c r="K265" s="110"/>
      <c r="L265" s="93"/>
      <c r="M265" s="113"/>
      <c r="N265" s="132"/>
      <c r="O265" s="133" t="str">
        <f t="shared" si="3"/>
        <v/>
      </c>
      <c r="P265" s="110"/>
      <c r="Q265" s="93"/>
      <c r="R265" s="134"/>
      <c r="S265" s="135" t="str">
        <f t="shared" si="4"/>
        <v/>
      </c>
      <c r="T265" s="113" t="str">
        <f t="shared" si="5"/>
        <v>  </v>
      </c>
      <c r="U265" s="35"/>
      <c r="V265" s="114" t="str">
        <f t="shared" si="6"/>
        <v/>
      </c>
      <c r="W265" s="114" t="str">
        <f t="shared" si="7"/>
        <v/>
      </c>
      <c r="X265" s="128" t="str">
        <f t="shared" si="8"/>
        <v>  </v>
      </c>
      <c r="Y265" s="114" t="str">
        <f t="shared" si="9"/>
        <v/>
      </c>
      <c r="Z265" s="114" t="str">
        <f t="shared" si="10"/>
        <v/>
      </c>
      <c r="AA265" s="114" t="str">
        <f>'CADASTRO FORN'!G265</f>
        <v/>
      </c>
      <c r="AB265" s="114" t="str">
        <f t="shared" si="11"/>
        <v/>
      </c>
      <c r="AC265" s="128" t="str">
        <f t="shared" si="12"/>
        <v>  </v>
      </c>
      <c r="AD265" s="55" t="str">
        <f t="shared" si="18"/>
        <v>258</v>
      </c>
      <c r="AE265" s="55"/>
      <c r="AF265" s="55" t="str">
        <f t="shared" si="19"/>
        <v/>
      </c>
      <c r="AG265" s="55" t="str">
        <f t="shared" si="13"/>
        <v/>
      </c>
      <c r="AH265" s="55" t="str">
        <f t="shared" si="14"/>
        <v/>
      </c>
      <c r="AI265" s="55"/>
      <c r="AJ265" s="55" t="str">
        <f t="shared" si="20"/>
        <v/>
      </c>
      <c r="AK265" s="55" t="str">
        <f t="shared" si="15"/>
        <v/>
      </c>
      <c r="AL265" s="104" t="str">
        <f t="shared" si="16"/>
        <v>  </v>
      </c>
      <c r="AM265" s="55"/>
      <c r="AN265" s="55" t="str">
        <f>IF('CADASTRO PROD'!E265 = "", "-", 'CADASTRO PROD'!E265)</f>
        <v>-</v>
      </c>
      <c r="AO265" s="55" t="str">
        <f>IF(AN265= "-", "-", 'CADASTRO PROD'!J265)</f>
        <v>-</v>
      </c>
      <c r="AP265" s="55" t="str">
        <f>IF(AO265 = "-", "-", 'CADASTRO PROD'!D265)</f>
        <v>-</v>
      </c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</row>
    <row r="266" ht="30.0" customHeight="1">
      <c r="A266" s="1"/>
      <c r="B266" s="97" t="str">
        <f t="shared" si="1"/>
        <v/>
      </c>
      <c r="C266" s="98" t="str">
        <f t="shared" si="17"/>
        <v>-</v>
      </c>
      <c r="D266" s="102"/>
      <c r="E266" s="137" t="str">
        <f t="shared" si="2"/>
        <v/>
      </c>
      <c r="F266" s="100"/>
      <c r="G266" s="92"/>
      <c r="H266" s="93"/>
      <c r="I266" s="100"/>
      <c r="J266" s="93"/>
      <c r="K266" s="100"/>
      <c r="L266" s="93"/>
      <c r="M266" s="103"/>
      <c r="N266" s="124"/>
      <c r="O266" s="125" t="str">
        <f t="shared" si="3"/>
        <v/>
      </c>
      <c r="P266" s="100"/>
      <c r="Q266" s="93"/>
      <c r="R266" s="126"/>
      <c r="S266" s="127" t="str">
        <f t="shared" si="4"/>
        <v/>
      </c>
      <c r="T266" s="103" t="str">
        <f t="shared" si="5"/>
        <v>  </v>
      </c>
      <c r="U266" s="35"/>
      <c r="V266" s="114" t="str">
        <f t="shared" si="6"/>
        <v/>
      </c>
      <c r="W266" s="114" t="str">
        <f t="shared" si="7"/>
        <v/>
      </c>
      <c r="X266" s="128" t="str">
        <f t="shared" si="8"/>
        <v>  </v>
      </c>
      <c r="Y266" s="114" t="str">
        <f t="shared" si="9"/>
        <v/>
      </c>
      <c r="Z266" s="114" t="str">
        <f t="shared" si="10"/>
        <v/>
      </c>
      <c r="AA266" s="114" t="str">
        <f>'CADASTRO FORN'!G266</f>
        <v/>
      </c>
      <c r="AB266" s="114" t="str">
        <f t="shared" si="11"/>
        <v/>
      </c>
      <c r="AC266" s="128" t="str">
        <f t="shared" si="12"/>
        <v>  </v>
      </c>
      <c r="AD266" s="55" t="str">
        <f t="shared" si="18"/>
        <v>259</v>
      </c>
      <c r="AE266" s="55"/>
      <c r="AF266" s="55" t="str">
        <f t="shared" si="19"/>
        <v/>
      </c>
      <c r="AG266" s="55" t="str">
        <f t="shared" si="13"/>
        <v/>
      </c>
      <c r="AH266" s="55" t="str">
        <f t="shared" si="14"/>
        <v/>
      </c>
      <c r="AI266" s="55"/>
      <c r="AJ266" s="55" t="str">
        <f t="shared" si="20"/>
        <v/>
      </c>
      <c r="AK266" s="55" t="str">
        <f t="shared" si="15"/>
        <v/>
      </c>
      <c r="AL266" s="104" t="str">
        <f t="shared" si="16"/>
        <v>  </v>
      </c>
      <c r="AM266" s="55"/>
      <c r="AN266" s="55" t="str">
        <f>IF('CADASTRO PROD'!E266 = "", "-", 'CADASTRO PROD'!E266)</f>
        <v>-</v>
      </c>
      <c r="AO266" s="55" t="str">
        <f>IF(AN266= "-", "-", 'CADASTRO PROD'!J266)</f>
        <v>-</v>
      </c>
      <c r="AP266" s="55" t="str">
        <f>IF(AO266 = "-", "-", 'CADASTRO PROD'!D266)</f>
        <v>-</v>
      </c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</row>
    <row r="267" ht="30.0" customHeight="1">
      <c r="A267" s="1"/>
      <c r="B267" s="97" t="str">
        <f t="shared" si="1"/>
        <v/>
      </c>
      <c r="C267" s="108" t="str">
        <f t="shared" si="17"/>
        <v>-</v>
      </c>
      <c r="D267" s="112"/>
      <c r="E267" s="136" t="str">
        <f t="shared" si="2"/>
        <v/>
      </c>
      <c r="F267" s="110"/>
      <c r="G267" s="92"/>
      <c r="H267" s="93"/>
      <c r="I267" s="110"/>
      <c r="J267" s="93"/>
      <c r="K267" s="110"/>
      <c r="L267" s="93"/>
      <c r="M267" s="113"/>
      <c r="N267" s="132"/>
      <c r="O267" s="133" t="str">
        <f t="shared" si="3"/>
        <v/>
      </c>
      <c r="P267" s="110"/>
      <c r="Q267" s="93"/>
      <c r="R267" s="134"/>
      <c r="S267" s="135" t="str">
        <f t="shared" si="4"/>
        <v/>
      </c>
      <c r="T267" s="113" t="str">
        <f t="shared" si="5"/>
        <v>  </v>
      </c>
      <c r="U267" s="35"/>
      <c r="V267" s="114" t="str">
        <f t="shared" si="6"/>
        <v/>
      </c>
      <c r="W267" s="114" t="str">
        <f t="shared" si="7"/>
        <v/>
      </c>
      <c r="X267" s="128" t="str">
        <f t="shared" si="8"/>
        <v>  </v>
      </c>
      <c r="Y267" s="114" t="str">
        <f t="shared" si="9"/>
        <v/>
      </c>
      <c r="Z267" s="114" t="str">
        <f t="shared" si="10"/>
        <v/>
      </c>
      <c r="AA267" s="114" t="str">
        <f>'CADASTRO FORN'!G267</f>
        <v/>
      </c>
      <c r="AB267" s="114" t="str">
        <f t="shared" si="11"/>
        <v/>
      </c>
      <c r="AC267" s="128" t="str">
        <f t="shared" si="12"/>
        <v>  </v>
      </c>
      <c r="AD267" s="55" t="str">
        <f t="shared" si="18"/>
        <v>260</v>
      </c>
      <c r="AE267" s="55"/>
      <c r="AF267" s="55" t="str">
        <f t="shared" si="19"/>
        <v/>
      </c>
      <c r="AG267" s="55" t="str">
        <f t="shared" si="13"/>
        <v/>
      </c>
      <c r="AH267" s="55" t="str">
        <f t="shared" si="14"/>
        <v/>
      </c>
      <c r="AI267" s="55"/>
      <c r="AJ267" s="55" t="str">
        <f t="shared" si="20"/>
        <v/>
      </c>
      <c r="AK267" s="55" t="str">
        <f t="shared" si="15"/>
        <v/>
      </c>
      <c r="AL267" s="104" t="str">
        <f t="shared" si="16"/>
        <v>  </v>
      </c>
      <c r="AM267" s="55"/>
      <c r="AN267" s="55" t="str">
        <f>IF('CADASTRO PROD'!E267 = "", "-", 'CADASTRO PROD'!E267)</f>
        <v>-</v>
      </c>
      <c r="AO267" s="55" t="str">
        <f>IF(AN267= "-", "-", 'CADASTRO PROD'!J267)</f>
        <v>-</v>
      </c>
      <c r="AP267" s="55" t="str">
        <f>IF(AO267 = "-", "-", 'CADASTRO PROD'!D267)</f>
        <v>-</v>
      </c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</row>
    <row r="268" ht="30.0" customHeight="1">
      <c r="A268" s="1"/>
      <c r="B268" s="97" t="str">
        <f t="shared" si="1"/>
        <v/>
      </c>
      <c r="C268" s="98" t="str">
        <f t="shared" si="17"/>
        <v>-</v>
      </c>
      <c r="D268" s="102"/>
      <c r="E268" s="137" t="str">
        <f t="shared" si="2"/>
        <v/>
      </c>
      <c r="F268" s="100"/>
      <c r="G268" s="92"/>
      <c r="H268" s="93"/>
      <c r="I268" s="100"/>
      <c r="J268" s="93"/>
      <c r="K268" s="100"/>
      <c r="L268" s="93"/>
      <c r="M268" s="103"/>
      <c r="N268" s="124"/>
      <c r="O268" s="125" t="str">
        <f t="shared" si="3"/>
        <v/>
      </c>
      <c r="P268" s="100"/>
      <c r="Q268" s="93"/>
      <c r="R268" s="126"/>
      <c r="S268" s="127" t="str">
        <f t="shared" si="4"/>
        <v/>
      </c>
      <c r="T268" s="103" t="str">
        <f t="shared" si="5"/>
        <v>  </v>
      </c>
      <c r="U268" s="35"/>
      <c r="V268" s="114" t="str">
        <f t="shared" si="6"/>
        <v/>
      </c>
      <c r="W268" s="114" t="str">
        <f t="shared" si="7"/>
        <v/>
      </c>
      <c r="X268" s="128" t="str">
        <f t="shared" si="8"/>
        <v>  </v>
      </c>
      <c r="Y268" s="114" t="str">
        <f t="shared" si="9"/>
        <v/>
      </c>
      <c r="Z268" s="114" t="str">
        <f t="shared" si="10"/>
        <v/>
      </c>
      <c r="AA268" s="114" t="str">
        <f>'CADASTRO FORN'!G268</f>
        <v/>
      </c>
      <c r="AB268" s="114" t="str">
        <f t="shared" si="11"/>
        <v/>
      </c>
      <c r="AC268" s="128" t="str">
        <f t="shared" si="12"/>
        <v>  </v>
      </c>
      <c r="AD268" s="55" t="str">
        <f t="shared" si="18"/>
        <v>261</v>
      </c>
      <c r="AE268" s="55"/>
      <c r="AF268" s="55" t="str">
        <f t="shared" si="19"/>
        <v/>
      </c>
      <c r="AG268" s="55" t="str">
        <f t="shared" si="13"/>
        <v/>
      </c>
      <c r="AH268" s="55" t="str">
        <f t="shared" si="14"/>
        <v/>
      </c>
      <c r="AI268" s="55"/>
      <c r="AJ268" s="55" t="str">
        <f t="shared" si="20"/>
        <v/>
      </c>
      <c r="AK268" s="55" t="str">
        <f t="shared" si="15"/>
        <v/>
      </c>
      <c r="AL268" s="104" t="str">
        <f t="shared" si="16"/>
        <v>  </v>
      </c>
      <c r="AM268" s="55"/>
      <c r="AN268" s="55" t="str">
        <f>IF('CADASTRO PROD'!E268 = "", "-", 'CADASTRO PROD'!E268)</f>
        <v>-</v>
      </c>
      <c r="AO268" s="55" t="str">
        <f>IF(AN268= "-", "-", 'CADASTRO PROD'!J268)</f>
        <v>-</v>
      </c>
      <c r="AP268" s="55" t="str">
        <f>IF(AO268 = "-", "-", 'CADASTRO PROD'!D268)</f>
        <v>-</v>
      </c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</row>
    <row r="269" ht="30.0" customHeight="1">
      <c r="A269" s="1"/>
      <c r="B269" s="97" t="str">
        <f t="shared" si="1"/>
        <v/>
      </c>
      <c r="C269" s="108" t="str">
        <f t="shared" si="17"/>
        <v>-</v>
      </c>
      <c r="D269" s="112"/>
      <c r="E269" s="136" t="str">
        <f t="shared" si="2"/>
        <v/>
      </c>
      <c r="F269" s="110"/>
      <c r="G269" s="92"/>
      <c r="H269" s="93"/>
      <c r="I269" s="110"/>
      <c r="J269" s="93"/>
      <c r="K269" s="110"/>
      <c r="L269" s="93"/>
      <c r="M269" s="113"/>
      <c r="N269" s="132"/>
      <c r="O269" s="133" t="str">
        <f t="shared" si="3"/>
        <v/>
      </c>
      <c r="P269" s="110"/>
      <c r="Q269" s="93"/>
      <c r="R269" s="134"/>
      <c r="S269" s="135" t="str">
        <f t="shared" si="4"/>
        <v/>
      </c>
      <c r="T269" s="113" t="str">
        <f t="shared" si="5"/>
        <v>  </v>
      </c>
      <c r="U269" s="35"/>
      <c r="V269" s="114" t="str">
        <f t="shared" si="6"/>
        <v/>
      </c>
      <c r="W269" s="114" t="str">
        <f t="shared" si="7"/>
        <v/>
      </c>
      <c r="X269" s="128" t="str">
        <f t="shared" si="8"/>
        <v>  </v>
      </c>
      <c r="Y269" s="114" t="str">
        <f t="shared" si="9"/>
        <v/>
      </c>
      <c r="Z269" s="114" t="str">
        <f t="shared" si="10"/>
        <v/>
      </c>
      <c r="AA269" s="114" t="str">
        <f>'CADASTRO FORN'!G269</f>
        <v/>
      </c>
      <c r="AB269" s="114" t="str">
        <f t="shared" si="11"/>
        <v/>
      </c>
      <c r="AC269" s="128" t="str">
        <f t="shared" si="12"/>
        <v>  </v>
      </c>
      <c r="AD269" s="55" t="str">
        <f t="shared" si="18"/>
        <v>262</v>
      </c>
      <c r="AE269" s="55"/>
      <c r="AF269" s="55" t="str">
        <f t="shared" si="19"/>
        <v/>
      </c>
      <c r="AG269" s="55" t="str">
        <f t="shared" si="13"/>
        <v/>
      </c>
      <c r="AH269" s="55" t="str">
        <f t="shared" si="14"/>
        <v/>
      </c>
      <c r="AI269" s="55"/>
      <c r="AJ269" s="55" t="str">
        <f t="shared" si="20"/>
        <v/>
      </c>
      <c r="AK269" s="55" t="str">
        <f t="shared" si="15"/>
        <v/>
      </c>
      <c r="AL269" s="104" t="str">
        <f t="shared" si="16"/>
        <v>  </v>
      </c>
      <c r="AM269" s="55"/>
      <c r="AN269" s="55" t="str">
        <f>IF('CADASTRO PROD'!E269 = "", "-", 'CADASTRO PROD'!E269)</f>
        <v>-</v>
      </c>
      <c r="AO269" s="55" t="str">
        <f>IF(AN269= "-", "-", 'CADASTRO PROD'!J269)</f>
        <v>-</v>
      </c>
      <c r="AP269" s="55" t="str">
        <f>IF(AO269 = "-", "-", 'CADASTRO PROD'!D269)</f>
        <v>-</v>
      </c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</row>
    <row r="270" ht="30.0" customHeight="1">
      <c r="A270" s="1"/>
      <c r="B270" s="97" t="str">
        <f t="shared" si="1"/>
        <v/>
      </c>
      <c r="C270" s="98" t="str">
        <f t="shared" si="17"/>
        <v>-</v>
      </c>
      <c r="D270" s="102"/>
      <c r="E270" s="137" t="str">
        <f t="shared" si="2"/>
        <v/>
      </c>
      <c r="F270" s="100"/>
      <c r="G270" s="92"/>
      <c r="H270" s="93"/>
      <c r="I270" s="100"/>
      <c r="J270" s="93"/>
      <c r="K270" s="100"/>
      <c r="L270" s="93"/>
      <c r="M270" s="103"/>
      <c r="N270" s="124"/>
      <c r="O270" s="125" t="str">
        <f t="shared" si="3"/>
        <v/>
      </c>
      <c r="P270" s="100"/>
      <c r="Q270" s="93"/>
      <c r="R270" s="126"/>
      <c r="S270" s="127" t="str">
        <f t="shared" si="4"/>
        <v/>
      </c>
      <c r="T270" s="103" t="str">
        <f t="shared" si="5"/>
        <v>  </v>
      </c>
      <c r="U270" s="35"/>
      <c r="V270" s="114" t="str">
        <f t="shared" si="6"/>
        <v/>
      </c>
      <c r="W270" s="114" t="str">
        <f t="shared" si="7"/>
        <v/>
      </c>
      <c r="X270" s="128" t="str">
        <f t="shared" si="8"/>
        <v>  </v>
      </c>
      <c r="Y270" s="114" t="str">
        <f t="shared" si="9"/>
        <v/>
      </c>
      <c r="Z270" s="114" t="str">
        <f t="shared" si="10"/>
        <v/>
      </c>
      <c r="AA270" s="114" t="str">
        <f>'CADASTRO FORN'!G270</f>
        <v/>
      </c>
      <c r="AB270" s="114" t="str">
        <f t="shared" si="11"/>
        <v/>
      </c>
      <c r="AC270" s="128" t="str">
        <f t="shared" si="12"/>
        <v>  </v>
      </c>
      <c r="AD270" s="55" t="str">
        <f t="shared" si="18"/>
        <v>263</v>
      </c>
      <c r="AE270" s="55"/>
      <c r="AF270" s="55" t="str">
        <f t="shared" si="19"/>
        <v/>
      </c>
      <c r="AG270" s="55" t="str">
        <f t="shared" si="13"/>
        <v/>
      </c>
      <c r="AH270" s="55" t="str">
        <f t="shared" si="14"/>
        <v/>
      </c>
      <c r="AI270" s="55"/>
      <c r="AJ270" s="55" t="str">
        <f t="shared" si="20"/>
        <v/>
      </c>
      <c r="AK270" s="55" t="str">
        <f t="shared" si="15"/>
        <v/>
      </c>
      <c r="AL270" s="104" t="str">
        <f t="shared" si="16"/>
        <v>  </v>
      </c>
      <c r="AM270" s="55"/>
      <c r="AN270" s="55" t="str">
        <f>IF('CADASTRO PROD'!E270 = "", "-", 'CADASTRO PROD'!E270)</f>
        <v>-</v>
      </c>
      <c r="AO270" s="55" t="str">
        <f>IF(AN270= "-", "-", 'CADASTRO PROD'!J270)</f>
        <v>-</v>
      </c>
      <c r="AP270" s="55" t="str">
        <f>IF(AO270 = "-", "-", 'CADASTRO PROD'!D270)</f>
        <v>-</v>
      </c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</row>
    <row r="271" ht="30.0" customHeight="1">
      <c r="A271" s="1"/>
      <c r="B271" s="97" t="str">
        <f t="shared" si="1"/>
        <v/>
      </c>
      <c r="C271" s="108" t="str">
        <f t="shared" si="17"/>
        <v>-</v>
      </c>
      <c r="D271" s="112"/>
      <c r="E271" s="136" t="str">
        <f t="shared" si="2"/>
        <v/>
      </c>
      <c r="F271" s="110"/>
      <c r="G271" s="92"/>
      <c r="H271" s="93"/>
      <c r="I271" s="110"/>
      <c r="J271" s="93"/>
      <c r="K271" s="110"/>
      <c r="L271" s="93"/>
      <c r="M271" s="113"/>
      <c r="N271" s="132"/>
      <c r="O271" s="133" t="str">
        <f t="shared" si="3"/>
        <v/>
      </c>
      <c r="P271" s="110"/>
      <c r="Q271" s="93"/>
      <c r="R271" s="134"/>
      <c r="S271" s="135" t="str">
        <f t="shared" si="4"/>
        <v/>
      </c>
      <c r="T271" s="113" t="str">
        <f t="shared" si="5"/>
        <v>  </v>
      </c>
      <c r="U271" s="35"/>
      <c r="V271" s="114" t="str">
        <f t="shared" si="6"/>
        <v/>
      </c>
      <c r="W271" s="114" t="str">
        <f t="shared" si="7"/>
        <v/>
      </c>
      <c r="X271" s="128" t="str">
        <f t="shared" si="8"/>
        <v>  </v>
      </c>
      <c r="Y271" s="114" t="str">
        <f t="shared" si="9"/>
        <v/>
      </c>
      <c r="Z271" s="114" t="str">
        <f t="shared" si="10"/>
        <v/>
      </c>
      <c r="AA271" s="114" t="str">
        <f>'CADASTRO FORN'!G271</f>
        <v/>
      </c>
      <c r="AB271" s="114" t="str">
        <f t="shared" si="11"/>
        <v/>
      </c>
      <c r="AC271" s="128" t="str">
        <f t="shared" si="12"/>
        <v>  </v>
      </c>
      <c r="AD271" s="55" t="str">
        <f t="shared" si="18"/>
        <v>264</v>
      </c>
      <c r="AE271" s="55"/>
      <c r="AF271" s="55" t="str">
        <f t="shared" si="19"/>
        <v/>
      </c>
      <c r="AG271" s="55" t="str">
        <f t="shared" si="13"/>
        <v/>
      </c>
      <c r="AH271" s="55" t="str">
        <f t="shared" si="14"/>
        <v/>
      </c>
      <c r="AI271" s="55"/>
      <c r="AJ271" s="55" t="str">
        <f t="shared" si="20"/>
        <v/>
      </c>
      <c r="AK271" s="55" t="str">
        <f t="shared" si="15"/>
        <v/>
      </c>
      <c r="AL271" s="104" t="str">
        <f t="shared" si="16"/>
        <v>  </v>
      </c>
      <c r="AM271" s="55"/>
      <c r="AN271" s="55" t="str">
        <f>IF('CADASTRO PROD'!E271 = "", "-", 'CADASTRO PROD'!E271)</f>
        <v>-</v>
      </c>
      <c r="AO271" s="55" t="str">
        <f>IF(AN271= "-", "-", 'CADASTRO PROD'!J271)</f>
        <v>-</v>
      </c>
      <c r="AP271" s="55" t="str">
        <f>IF(AO271 = "-", "-", 'CADASTRO PROD'!D271)</f>
        <v>-</v>
      </c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</row>
    <row r="272" ht="30.0" customHeight="1">
      <c r="A272" s="1"/>
      <c r="B272" s="97" t="str">
        <f t="shared" si="1"/>
        <v/>
      </c>
      <c r="C272" s="98" t="str">
        <f t="shared" si="17"/>
        <v>-</v>
      </c>
      <c r="D272" s="102"/>
      <c r="E272" s="137" t="str">
        <f t="shared" si="2"/>
        <v/>
      </c>
      <c r="F272" s="100"/>
      <c r="G272" s="92"/>
      <c r="H272" s="93"/>
      <c r="I272" s="100"/>
      <c r="J272" s="93"/>
      <c r="K272" s="100"/>
      <c r="L272" s="93"/>
      <c r="M272" s="103"/>
      <c r="N272" s="124"/>
      <c r="O272" s="125" t="str">
        <f t="shared" si="3"/>
        <v/>
      </c>
      <c r="P272" s="100"/>
      <c r="Q272" s="93"/>
      <c r="R272" s="126"/>
      <c r="S272" s="127" t="str">
        <f t="shared" si="4"/>
        <v/>
      </c>
      <c r="T272" s="103" t="str">
        <f t="shared" si="5"/>
        <v>  </v>
      </c>
      <c r="U272" s="35"/>
      <c r="V272" s="114" t="str">
        <f t="shared" si="6"/>
        <v/>
      </c>
      <c r="W272" s="114" t="str">
        <f t="shared" si="7"/>
        <v/>
      </c>
      <c r="X272" s="128" t="str">
        <f t="shared" si="8"/>
        <v>  </v>
      </c>
      <c r="Y272" s="114" t="str">
        <f t="shared" si="9"/>
        <v/>
      </c>
      <c r="Z272" s="114" t="str">
        <f t="shared" si="10"/>
        <v/>
      </c>
      <c r="AA272" s="114" t="str">
        <f>'CADASTRO FORN'!G272</f>
        <v/>
      </c>
      <c r="AB272" s="114" t="str">
        <f t="shared" si="11"/>
        <v/>
      </c>
      <c r="AC272" s="128" t="str">
        <f t="shared" si="12"/>
        <v>  </v>
      </c>
      <c r="AD272" s="55" t="str">
        <f t="shared" si="18"/>
        <v>265</v>
      </c>
      <c r="AE272" s="55"/>
      <c r="AF272" s="55" t="str">
        <f t="shared" si="19"/>
        <v/>
      </c>
      <c r="AG272" s="55" t="str">
        <f t="shared" si="13"/>
        <v/>
      </c>
      <c r="AH272" s="55" t="str">
        <f t="shared" si="14"/>
        <v/>
      </c>
      <c r="AI272" s="55"/>
      <c r="AJ272" s="55" t="str">
        <f t="shared" si="20"/>
        <v/>
      </c>
      <c r="AK272" s="55" t="str">
        <f t="shared" si="15"/>
        <v/>
      </c>
      <c r="AL272" s="104" t="str">
        <f t="shared" si="16"/>
        <v>  </v>
      </c>
      <c r="AM272" s="55"/>
      <c r="AN272" s="55" t="str">
        <f>IF('CADASTRO PROD'!E272 = "", "-", 'CADASTRO PROD'!E272)</f>
        <v>-</v>
      </c>
      <c r="AO272" s="55" t="str">
        <f>IF(AN272= "-", "-", 'CADASTRO PROD'!J272)</f>
        <v>-</v>
      </c>
      <c r="AP272" s="55" t="str">
        <f>IF(AO272 = "-", "-", 'CADASTRO PROD'!D272)</f>
        <v>-</v>
      </c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</row>
    <row r="273" ht="30.0" customHeight="1">
      <c r="A273" s="1"/>
      <c r="B273" s="97" t="str">
        <f t="shared" si="1"/>
        <v/>
      </c>
      <c r="C273" s="108" t="str">
        <f t="shared" si="17"/>
        <v>-</v>
      </c>
      <c r="D273" s="112"/>
      <c r="E273" s="136" t="str">
        <f t="shared" si="2"/>
        <v/>
      </c>
      <c r="F273" s="110"/>
      <c r="G273" s="92"/>
      <c r="H273" s="93"/>
      <c r="I273" s="110"/>
      <c r="J273" s="93"/>
      <c r="K273" s="110"/>
      <c r="L273" s="93"/>
      <c r="M273" s="113"/>
      <c r="N273" s="132"/>
      <c r="O273" s="133" t="str">
        <f t="shared" si="3"/>
        <v/>
      </c>
      <c r="P273" s="110"/>
      <c r="Q273" s="93"/>
      <c r="R273" s="134"/>
      <c r="S273" s="135" t="str">
        <f t="shared" si="4"/>
        <v/>
      </c>
      <c r="T273" s="113" t="str">
        <f t="shared" si="5"/>
        <v>  </v>
      </c>
      <c r="U273" s="35"/>
      <c r="V273" s="114" t="str">
        <f t="shared" si="6"/>
        <v/>
      </c>
      <c r="W273" s="114" t="str">
        <f t="shared" si="7"/>
        <v/>
      </c>
      <c r="X273" s="128" t="str">
        <f t="shared" si="8"/>
        <v>  </v>
      </c>
      <c r="Y273" s="114" t="str">
        <f t="shared" si="9"/>
        <v/>
      </c>
      <c r="Z273" s="114" t="str">
        <f t="shared" si="10"/>
        <v/>
      </c>
      <c r="AA273" s="114" t="str">
        <f>'CADASTRO FORN'!G273</f>
        <v/>
      </c>
      <c r="AB273" s="114" t="str">
        <f t="shared" si="11"/>
        <v/>
      </c>
      <c r="AC273" s="128" t="str">
        <f t="shared" si="12"/>
        <v>  </v>
      </c>
      <c r="AD273" s="55" t="str">
        <f t="shared" si="18"/>
        <v>266</v>
      </c>
      <c r="AE273" s="55"/>
      <c r="AF273" s="55" t="str">
        <f t="shared" si="19"/>
        <v/>
      </c>
      <c r="AG273" s="55" t="str">
        <f t="shared" si="13"/>
        <v/>
      </c>
      <c r="AH273" s="55" t="str">
        <f t="shared" si="14"/>
        <v/>
      </c>
      <c r="AI273" s="55"/>
      <c r="AJ273" s="55" t="str">
        <f t="shared" si="20"/>
        <v/>
      </c>
      <c r="AK273" s="55" t="str">
        <f t="shared" si="15"/>
        <v/>
      </c>
      <c r="AL273" s="104" t="str">
        <f t="shared" si="16"/>
        <v>  </v>
      </c>
      <c r="AM273" s="55"/>
      <c r="AN273" s="55" t="str">
        <f>IF('CADASTRO PROD'!E273 = "", "-", 'CADASTRO PROD'!E273)</f>
        <v>-</v>
      </c>
      <c r="AO273" s="55" t="str">
        <f>IF(AN273= "-", "-", 'CADASTRO PROD'!J273)</f>
        <v>-</v>
      </c>
      <c r="AP273" s="55" t="str">
        <f>IF(AO273 = "-", "-", 'CADASTRO PROD'!D273)</f>
        <v>-</v>
      </c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</row>
    <row r="274" ht="30.0" customHeight="1">
      <c r="A274" s="1"/>
      <c r="B274" s="97" t="str">
        <f t="shared" si="1"/>
        <v/>
      </c>
      <c r="C274" s="98" t="str">
        <f t="shared" si="17"/>
        <v>-</v>
      </c>
      <c r="D274" s="102"/>
      <c r="E274" s="137" t="str">
        <f t="shared" si="2"/>
        <v/>
      </c>
      <c r="F274" s="100"/>
      <c r="G274" s="92"/>
      <c r="H274" s="93"/>
      <c r="I274" s="100"/>
      <c r="J274" s="93"/>
      <c r="K274" s="100"/>
      <c r="L274" s="93"/>
      <c r="M274" s="103"/>
      <c r="N274" s="124"/>
      <c r="O274" s="125" t="str">
        <f t="shared" si="3"/>
        <v/>
      </c>
      <c r="P274" s="100"/>
      <c r="Q274" s="93"/>
      <c r="R274" s="126"/>
      <c r="S274" s="127" t="str">
        <f t="shared" si="4"/>
        <v/>
      </c>
      <c r="T274" s="103" t="str">
        <f t="shared" si="5"/>
        <v>  </v>
      </c>
      <c r="U274" s="35"/>
      <c r="V274" s="114" t="str">
        <f t="shared" si="6"/>
        <v/>
      </c>
      <c r="W274" s="114" t="str">
        <f t="shared" si="7"/>
        <v/>
      </c>
      <c r="X274" s="128" t="str">
        <f t="shared" si="8"/>
        <v>  </v>
      </c>
      <c r="Y274" s="114" t="str">
        <f t="shared" si="9"/>
        <v/>
      </c>
      <c r="Z274" s="114" t="str">
        <f t="shared" si="10"/>
        <v/>
      </c>
      <c r="AA274" s="114" t="str">
        <f>'CADASTRO FORN'!G274</f>
        <v/>
      </c>
      <c r="AB274" s="114" t="str">
        <f t="shared" si="11"/>
        <v/>
      </c>
      <c r="AC274" s="128" t="str">
        <f t="shared" si="12"/>
        <v>  </v>
      </c>
      <c r="AD274" s="55" t="str">
        <f t="shared" si="18"/>
        <v>267</v>
      </c>
      <c r="AE274" s="55"/>
      <c r="AF274" s="55" t="str">
        <f t="shared" si="19"/>
        <v/>
      </c>
      <c r="AG274" s="55" t="str">
        <f t="shared" si="13"/>
        <v/>
      </c>
      <c r="AH274" s="55" t="str">
        <f t="shared" si="14"/>
        <v/>
      </c>
      <c r="AI274" s="55"/>
      <c r="AJ274" s="55" t="str">
        <f t="shared" si="20"/>
        <v/>
      </c>
      <c r="AK274" s="55" t="str">
        <f t="shared" si="15"/>
        <v/>
      </c>
      <c r="AL274" s="104" t="str">
        <f t="shared" si="16"/>
        <v>  </v>
      </c>
      <c r="AM274" s="55"/>
      <c r="AN274" s="55" t="str">
        <f>IF('CADASTRO PROD'!E274 = "", "-", 'CADASTRO PROD'!E274)</f>
        <v>-</v>
      </c>
      <c r="AO274" s="55" t="str">
        <f>IF(AN274= "-", "-", 'CADASTRO PROD'!J274)</f>
        <v>-</v>
      </c>
      <c r="AP274" s="55" t="str">
        <f>IF(AO274 = "-", "-", 'CADASTRO PROD'!D274)</f>
        <v>-</v>
      </c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</row>
    <row r="275" ht="30.0" customHeight="1">
      <c r="A275" s="1"/>
      <c r="B275" s="97" t="str">
        <f t="shared" si="1"/>
        <v/>
      </c>
      <c r="C275" s="108" t="str">
        <f t="shared" si="17"/>
        <v>-</v>
      </c>
      <c r="D275" s="112"/>
      <c r="E275" s="136" t="str">
        <f t="shared" si="2"/>
        <v/>
      </c>
      <c r="F275" s="110"/>
      <c r="G275" s="92"/>
      <c r="H275" s="93"/>
      <c r="I275" s="110"/>
      <c r="J275" s="93"/>
      <c r="K275" s="110"/>
      <c r="L275" s="93"/>
      <c r="M275" s="113"/>
      <c r="N275" s="132"/>
      <c r="O275" s="133" t="str">
        <f t="shared" si="3"/>
        <v/>
      </c>
      <c r="P275" s="110"/>
      <c r="Q275" s="93"/>
      <c r="R275" s="134"/>
      <c r="S275" s="135" t="str">
        <f t="shared" si="4"/>
        <v/>
      </c>
      <c r="T275" s="113" t="str">
        <f t="shared" si="5"/>
        <v>  </v>
      </c>
      <c r="U275" s="35"/>
      <c r="V275" s="114" t="str">
        <f t="shared" si="6"/>
        <v/>
      </c>
      <c r="W275" s="114" t="str">
        <f t="shared" si="7"/>
        <v/>
      </c>
      <c r="X275" s="128" t="str">
        <f t="shared" si="8"/>
        <v>  </v>
      </c>
      <c r="Y275" s="114" t="str">
        <f t="shared" si="9"/>
        <v/>
      </c>
      <c r="Z275" s="114" t="str">
        <f t="shared" si="10"/>
        <v/>
      </c>
      <c r="AA275" s="114" t="str">
        <f>'CADASTRO FORN'!G275</f>
        <v/>
      </c>
      <c r="AB275" s="114" t="str">
        <f t="shared" si="11"/>
        <v/>
      </c>
      <c r="AC275" s="128" t="str">
        <f t="shared" si="12"/>
        <v>  </v>
      </c>
      <c r="AD275" s="55" t="str">
        <f t="shared" si="18"/>
        <v>268</v>
      </c>
      <c r="AE275" s="55"/>
      <c r="AF275" s="55" t="str">
        <f t="shared" si="19"/>
        <v/>
      </c>
      <c r="AG275" s="55" t="str">
        <f t="shared" si="13"/>
        <v/>
      </c>
      <c r="AH275" s="55" t="str">
        <f t="shared" si="14"/>
        <v/>
      </c>
      <c r="AI275" s="55"/>
      <c r="AJ275" s="55" t="str">
        <f t="shared" si="20"/>
        <v/>
      </c>
      <c r="AK275" s="55" t="str">
        <f t="shared" si="15"/>
        <v/>
      </c>
      <c r="AL275" s="104" t="str">
        <f t="shared" si="16"/>
        <v>  </v>
      </c>
      <c r="AM275" s="55"/>
      <c r="AN275" s="55" t="str">
        <f>IF('CADASTRO PROD'!E275 = "", "-", 'CADASTRO PROD'!E275)</f>
        <v>-</v>
      </c>
      <c r="AO275" s="55" t="str">
        <f>IF(AN275= "-", "-", 'CADASTRO PROD'!J275)</f>
        <v>-</v>
      </c>
      <c r="AP275" s="55" t="str">
        <f>IF(AO275 = "-", "-", 'CADASTRO PROD'!D275)</f>
        <v>-</v>
      </c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</row>
    <row r="276" ht="30.0" customHeight="1">
      <c r="A276" s="1"/>
      <c r="B276" s="97" t="str">
        <f t="shared" si="1"/>
        <v/>
      </c>
      <c r="C276" s="98" t="str">
        <f t="shared" si="17"/>
        <v>-</v>
      </c>
      <c r="D276" s="102"/>
      <c r="E276" s="137" t="str">
        <f t="shared" si="2"/>
        <v/>
      </c>
      <c r="F276" s="100"/>
      <c r="G276" s="92"/>
      <c r="H276" s="93"/>
      <c r="I276" s="100"/>
      <c r="J276" s="93"/>
      <c r="K276" s="100"/>
      <c r="L276" s="93"/>
      <c r="M276" s="103"/>
      <c r="N276" s="124"/>
      <c r="O276" s="125" t="str">
        <f t="shared" si="3"/>
        <v/>
      </c>
      <c r="P276" s="100"/>
      <c r="Q276" s="93"/>
      <c r="R276" s="126"/>
      <c r="S276" s="127" t="str">
        <f t="shared" si="4"/>
        <v/>
      </c>
      <c r="T276" s="103" t="str">
        <f t="shared" si="5"/>
        <v>  </v>
      </c>
      <c r="U276" s="35"/>
      <c r="V276" s="114" t="str">
        <f t="shared" si="6"/>
        <v/>
      </c>
      <c r="W276" s="114" t="str">
        <f t="shared" si="7"/>
        <v/>
      </c>
      <c r="X276" s="128" t="str">
        <f t="shared" si="8"/>
        <v>  </v>
      </c>
      <c r="Y276" s="114" t="str">
        <f t="shared" si="9"/>
        <v/>
      </c>
      <c r="Z276" s="114" t="str">
        <f t="shared" si="10"/>
        <v/>
      </c>
      <c r="AA276" s="114" t="str">
        <f>'CADASTRO FORN'!G276</f>
        <v/>
      </c>
      <c r="AB276" s="114" t="str">
        <f t="shared" si="11"/>
        <v/>
      </c>
      <c r="AC276" s="128" t="str">
        <f t="shared" si="12"/>
        <v>  </v>
      </c>
      <c r="AD276" s="55" t="str">
        <f t="shared" si="18"/>
        <v>269</v>
      </c>
      <c r="AE276" s="55"/>
      <c r="AF276" s="55" t="str">
        <f t="shared" si="19"/>
        <v/>
      </c>
      <c r="AG276" s="55" t="str">
        <f t="shared" si="13"/>
        <v/>
      </c>
      <c r="AH276" s="55" t="str">
        <f t="shared" si="14"/>
        <v/>
      </c>
      <c r="AI276" s="55"/>
      <c r="AJ276" s="55" t="str">
        <f t="shared" si="20"/>
        <v/>
      </c>
      <c r="AK276" s="55" t="str">
        <f t="shared" si="15"/>
        <v/>
      </c>
      <c r="AL276" s="104" t="str">
        <f t="shared" si="16"/>
        <v>  </v>
      </c>
      <c r="AM276" s="55"/>
      <c r="AN276" s="55" t="str">
        <f>IF('CADASTRO PROD'!E276 = "", "-", 'CADASTRO PROD'!E276)</f>
        <v>-</v>
      </c>
      <c r="AO276" s="55" t="str">
        <f>IF(AN276= "-", "-", 'CADASTRO PROD'!J276)</f>
        <v>-</v>
      </c>
      <c r="AP276" s="55" t="str">
        <f>IF(AO276 = "-", "-", 'CADASTRO PROD'!D276)</f>
        <v>-</v>
      </c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</row>
    <row r="277" ht="30.0" customHeight="1">
      <c r="A277" s="1"/>
      <c r="B277" s="97" t="str">
        <f t="shared" si="1"/>
        <v/>
      </c>
      <c r="C277" s="108" t="str">
        <f t="shared" si="17"/>
        <v>-</v>
      </c>
      <c r="D277" s="112"/>
      <c r="E277" s="136" t="str">
        <f t="shared" si="2"/>
        <v/>
      </c>
      <c r="F277" s="110"/>
      <c r="G277" s="92"/>
      <c r="H277" s="93"/>
      <c r="I277" s="110"/>
      <c r="J277" s="93"/>
      <c r="K277" s="110"/>
      <c r="L277" s="93"/>
      <c r="M277" s="113"/>
      <c r="N277" s="132"/>
      <c r="O277" s="133" t="str">
        <f t="shared" si="3"/>
        <v/>
      </c>
      <c r="P277" s="110"/>
      <c r="Q277" s="93"/>
      <c r="R277" s="134"/>
      <c r="S277" s="135" t="str">
        <f t="shared" si="4"/>
        <v/>
      </c>
      <c r="T277" s="113" t="str">
        <f t="shared" si="5"/>
        <v>  </v>
      </c>
      <c r="U277" s="35"/>
      <c r="V277" s="114" t="str">
        <f t="shared" si="6"/>
        <v/>
      </c>
      <c r="W277" s="114" t="str">
        <f t="shared" si="7"/>
        <v/>
      </c>
      <c r="X277" s="128" t="str">
        <f t="shared" si="8"/>
        <v>  </v>
      </c>
      <c r="Y277" s="114" t="str">
        <f t="shared" si="9"/>
        <v/>
      </c>
      <c r="Z277" s="114" t="str">
        <f t="shared" si="10"/>
        <v/>
      </c>
      <c r="AA277" s="114" t="str">
        <f>'CADASTRO FORN'!G277</f>
        <v/>
      </c>
      <c r="AB277" s="114" t="str">
        <f t="shared" si="11"/>
        <v/>
      </c>
      <c r="AC277" s="128" t="str">
        <f t="shared" si="12"/>
        <v>  </v>
      </c>
      <c r="AD277" s="55" t="str">
        <f t="shared" si="18"/>
        <v>270</v>
      </c>
      <c r="AE277" s="55"/>
      <c r="AF277" s="55" t="str">
        <f t="shared" si="19"/>
        <v/>
      </c>
      <c r="AG277" s="55" t="str">
        <f t="shared" si="13"/>
        <v/>
      </c>
      <c r="AH277" s="55" t="str">
        <f t="shared" si="14"/>
        <v/>
      </c>
      <c r="AI277" s="55"/>
      <c r="AJ277" s="55" t="str">
        <f t="shared" si="20"/>
        <v/>
      </c>
      <c r="AK277" s="55" t="str">
        <f t="shared" si="15"/>
        <v/>
      </c>
      <c r="AL277" s="104" t="str">
        <f t="shared" si="16"/>
        <v>  </v>
      </c>
      <c r="AM277" s="55"/>
      <c r="AN277" s="55" t="str">
        <f>IF('CADASTRO PROD'!E277 = "", "-", 'CADASTRO PROD'!E277)</f>
        <v>-</v>
      </c>
      <c r="AO277" s="55" t="str">
        <f>IF(AN277= "-", "-", 'CADASTRO PROD'!J277)</f>
        <v>-</v>
      </c>
      <c r="AP277" s="55" t="str">
        <f>IF(AO277 = "-", "-", 'CADASTRO PROD'!D277)</f>
        <v>-</v>
      </c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</row>
    <row r="278" ht="30.0" customHeight="1">
      <c r="A278" s="1"/>
      <c r="B278" s="97" t="str">
        <f t="shared" si="1"/>
        <v/>
      </c>
      <c r="C278" s="98" t="str">
        <f t="shared" si="17"/>
        <v>-</v>
      </c>
      <c r="D278" s="102"/>
      <c r="E278" s="137" t="str">
        <f t="shared" si="2"/>
        <v/>
      </c>
      <c r="F278" s="100"/>
      <c r="G278" s="92"/>
      <c r="H278" s="93"/>
      <c r="I278" s="100"/>
      <c r="J278" s="93"/>
      <c r="K278" s="100"/>
      <c r="L278" s="93"/>
      <c r="M278" s="103"/>
      <c r="N278" s="124"/>
      <c r="O278" s="125" t="str">
        <f t="shared" si="3"/>
        <v/>
      </c>
      <c r="P278" s="100"/>
      <c r="Q278" s="93"/>
      <c r="R278" s="126"/>
      <c r="S278" s="127" t="str">
        <f t="shared" si="4"/>
        <v/>
      </c>
      <c r="T278" s="103" t="str">
        <f t="shared" si="5"/>
        <v>  </v>
      </c>
      <c r="U278" s="35"/>
      <c r="V278" s="114" t="str">
        <f t="shared" si="6"/>
        <v/>
      </c>
      <c r="W278" s="114" t="str">
        <f t="shared" si="7"/>
        <v/>
      </c>
      <c r="X278" s="128" t="str">
        <f t="shared" si="8"/>
        <v>  </v>
      </c>
      <c r="Y278" s="114" t="str">
        <f t="shared" si="9"/>
        <v/>
      </c>
      <c r="Z278" s="114" t="str">
        <f t="shared" si="10"/>
        <v/>
      </c>
      <c r="AA278" s="114" t="str">
        <f>'CADASTRO FORN'!G278</f>
        <v/>
      </c>
      <c r="AB278" s="114" t="str">
        <f t="shared" si="11"/>
        <v/>
      </c>
      <c r="AC278" s="128" t="str">
        <f t="shared" si="12"/>
        <v>  </v>
      </c>
      <c r="AD278" s="55" t="str">
        <f t="shared" si="18"/>
        <v>271</v>
      </c>
      <c r="AE278" s="55"/>
      <c r="AF278" s="55" t="str">
        <f t="shared" si="19"/>
        <v/>
      </c>
      <c r="AG278" s="55" t="str">
        <f t="shared" si="13"/>
        <v/>
      </c>
      <c r="AH278" s="55" t="str">
        <f t="shared" si="14"/>
        <v/>
      </c>
      <c r="AI278" s="55"/>
      <c r="AJ278" s="55" t="str">
        <f t="shared" si="20"/>
        <v/>
      </c>
      <c r="AK278" s="55" t="str">
        <f t="shared" si="15"/>
        <v/>
      </c>
      <c r="AL278" s="104" t="str">
        <f t="shared" si="16"/>
        <v>  </v>
      </c>
      <c r="AM278" s="55"/>
      <c r="AN278" s="55" t="str">
        <f>IF('CADASTRO PROD'!E278 = "", "-", 'CADASTRO PROD'!E278)</f>
        <v>-</v>
      </c>
      <c r="AO278" s="55" t="str">
        <f>IF(AN278= "-", "-", 'CADASTRO PROD'!J278)</f>
        <v>-</v>
      </c>
      <c r="AP278" s="55" t="str">
        <f>IF(AO278 = "-", "-", 'CADASTRO PROD'!D278)</f>
        <v>-</v>
      </c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</row>
    <row r="279" ht="30.0" customHeight="1">
      <c r="A279" s="1"/>
      <c r="B279" s="97" t="str">
        <f t="shared" si="1"/>
        <v/>
      </c>
      <c r="C279" s="108" t="str">
        <f t="shared" si="17"/>
        <v>-</v>
      </c>
      <c r="D279" s="112"/>
      <c r="E279" s="136" t="str">
        <f t="shared" si="2"/>
        <v/>
      </c>
      <c r="F279" s="110"/>
      <c r="G279" s="92"/>
      <c r="H279" s="93"/>
      <c r="I279" s="110"/>
      <c r="J279" s="93"/>
      <c r="K279" s="110"/>
      <c r="L279" s="93"/>
      <c r="M279" s="113"/>
      <c r="N279" s="132"/>
      <c r="O279" s="133" t="str">
        <f t="shared" si="3"/>
        <v/>
      </c>
      <c r="P279" s="110"/>
      <c r="Q279" s="93"/>
      <c r="R279" s="134"/>
      <c r="S279" s="135" t="str">
        <f t="shared" si="4"/>
        <v/>
      </c>
      <c r="T279" s="113" t="str">
        <f t="shared" si="5"/>
        <v>  </v>
      </c>
      <c r="U279" s="35"/>
      <c r="V279" s="114" t="str">
        <f t="shared" si="6"/>
        <v/>
      </c>
      <c r="W279" s="114" t="str">
        <f t="shared" si="7"/>
        <v/>
      </c>
      <c r="X279" s="128" t="str">
        <f t="shared" si="8"/>
        <v>  </v>
      </c>
      <c r="Y279" s="114" t="str">
        <f t="shared" si="9"/>
        <v/>
      </c>
      <c r="Z279" s="114" t="str">
        <f t="shared" si="10"/>
        <v/>
      </c>
      <c r="AA279" s="114" t="str">
        <f>'CADASTRO FORN'!G279</f>
        <v/>
      </c>
      <c r="AB279" s="114" t="str">
        <f t="shared" si="11"/>
        <v/>
      </c>
      <c r="AC279" s="128" t="str">
        <f t="shared" si="12"/>
        <v>  </v>
      </c>
      <c r="AD279" s="55" t="str">
        <f t="shared" si="18"/>
        <v>272</v>
      </c>
      <c r="AE279" s="55"/>
      <c r="AF279" s="55" t="str">
        <f t="shared" si="19"/>
        <v/>
      </c>
      <c r="AG279" s="55" t="str">
        <f t="shared" si="13"/>
        <v/>
      </c>
      <c r="AH279" s="55" t="str">
        <f t="shared" si="14"/>
        <v/>
      </c>
      <c r="AI279" s="55"/>
      <c r="AJ279" s="55" t="str">
        <f t="shared" si="20"/>
        <v/>
      </c>
      <c r="AK279" s="55" t="str">
        <f t="shared" si="15"/>
        <v/>
      </c>
      <c r="AL279" s="104" t="str">
        <f t="shared" si="16"/>
        <v>  </v>
      </c>
      <c r="AM279" s="55"/>
      <c r="AN279" s="55" t="str">
        <f>IF('CADASTRO PROD'!E279 = "", "-", 'CADASTRO PROD'!E279)</f>
        <v>-</v>
      </c>
      <c r="AO279" s="55" t="str">
        <f>IF(AN279= "-", "-", 'CADASTRO PROD'!J279)</f>
        <v>-</v>
      </c>
      <c r="AP279" s="55" t="str">
        <f>IF(AO279 = "-", "-", 'CADASTRO PROD'!D279)</f>
        <v>-</v>
      </c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</row>
    <row r="280" ht="30.0" customHeight="1">
      <c r="A280" s="1"/>
      <c r="B280" s="97" t="str">
        <f t="shared" si="1"/>
        <v/>
      </c>
      <c r="C280" s="98" t="str">
        <f t="shared" si="17"/>
        <v>-</v>
      </c>
      <c r="D280" s="102"/>
      <c r="E280" s="137" t="str">
        <f t="shared" si="2"/>
        <v/>
      </c>
      <c r="F280" s="100"/>
      <c r="G280" s="92"/>
      <c r="H280" s="93"/>
      <c r="I280" s="100"/>
      <c r="J280" s="93"/>
      <c r="K280" s="100"/>
      <c r="L280" s="93"/>
      <c r="M280" s="103"/>
      <c r="N280" s="124"/>
      <c r="O280" s="125" t="str">
        <f t="shared" si="3"/>
        <v/>
      </c>
      <c r="P280" s="100"/>
      <c r="Q280" s="93"/>
      <c r="R280" s="126"/>
      <c r="S280" s="127" t="str">
        <f t="shared" si="4"/>
        <v/>
      </c>
      <c r="T280" s="103" t="str">
        <f t="shared" si="5"/>
        <v>  </v>
      </c>
      <c r="U280" s="35"/>
      <c r="V280" s="114" t="str">
        <f t="shared" si="6"/>
        <v/>
      </c>
      <c r="W280" s="114" t="str">
        <f t="shared" si="7"/>
        <v/>
      </c>
      <c r="X280" s="128" t="str">
        <f t="shared" si="8"/>
        <v>  </v>
      </c>
      <c r="Y280" s="114" t="str">
        <f t="shared" si="9"/>
        <v/>
      </c>
      <c r="Z280" s="114" t="str">
        <f t="shared" si="10"/>
        <v/>
      </c>
      <c r="AA280" s="114" t="str">
        <f>'CADASTRO FORN'!G280</f>
        <v/>
      </c>
      <c r="AB280" s="114" t="str">
        <f t="shared" si="11"/>
        <v/>
      </c>
      <c r="AC280" s="128" t="str">
        <f t="shared" si="12"/>
        <v>  </v>
      </c>
      <c r="AD280" s="55" t="str">
        <f t="shared" si="18"/>
        <v>273</v>
      </c>
      <c r="AE280" s="55"/>
      <c r="AF280" s="55" t="str">
        <f t="shared" si="19"/>
        <v/>
      </c>
      <c r="AG280" s="55" t="str">
        <f t="shared" si="13"/>
        <v/>
      </c>
      <c r="AH280" s="55" t="str">
        <f t="shared" si="14"/>
        <v/>
      </c>
      <c r="AI280" s="55"/>
      <c r="AJ280" s="55" t="str">
        <f t="shared" si="20"/>
        <v/>
      </c>
      <c r="AK280" s="55" t="str">
        <f t="shared" si="15"/>
        <v/>
      </c>
      <c r="AL280" s="104" t="str">
        <f t="shared" si="16"/>
        <v>  </v>
      </c>
      <c r="AM280" s="55"/>
      <c r="AN280" s="55" t="str">
        <f>IF('CADASTRO PROD'!E280 = "", "-", 'CADASTRO PROD'!E280)</f>
        <v>-</v>
      </c>
      <c r="AO280" s="55" t="str">
        <f>IF(AN280= "-", "-", 'CADASTRO PROD'!J280)</f>
        <v>-</v>
      </c>
      <c r="AP280" s="55" t="str">
        <f>IF(AO280 = "-", "-", 'CADASTRO PROD'!D280)</f>
        <v>-</v>
      </c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</row>
    <row r="281" ht="30.0" customHeight="1">
      <c r="A281" s="1"/>
      <c r="B281" s="97" t="str">
        <f t="shared" si="1"/>
        <v/>
      </c>
      <c r="C281" s="108" t="str">
        <f t="shared" si="17"/>
        <v>-</v>
      </c>
      <c r="D281" s="112"/>
      <c r="E281" s="136" t="str">
        <f t="shared" si="2"/>
        <v/>
      </c>
      <c r="F281" s="110"/>
      <c r="G281" s="92"/>
      <c r="H281" s="93"/>
      <c r="I281" s="110"/>
      <c r="J281" s="93"/>
      <c r="K281" s="110"/>
      <c r="L281" s="93"/>
      <c r="M281" s="113"/>
      <c r="N281" s="132"/>
      <c r="O281" s="133" t="str">
        <f t="shared" si="3"/>
        <v/>
      </c>
      <c r="P281" s="110"/>
      <c r="Q281" s="93"/>
      <c r="R281" s="134"/>
      <c r="S281" s="135" t="str">
        <f t="shared" si="4"/>
        <v/>
      </c>
      <c r="T281" s="113" t="str">
        <f t="shared" si="5"/>
        <v>  </v>
      </c>
      <c r="U281" s="35"/>
      <c r="V281" s="114" t="str">
        <f t="shared" si="6"/>
        <v/>
      </c>
      <c r="W281" s="114" t="str">
        <f t="shared" si="7"/>
        <v/>
      </c>
      <c r="X281" s="128" t="str">
        <f t="shared" si="8"/>
        <v>  </v>
      </c>
      <c r="Y281" s="114" t="str">
        <f t="shared" si="9"/>
        <v/>
      </c>
      <c r="Z281" s="114" t="str">
        <f t="shared" si="10"/>
        <v/>
      </c>
      <c r="AA281" s="114" t="str">
        <f>'CADASTRO FORN'!G281</f>
        <v/>
      </c>
      <c r="AB281" s="114" t="str">
        <f t="shared" si="11"/>
        <v/>
      </c>
      <c r="AC281" s="128" t="str">
        <f t="shared" si="12"/>
        <v>  </v>
      </c>
      <c r="AD281" s="55" t="str">
        <f t="shared" si="18"/>
        <v>274</v>
      </c>
      <c r="AE281" s="55"/>
      <c r="AF281" s="55" t="str">
        <f t="shared" si="19"/>
        <v/>
      </c>
      <c r="AG281" s="55" t="str">
        <f t="shared" si="13"/>
        <v/>
      </c>
      <c r="AH281" s="55" t="str">
        <f t="shared" si="14"/>
        <v/>
      </c>
      <c r="AI281" s="55"/>
      <c r="AJ281" s="55" t="str">
        <f t="shared" si="20"/>
        <v/>
      </c>
      <c r="AK281" s="55" t="str">
        <f t="shared" si="15"/>
        <v/>
      </c>
      <c r="AL281" s="104" t="str">
        <f t="shared" si="16"/>
        <v>  </v>
      </c>
      <c r="AM281" s="55"/>
      <c r="AN281" s="55" t="str">
        <f>IF('CADASTRO PROD'!E281 = "", "-", 'CADASTRO PROD'!E281)</f>
        <v>-</v>
      </c>
      <c r="AO281" s="55" t="str">
        <f>IF(AN281= "-", "-", 'CADASTRO PROD'!J281)</f>
        <v>-</v>
      </c>
      <c r="AP281" s="55" t="str">
        <f>IF(AO281 = "-", "-", 'CADASTRO PROD'!D281)</f>
        <v>-</v>
      </c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</row>
    <row r="282" ht="30.0" customHeight="1">
      <c r="A282" s="1"/>
      <c r="B282" s="97" t="str">
        <f t="shared" si="1"/>
        <v/>
      </c>
      <c r="C282" s="98" t="str">
        <f t="shared" si="17"/>
        <v>-</v>
      </c>
      <c r="D282" s="102"/>
      <c r="E282" s="137" t="str">
        <f t="shared" si="2"/>
        <v/>
      </c>
      <c r="F282" s="100"/>
      <c r="G282" s="92"/>
      <c r="H282" s="93"/>
      <c r="I282" s="100"/>
      <c r="J282" s="93"/>
      <c r="K282" s="100"/>
      <c r="L282" s="93"/>
      <c r="M282" s="103"/>
      <c r="N282" s="124"/>
      <c r="O282" s="125" t="str">
        <f t="shared" si="3"/>
        <v/>
      </c>
      <c r="P282" s="100"/>
      <c r="Q282" s="93"/>
      <c r="R282" s="126"/>
      <c r="S282" s="127" t="str">
        <f t="shared" si="4"/>
        <v/>
      </c>
      <c r="T282" s="103" t="str">
        <f t="shared" si="5"/>
        <v>  </v>
      </c>
      <c r="U282" s="35"/>
      <c r="V282" s="114" t="str">
        <f t="shared" si="6"/>
        <v/>
      </c>
      <c r="W282" s="114" t="str">
        <f t="shared" si="7"/>
        <v/>
      </c>
      <c r="X282" s="128" t="str">
        <f t="shared" si="8"/>
        <v>  </v>
      </c>
      <c r="Y282" s="114" t="str">
        <f t="shared" si="9"/>
        <v/>
      </c>
      <c r="Z282" s="114" t="str">
        <f t="shared" si="10"/>
        <v/>
      </c>
      <c r="AA282" s="114" t="str">
        <f>'CADASTRO FORN'!G282</f>
        <v/>
      </c>
      <c r="AB282" s="114" t="str">
        <f t="shared" si="11"/>
        <v/>
      </c>
      <c r="AC282" s="128" t="str">
        <f t="shared" si="12"/>
        <v>  </v>
      </c>
      <c r="AD282" s="55" t="str">
        <f t="shared" si="18"/>
        <v>275</v>
      </c>
      <c r="AE282" s="55"/>
      <c r="AF282" s="55" t="str">
        <f t="shared" si="19"/>
        <v/>
      </c>
      <c r="AG282" s="55" t="str">
        <f t="shared" si="13"/>
        <v/>
      </c>
      <c r="AH282" s="55" t="str">
        <f t="shared" si="14"/>
        <v/>
      </c>
      <c r="AI282" s="55"/>
      <c r="AJ282" s="55" t="str">
        <f t="shared" si="20"/>
        <v/>
      </c>
      <c r="AK282" s="55" t="str">
        <f t="shared" si="15"/>
        <v/>
      </c>
      <c r="AL282" s="104" t="str">
        <f t="shared" si="16"/>
        <v>  </v>
      </c>
      <c r="AM282" s="55"/>
      <c r="AN282" s="55" t="str">
        <f>IF('CADASTRO PROD'!E282 = "", "-", 'CADASTRO PROD'!E282)</f>
        <v>-</v>
      </c>
      <c r="AO282" s="55" t="str">
        <f>IF(AN282= "-", "-", 'CADASTRO PROD'!J282)</f>
        <v>-</v>
      </c>
      <c r="AP282" s="55" t="str">
        <f>IF(AO282 = "-", "-", 'CADASTRO PROD'!D282)</f>
        <v>-</v>
      </c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</row>
    <row r="283" ht="30.0" customHeight="1">
      <c r="A283" s="1"/>
      <c r="B283" s="97" t="str">
        <f t="shared" si="1"/>
        <v/>
      </c>
      <c r="C283" s="108" t="str">
        <f t="shared" si="17"/>
        <v>-</v>
      </c>
      <c r="D283" s="112"/>
      <c r="E283" s="136" t="str">
        <f t="shared" si="2"/>
        <v/>
      </c>
      <c r="F283" s="110"/>
      <c r="G283" s="92"/>
      <c r="H283" s="93"/>
      <c r="I283" s="110"/>
      <c r="J283" s="93"/>
      <c r="K283" s="110"/>
      <c r="L283" s="93"/>
      <c r="M283" s="113"/>
      <c r="N283" s="132"/>
      <c r="O283" s="133" t="str">
        <f t="shared" si="3"/>
        <v/>
      </c>
      <c r="P283" s="110"/>
      <c r="Q283" s="93"/>
      <c r="R283" s="134"/>
      <c r="S283" s="135" t="str">
        <f t="shared" si="4"/>
        <v/>
      </c>
      <c r="T283" s="113" t="str">
        <f t="shared" si="5"/>
        <v>  </v>
      </c>
      <c r="U283" s="35"/>
      <c r="V283" s="114" t="str">
        <f t="shared" si="6"/>
        <v/>
      </c>
      <c r="W283" s="114" t="str">
        <f t="shared" si="7"/>
        <v/>
      </c>
      <c r="X283" s="128" t="str">
        <f t="shared" si="8"/>
        <v>  </v>
      </c>
      <c r="Y283" s="114" t="str">
        <f t="shared" si="9"/>
        <v/>
      </c>
      <c r="Z283" s="114" t="str">
        <f t="shared" si="10"/>
        <v/>
      </c>
      <c r="AA283" s="114" t="str">
        <f>'CADASTRO FORN'!G283</f>
        <v/>
      </c>
      <c r="AB283" s="114" t="str">
        <f t="shared" si="11"/>
        <v/>
      </c>
      <c r="AC283" s="128" t="str">
        <f t="shared" si="12"/>
        <v>  </v>
      </c>
      <c r="AD283" s="55" t="str">
        <f t="shared" si="18"/>
        <v>276</v>
      </c>
      <c r="AE283" s="55"/>
      <c r="AF283" s="55" t="str">
        <f t="shared" si="19"/>
        <v/>
      </c>
      <c r="AG283" s="55" t="str">
        <f t="shared" si="13"/>
        <v/>
      </c>
      <c r="AH283" s="55" t="str">
        <f t="shared" si="14"/>
        <v/>
      </c>
      <c r="AI283" s="55"/>
      <c r="AJ283" s="55" t="str">
        <f t="shared" si="20"/>
        <v/>
      </c>
      <c r="AK283" s="55" t="str">
        <f t="shared" si="15"/>
        <v/>
      </c>
      <c r="AL283" s="104" t="str">
        <f t="shared" si="16"/>
        <v>  </v>
      </c>
      <c r="AM283" s="55"/>
      <c r="AN283" s="55" t="str">
        <f>IF('CADASTRO PROD'!E283 = "", "-", 'CADASTRO PROD'!E283)</f>
        <v>-</v>
      </c>
      <c r="AO283" s="55" t="str">
        <f>IF(AN283= "-", "-", 'CADASTRO PROD'!J283)</f>
        <v>-</v>
      </c>
      <c r="AP283" s="55" t="str">
        <f>IF(AO283 = "-", "-", 'CADASTRO PROD'!D283)</f>
        <v>-</v>
      </c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</row>
    <row r="284" ht="30.0" customHeight="1">
      <c r="A284" s="1"/>
      <c r="B284" s="97" t="str">
        <f t="shared" si="1"/>
        <v/>
      </c>
      <c r="C284" s="98" t="str">
        <f t="shared" si="17"/>
        <v>-</v>
      </c>
      <c r="D284" s="102"/>
      <c r="E284" s="137" t="str">
        <f t="shared" si="2"/>
        <v/>
      </c>
      <c r="F284" s="100"/>
      <c r="G284" s="92"/>
      <c r="H284" s="93"/>
      <c r="I284" s="100"/>
      <c r="J284" s="93"/>
      <c r="K284" s="100"/>
      <c r="L284" s="93"/>
      <c r="M284" s="103"/>
      <c r="N284" s="124"/>
      <c r="O284" s="125" t="str">
        <f t="shared" si="3"/>
        <v/>
      </c>
      <c r="P284" s="100"/>
      <c r="Q284" s="93"/>
      <c r="R284" s="126"/>
      <c r="S284" s="127" t="str">
        <f t="shared" si="4"/>
        <v/>
      </c>
      <c r="T284" s="103" t="str">
        <f t="shared" si="5"/>
        <v>  </v>
      </c>
      <c r="U284" s="35"/>
      <c r="V284" s="114" t="str">
        <f t="shared" si="6"/>
        <v/>
      </c>
      <c r="W284" s="114" t="str">
        <f t="shared" si="7"/>
        <v/>
      </c>
      <c r="X284" s="128" t="str">
        <f t="shared" si="8"/>
        <v>  </v>
      </c>
      <c r="Y284" s="114" t="str">
        <f t="shared" si="9"/>
        <v/>
      </c>
      <c r="Z284" s="114" t="str">
        <f t="shared" si="10"/>
        <v/>
      </c>
      <c r="AA284" s="114" t="str">
        <f>'CADASTRO FORN'!G284</f>
        <v/>
      </c>
      <c r="AB284" s="114" t="str">
        <f t="shared" si="11"/>
        <v/>
      </c>
      <c r="AC284" s="128" t="str">
        <f t="shared" si="12"/>
        <v>  </v>
      </c>
      <c r="AD284" s="55" t="str">
        <f t="shared" si="18"/>
        <v>277</v>
      </c>
      <c r="AE284" s="55"/>
      <c r="AF284" s="55" t="str">
        <f t="shared" si="19"/>
        <v/>
      </c>
      <c r="AG284" s="55" t="str">
        <f t="shared" si="13"/>
        <v/>
      </c>
      <c r="AH284" s="55" t="str">
        <f t="shared" si="14"/>
        <v/>
      </c>
      <c r="AI284" s="55"/>
      <c r="AJ284" s="55" t="str">
        <f t="shared" si="20"/>
        <v/>
      </c>
      <c r="AK284" s="55" t="str">
        <f t="shared" si="15"/>
        <v/>
      </c>
      <c r="AL284" s="104" t="str">
        <f t="shared" si="16"/>
        <v>  </v>
      </c>
      <c r="AM284" s="55"/>
      <c r="AN284" s="55" t="str">
        <f>IF('CADASTRO PROD'!E284 = "", "-", 'CADASTRO PROD'!E284)</f>
        <v>-</v>
      </c>
      <c r="AO284" s="55" t="str">
        <f>IF(AN284= "-", "-", 'CADASTRO PROD'!J284)</f>
        <v>-</v>
      </c>
      <c r="AP284" s="55" t="str">
        <f>IF(AO284 = "-", "-", 'CADASTRO PROD'!D284)</f>
        <v>-</v>
      </c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</row>
    <row r="285" ht="30.0" customHeight="1">
      <c r="A285" s="1"/>
      <c r="B285" s="97" t="str">
        <f t="shared" si="1"/>
        <v/>
      </c>
      <c r="C285" s="108" t="str">
        <f t="shared" si="17"/>
        <v>-</v>
      </c>
      <c r="D285" s="112"/>
      <c r="E285" s="136" t="str">
        <f t="shared" si="2"/>
        <v/>
      </c>
      <c r="F285" s="110"/>
      <c r="G285" s="92"/>
      <c r="H285" s="93"/>
      <c r="I285" s="110"/>
      <c r="J285" s="93"/>
      <c r="K285" s="110"/>
      <c r="L285" s="93"/>
      <c r="M285" s="113"/>
      <c r="N285" s="132"/>
      <c r="O285" s="133" t="str">
        <f t="shared" si="3"/>
        <v/>
      </c>
      <c r="P285" s="110"/>
      <c r="Q285" s="93"/>
      <c r="R285" s="134"/>
      <c r="S285" s="135" t="str">
        <f t="shared" si="4"/>
        <v/>
      </c>
      <c r="T285" s="113" t="str">
        <f t="shared" si="5"/>
        <v>  </v>
      </c>
      <c r="U285" s="35"/>
      <c r="V285" s="114" t="str">
        <f t="shared" si="6"/>
        <v/>
      </c>
      <c r="W285" s="114" t="str">
        <f t="shared" si="7"/>
        <v/>
      </c>
      <c r="X285" s="128" t="str">
        <f t="shared" si="8"/>
        <v>  </v>
      </c>
      <c r="Y285" s="114" t="str">
        <f t="shared" si="9"/>
        <v/>
      </c>
      <c r="Z285" s="114" t="str">
        <f t="shared" si="10"/>
        <v/>
      </c>
      <c r="AA285" s="114" t="str">
        <f>'CADASTRO FORN'!G285</f>
        <v/>
      </c>
      <c r="AB285" s="114" t="str">
        <f t="shared" si="11"/>
        <v/>
      </c>
      <c r="AC285" s="128" t="str">
        <f t="shared" si="12"/>
        <v>  </v>
      </c>
      <c r="AD285" s="55" t="str">
        <f t="shared" si="18"/>
        <v>278</v>
      </c>
      <c r="AE285" s="55"/>
      <c r="AF285" s="55" t="str">
        <f t="shared" si="19"/>
        <v/>
      </c>
      <c r="AG285" s="55" t="str">
        <f t="shared" si="13"/>
        <v/>
      </c>
      <c r="AH285" s="55" t="str">
        <f t="shared" si="14"/>
        <v/>
      </c>
      <c r="AI285" s="55"/>
      <c r="AJ285" s="55" t="str">
        <f t="shared" si="20"/>
        <v/>
      </c>
      <c r="AK285" s="55" t="str">
        <f t="shared" si="15"/>
        <v/>
      </c>
      <c r="AL285" s="104" t="str">
        <f t="shared" si="16"/>
        <v>  </v>
      </c>
      <c r="AM285" s="55"/>
      <c r="AN285" s="55" t="str">
        <f>IF('CADASTRO PROD'!E285 = "", "-", 'CADASTRO PROD'!E285)</f>
        <v>-</v>
      </c>
      <c r="AO285" s="55" t="str">
        <f>IF(AN285= "-", "-", 'CADASTRO PROD'!J285)</f>
        <v>-</v>
      </c>
      <c r="AP285" s="55" t="str">
        <f>IF(AO285 = "-", "-", 'CADASTRO PROD'!D285)</f>
        <v>-</v>
      </c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</row>
    <row r="286" ht="30.0" customHeight="1">
      <c r="A286" s="1"/>
      <c r="B286" s="97" t="str">
        <f t="shared" si="1"/>
        <v/>
      </c>
      <c r="C286" s="98" t="str">
        <f t="shared" si="17"/>
        <v>-</v>
      </c>
      <c r="D286" s="102"/>
      <c r="E286" s="137" t="str">
        <f t="shared" si="2"/>
        <v/>
      </c>
      <c r="F286" s="100"/>
      <c r="G286" s="92"/>
      <c r="H286" s="93"/>
      <c r="I286" s="100"/>
      <c r="J286" s="93"/>
      <c r="K286" s="100"/>
      <c r="L286" s="93"/>
      <c r="M286" s="103"/>
      <c r="N286" s="124"/>
      <c r="O286" s="125" t="str">
        <f t="shared" si="3"/>
        <v/>
      </c>
      <c r="P286" s="100"/>
      <c r="Q286" s="93"/>
      <c r="R286" s="126"/>
      <c r="S286" s="127" t="str">
        <f t="shared" si="4"/>
        <v/>
      </c>
      <c r="T286" s="103" t="str">
        <f t="shared" si="5"/>
        <v>  </v>
      </c>
      <c r="U286" s="35"/>
      <c r="V286" s="114" t="str">
        <f t="shared" si="6"/>
        <v/>
      </c>
      <c r="W286" s="114" t="str">
        <f t="shared" si="7"/>
        <v/>
      </c>
      <c r="X286" s="128" t="str">
        <f t="shared" si="8"/>
        <v>  </v>
      </c>
      <c r="Y286" s="114" t="str">
        <f t="shared" si="9"/>
        <v/>
      </c>
      <c r="Z286" s="114" t="str">
        <f t="shared" si="10"/>
        <v/>
      </c>
      <c r="AA286" s="114" t="str">
        <f>'CADASTRO FORN'!G286</f>
        <v/>
      </c>
      <c r="AB286" s="114" t="str">
        <f t="shared" si="11"/>
        <v/>
      </c>
      <c r="AC286" s="128" t="str">
        <f t="shared" si="12"/>
        <v>  </v>
      </c>
      <c r="AD286" s="55" t="str">
        <f t="shared" si="18"/>
        <v>279</v>
      </c>
      <c r="AE286" s="55"/>
      <c r="AF286" s="55" t="str">
        <f t="shared" si="19"/>
        <v/>
      </c>
      <c r="AG286" s="55" t="str">
        <f t="shared" si="13"/>
        <v/>
      </c>
      <c r="AH286" s="55" t="str">
        <f t="shared" si="14"/>
        <v/>
      </c>
      <c r="AI286" s="55"/>
      <c r="AJ286" s="55" t="str">
        <f t="shared" si="20"/>
        <v/>
      </c>
      <c r="AK286" s="55" t="str">
        <f t="shared" si="15"/>
        <v/>
      </c>
      <c r="AL286" s="104" t="str">
        <f t="shared" si="16"/>
        <v>  </v>
      </c>
      <c r="AM286" s="55"/>
      <c r="AN286" s="55" t="str">
        <f>IF('CADASTRO PROD'!E286 = "", "-", 'CADASTRO PROD'!E286)</f>
        <v>-</v>
      </c>
      <c r="AO286" s="55" t="str">
        <f>IF(AN286= "-", "-", 'CADASTRO PROD'!J286)</f>
        <v>-</v>
      </c>
      <c r="AP286" s="55" t="str">
        <f>IF(AO286 = "-", "-", 'CADASTRO PROD'!D286)</f>
        <v>-</v>
      </c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</row>
    <row r="287" ht="30.0" customHeight="1">
      <c r="A287" s="1"/>
      <c r="B287" s="97" t="str">
        <f t="shared" si="1"/>
        <v/>
      </c>
      <c r="C287" s="108" t="str">
        <f t="shared" si="17"/>
        <v>-</v>
      </c>
      <c r="D287" s="112"/>
      <c r="E287" s="136" t="str">
        <f t="shared" si="2"/>
        <v/>
      </c>
      <c r="F287" s="110"/>
      <c r="G287" s="92"/>
      <c r="H287" s="93"/>
      <c r="I287" s="110"/>
      <c r="J287" s="93"/>
      <c r="K287" s="110"/>
      <c r="L287" s="93"/>
      <c r="M287" s="113"/>
      <c r="N287" s="132"/>
      <c r="O287" s="133" t="str">
        <f t="shared" si="3"/>
        <v/>
      </c>
      <c r="P287" s="110"/>
      <c r="Q287" s="93"/>
      <c r="R287" s="134"/>
      <c r="S287" s="135" t="str">
        <f t="shared" si="4"/>
        <v/>
      </c>
      <c r="T287" s="113" t="str">
        <f t="shared" si="5"/>
        <v>  </v>
      </c>
      <c r="U287" s="35"/>
      <c r="V287" s="114" t="str">
        <f t="shared" si="6"/>
        <v/>
      </c>
      <c r="W287" s="114" t="str">
        <f t="shared" si="7"/>
        <v/>
      </c>
      <c r="X287" s="128" t="str">
        <f t="shared" si="8"/>
        <v>  </v>
      </c>
      <c r="Y287" s="114" t="str">
        <f t="shared" si="9"/>
        <v/>
      </c>
      <c r="Z287" s="114" t="str">
        <f t="shared" si="10"/>
        <v/>
      </c>
      <c r="AA287" s="114" t="str">
        <f>'CADASTRO FORN'!G287</f>
        <v/>
      </c>
      <c r="AB287" s="114" t="str">
        <f t="shared" si="11"/>
        <v/>
      </c>
      <c r="AC287" s="128" t="str">
        <f t="shared" si="12"/>
        <v>  </v>
      </c>
      <c r="AD287" s="55" t="str">
        <f t="shared" si="18"/>
        <v>280</v>
      </c>
      <c r="AE287" s="55"/>
      <c r="AF287" s="55" t="str">
        <f t="shared" si="19"/>
        <v/>
      </c>
      <c r="AG287" s="55" t="str">
        <f t="shared" si="13"/>
        <v/>
      </c>
      <c r="AH287" s="55" t="str">
        <f t="shared" si="14"/>
        <v/>
      </c>
      <c r="AI287" s="55"/>
      <c r="AJ287" s="55" t="str">
        <f t="shared" si="20"/>
        <v/>
      </c>
      <c r="AK287" s="55" t="str">
        <f t="shared" si="15"/>
        <v/>
      </c>
      <c r="AL287" s="104" t="str">
        <f t="shared" si="16"/>
        <v>  </v>
      </c>
      <c r="AM287" s="55"/>
      <c r="AN287" s="55" t="str">
        <f>IF('CADASTRO PROD'!E287 = "", "-", 'CADASTRO PROD'!E287)</f>
        <v>-</v>
      </c>
      <c r="AO287" s="55" t="str">
        <f>IF(AN287= "-", "-", 'CADASTRO PROD'!J287)</f>
        <v>-</v>
      </c>
      <c r="AP287" s="55" t="str">
        <f>IF(AO287 = "-", "-", 'CADASTRO PROD'!D287)</f>
        <v>-</v>
      </c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</row>
    <row r="288" ht="30.0" customHeight="1">
      <c r="A288" s="1"/>
      <c r="B288" s="97" t="str">
        <f t="shared" si="1"/>
        <v/>
      </c>
      <c r="C288" s="98" t="str">
        <f t="shared" si="17"/>
        <v>-</v>
      </c>
      <c r="D288" s="102"/>
      <c r="E288" s="137" t="str">
        <f t="shared" si="2"/>
        <v/>
      </c>
      <c r="F288" s="100"/>
      <c r="G288" s="92"/>
      <c r="H288" s="93"/>
      <c r="I288" s="100"/>
      <c r="J288" s="93"/>
      <c r="K288" s="100"/>
      <c r="L288" s="93"/>
      <c r="M288" s="103"/>
      <c r="N288" s="124"/>
      <c r="O288" s="125" t="str">
        <f t="shared" si="3"/>
        <v/>
      </c>
      <c r="P288" s="100"/>
      <c r="Q288" s="93"/>
      <c r="R288" s="126"/>
      <c r="S288" s="127" t="str">
        <f t="shared" si="4"/>
        <v/>
      </c>
      <c r="T288" s="103" t="str">
        <f t="shared" si="5"/>
        <v>  </v>
      </c>
      <c r="U288" s="35"/>
      <c r="V288" s="114" t="str">
        <f t="shared" si="6"/>
        <v/>
      </c>
      <c r="W288" s="114" t="str">
        <f t="shared" si="7"/>
        <v/>
      </c>
      <c r="X288" s="128" t="str">
        <f t="shared" si="8"/>
        <v>  </v>
      </c>
      <c r="Y288" s="114" t="str">
        <f t="shared" si="9"/>
        <v/>
      </c>
      <c r="Z288" s="114" t="str">
        <f t="shared" si="10"/>
        <v/>
      </c>
      <c r="AA288" s="114" t="str">
        <f>'CADASTRO FORN'!G288</f>
        <v/>
      </c>
      <c r="AB288" s="114" t="str">
        <f t="shared" si="11"/>
        <v/>
      </c>
      <c r="AC288" s="128" t="str">
        <f t="shared" si="12"/>
        <v>  </v>
      </c>
      <c r="AD288" s="55" t="str">
        <f t="shared" si="18"/>
        <v>281</v>
      </c>
      <c r="AE288" s="55"/>
      <c r="AF288" s="55" t="str">
        <f t="shared" si="19"/>
        <v/>
      </c>
      <c r="AG288" s="55" t="str">
        <f t="shared" si="13"/>
        <v/>
      </c>
      <c r="AH288" s="55" t="str">
        <f t="shared" si="14"/>
        <v/>
      </c>
      <c r="AI288" s="55"/>
      <c r="AJ288" s="55" t="str">
        <f t="shared" si="20"/>
        <v/>
      </c>
      <c r="AK288" s="55" t="str">
        <f t="shared" si="15"/>
        <v/>
      </c>
      <c r="AL288" s="104" t="str">
        <f t="shared" si="16"/>
        <v>  </v>
      </c>
      <c r="AM288" s="55"/>
      <c r="AN288" s="55" t="str">
        <f>IF('CADASTRO PROD'!E288 = "", "-", 'CADASTRO PROD'!E288)</f>
        <v>-</v>
      </c>
      <c r="AO288" s="55" t="str">
        <f>IF(AN288= "-", "-", 'CADASTRO PROD'!J288)</f>
        <v>-</v>
      </c>
      <c r="AP288" s="55" t="str">
        <f>IF(AO288 = "-", "-", 'CADASTRO PROD'!D288)</f>
        <v>-</v>
      </c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</row>
    <row r="289" ht="30.0" customHeight="1">
      <c r="A289" s="1"/>
      <c r="B289" s="97" t="str">
        <f t="shared" si="1"/>
        <v/>
      </c>
      <c r="C289" s="108" t="str">
        <f t="shared" si="17"/>
        <v>-</v>
      </c>
      <c r="D289" s="112"/>
      <c r="E289" s="136" t="str">
        <f t="shared" si="2"/>
        <v/>
      </c>
      <c r="F289" s="110"/>
      <c r="G289" s="92"/>
      <c r="H289" s="93"/>
      <c r="I289" s="110"/>
      <c r="J289" s="93"/>
      <c r="K289" s="110"/>
      <c r="L289" s="93"/>
      <c r="M289" s="113"/>
      <c r="N289" s="132"/>
      <c r="O289" s="133" t="str">
        <f t="shared" si="3"/>
        <v/>
      </c>
      <c r="P289" s="110"/>
      <c r="Q289" s="93"/>
      <c r="R289" s="134"/>
      <c r="S289" s="135" t="str">
        <f t="shared" si="4"/>
        <v/>
      </c>
      <c r="T289" s="113" t="str">
        <f t="shared" si="5"/>
        <v>  </v>
      </c>
      <c r="U289" s="35"/>
      <c r="V289" s="114" t="str">
        <f t="shared" si="6"/>
        <v/>
      </c>
      <c r="W289" s="114" t="str">
        <f t="shared" si="7"/>
        <v/>
      </c>
      <c r="X289" s="128" t="str">
        <f t="shared" si="8"/>
        <v>  </v>
      </c>
      <c r="Y289" s="114" t="str">
        <f t="shared" si="9"/>
        <v/>
      </c>
      <c r="Z289" s="114" t="str">
        <f t="shared" si="10"/>
        <v/>
      </c>
      <c r="AA289" s="114" t="str">
        <f>'CADASTRO FORN'!G289</f>
        <v/>
      </c>
      <c r="AB289" s="114" t="str">
        <f t="shared" si="11"/>
        <v/>
      </c>
      <c r="AC289" s="128" t="str">
        <f t="shared" si="12"/>
        <v>  </v>
      </c>
      <c r="AD289" s="55" t="str">
        <f t="shared" si="18"/>
        <v>282</v>
      </c>
      <c r="AE289" s="55"/>
      <c r="AF289" s="55" t="str">
        <f t="shared" si="19"/>
        <v/>
      </c>
      <c r="AG289" s="55" t="str">
        <f t="shared" si="13"/>
        <v/>
      </c>
      <c r="AH289" s="55" t="str">
        <f t="shared" si="14"/>
        <v/>
      </c>
      <c r="AI289" s="55"/>
      <c r="AJ289" s="55" t="str">
        <f t="shared" si="20"/>
        <v/>
      </c>
      <c r="AK289" s="55" t="str">
        <f t="shared" si="15"/>
        <v/>
      </c>
      <c r="AL289" s="104" t="str">
        <f t="shared" si="16"/>
        <v>  </v>
      </c>
      <c r="AM289" s="55"/>
      <c r="AN289" s="55" t="str">
        <f>IF('CADASTRO PROD'!E289 = "", "-", 'CADASTRO PROD'!E289)</f>
        <v>-</v>
      </c>
      <c r="AO289" s="55" t="str">
        <f>IF(AN289= "-", "-", 'CADASTRO PROD'!J289)</f>
        <v>-</v>
      </c>
      <c r="AP289" s="55" t="str">
        <f>IF(AO289 = "-", "-", 'CADASTRO PROD'!D289)</f>
        <v>-</v>
      </c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</row>
    <row r="290" ht="30.0" customHeight="1">
      <c r="A290" s="1"/>
      <c r="B290" s="97" t="str">
        <f t="shared" si="1"/>
        <v/>
      </c>
      <c r="C290" s="98" t="str">
        <f t="shared" si="17"/>
        <v>-</v>
      </c>
      <c r="D290" s="102"/>
      <c r="E290" s="137" t="str">
        <f t="shared" si="2"/>
        <v/>
      </c>
      <c r="F290" s="100"/>
      <c r="G290" s="92"/>
      <c r="H290" s="93"/>
      <c r="I290" s="100"/>
      <c r="J290" s="93"/>
      <c r="K290" s="100"/>
      <c r="L290" s="93"/>
      <c r="M290" s="103"/>
      <c r="N290" s="124"/>
      <c r="O290" s="125" t="str">
        <f t="shared" si="3"/>
        <v/>
      </c>
      <c r="P290" s="100"/>
      <c r="Q290" s="93"/>
      <c r="R290" s="126"/>
      <c r="S290" s="127" t="str">
        <f t="shared" si="4"/>
        <v/>
      </c>
      <c r="T290" s="103" t="str">
        <f t="shared" si="5"/>
        <v>  </v>
      </c>
      <c r="U290" s="35"/>
      <c r="V290" s="114" t="str">
        <f t="shared" si="6"/>
        <v/>
      </c>
      <c r="W290" s="114" t="str">
        <f t="shared" si="7"/>
        <v/>
      </c>
      <c r="X290" s="128" t="str">
        <f t="shared" si="8"/>
        <v>  </v>
      </c>
      <c r="Y290" s="114" t="str">
        <f t="shared" si="9"/>
        <v/>
      </c>
      <c r="Z290" s="114" t="str">
        <f t="shared" si="10"/>
        <v/>
      </c>
      <c r="AA290" s="114" t="str">
        <f>'CADASTRO FORN'!G290</f>
        <v/>
      </c>
      <c r="AB290" s="114" t="str">
        <f t="shared" si="11"/>
        <v/>
      </c>
      <c r="AC290" s="128" t="str">
        <f t="shared" si="12"/>
        <v>  </v>
      </c>
      <c r="AD290" s="55" t="str">
        <f t="shared" si="18"/>
        <v>283</v>
      </c>
      <c r="AE290" s="55"/>
      <c r="AF290" s="55" t="str">
        <f t="shared" si="19"/>
        <v/>
      </c>
      <c r="AG290" s="55" t="str">
        <f t="shared" si="13"/>
        <v/>
      </c>
      <c r="AH290" s="55" t="str">
        <f t="shared" si="14"/>
        <v/>
      </c>
      <c r="AI290" s="55"/>
      <c r="AJ290" s="55" t="str">
        <f t="shared" si="20"/>
        <v/>
      </c>
      <c r="AK290" s="55" t="str">
        <f t="shared" si="15"/>
        <v/>
      </c>
      <c r="AL290" s="104" t="str">
        <f t="shared" si="16"/>
        <v>  </v>
      </c>
      <c r="AM290" s="55"/>
      <c r="AN290" s="55" t="str">
        <f>IF('CADASTRO PROD'!E290 = "", "-", 'CADASTRO PROD'!E290)</f>
        <v>-</v>
      </c>
      <c r="AO290" s="55" t="str">
        <f>IF(AN290= "-", "-", 'CADASTRO PROD'!J290)</f>
        <v>-</v>
      </c>
      <c r="AP290" s="55" t="str">
        <f>IF(AO290 = "-", "-", 'CADASTRO PROD'!D290)</f>
        <v>-</v>
      </c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</row>
    <row r="291" ht="30.0" customHeight="1">
      <c r="A291" s="1"/>
      <c r="B291" s="97" t="str">
        <f t="shared" si="1"/>
        <v/>
      </c>
      <c r="C291" s="108" t="str">
        <f t="shared" si="17"/>
        <v>-</v>
      </c>
      <c r="D291" s="112"/>
      <c r="E291" s="136" t="str">
        <f t="shared" si="2"/>
        <v/>
      </c>
      <c r="F291" s="110"/>
      <c r="G291" s="92"/>
      <c r="H291" s="93"/>
      <c r="I291" s="110"/>
      <c r="J291" s="93"/>
      <c r="K291" s="110"/>
      <c r="L291" s="93"/>
      <c r="M291" s="113"/>
      <c r="N291" s="132"/>
      <c r="O291" s="133" t="str">
        <f t="shared" si="3"/>
        <v/>
      </c>
      <c r="P291" s="110"/>
      <c r="Q291" s="93"/>
      <c r="R291" s="134"/>
      <c r="S291" s="135" t="str">
        <f t="shared" si="4"/>
        <v/>
      </c>
      <c r="T291" s="113" t="str">
        <f t="shared" si="5"/>
        <v>  </v>
      </c>
      <c r="U291" s="35"/>
      <c r="V291" s="114" t="str">
        <f t="shared" si="6"/>
        <v/>
      </c>
      <c r="W291" s="114" t="str">
        <f t="shared" si="7"/>
        <v/>
      </c>
      <c r="X291" s="128" t="str">
        <f t="shared" si="8"/>
        <v>  </v>
      </c>
      <c r="Y291" s="114" t="str">
        <f t="shared" si="9"/>
        <v/>
      </c>
      <c r="Z291" s="114" t="str">
        <f t="shared" si="10"/>
        <v/>
      </c>
      <c r="AA291" s="114" t="str">
        <f>'CADASTRO FORN'!G291</f>
        <v/>
      </c>
      <c r="AB291" s="114" t="str">
        <f t="shared" si="11"/>
        <v/>
      </c>
      <c r="AC291" s="128" t="str">
        <f t="shared" si="12"/>
        <v>  </v>
      </c>
      <c r="AD291" s="55" t="str">
        <f t="shared" si="18"/>
        <v>284</v>
      </c>
      <c r="AE291" s="55"/>
      <c r="AF291" s="55" t="str">
        <f t="shared" si="19"/>
        <v/>
      </c>
      <c r="AG291" s="55" t="str">
        <f t="shared" si="13"/>
        <v/>
      </c>
      <c r="AH291" s="55" t="str">
        <f t="shared" si="14"/>
        <v/>
      </c>
      <c r="AI291" s="55"/>
      <c r="AJ291" s="55" t="str">
        <f t="shared" si="20"/>
        <v/>
      </c>
      <c r="AK291" s="55" t="str">
        <f t="shared" si="15"/>
        <v/>
      </c>
      <c r="AL291" s="104" t="str">
        <f t="shared" si="16"/>
        <v>  </v>
      </c>
      <c r="AM291" s="55"/>
      <c r="AN291" s="55" t="str">
        <f>IF('CADASTRO PROD'!E291 = "", "-", 'CADASTRO PROD'!E291)</f>
        <v>-</v>
      </c>
      <c r="AO291" s="55" t="str">
        <f>IF(AN291= "-", "-", 'CADASTRO PROD'!J291)</f>
        <v>-</v>
      </c>
      <c r="AP291" s="55" t="str">
        <f>IF(AO291 = "-", "-", 'CADASTRO PROD'!D291)</f>
        <v>-</v>
      </c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</row>
    <row r="292" ht="30.0" customHeight="1">
      <c r="A292" s="1"/>
      <c r="B292" s="97" t="str">
        <f t="shared" si="1"/>
        <v/>
      </c>
      <c r="C292" s="98" t="str">
        <f t="shared" si="17"/>
        <v>-</v>
      </c>
      <c r="D292" s="102"/>
      <c r="E292" s="137" t="str">
        <f t="shared" si="2"/>
        <v/>
      </c>
      <c r="F292" s="100"/>
      <c r="G292" s="92"/>
      <c r="H292" s="93"/>
      <c r="I292" s="100"/>
      <c r="J292" s="93"/>
      <c r="K292" s="100"/>
      <c r="L292" s="93"/>
      <c r="M292" s="103"/>
      <c r="N292" s="124"/>
      <c r="O292" s="125" t="str">
        <f t="shared" si="3"/>
        <v/>
      </c>
      <c r="P292" s="100"/>
      <c r="Q292" s="93"/>
      <c r="R292" s="126"/>
      <c r="S292" s="127" t="str">
        <f t="shared" si="4"/>
        <v/>
      </c>
      <c r="T292" s="103" t="str">
        <f t="shared" si="5"/>
        <v>  </v>
      </c>
      <c r="U292" s="35"/>
      <c r="V292" s="114" t="str">
        <f t="shared" si="6"/>
        <v/>
      </c>
      <c r="W292" s="114" t="str">
        <f t="shared" si="7"/>
        <v/>
      </c>
      <c r="X292" s="128" t="str">
        <f t="shared" si="8"/>
        <v>  </v>
      </c>
      <c r="Y292" s="114" t="str">
        <f t="shared" si="9"/>
        <v/>
      </c>
      <c r="Z292" s="114" t="str">
        <f t="shared" si="10"/>
        <v/>
      </c>
      <c r="AA292" s="114" t="str">
        <f>'CADASTRO FORN'!G292</f>
        <v/>
      </c>
      <c r="AB292" s="114" t="str">
        <f t="shared" si="11"/>
        <v/>
      </c>
      <c r="AC292" s="128" t="str">
        <f t="shared" si="12"/>
        <v>  </v>
      </c>
      <c r="AD292" s="55" t="str">
        <f t="shared" si="18"/>
        <v>285</v>
      </c>
      <c r="AE292" s="55"/>
      <c r="AF292" s="55" t="str">
        <f t="shared" si="19"/>
        <v/>
      </c>
      <c r="AG292" s="55" t="str">
        <f t="shared" si="13"/>
        <v/>
      </c>
      <c r="AH292" s="55" t="str">
        <f t="shared" si="14"/>
        <v/>
      </c>
      <c r="AI292" s="55"/>
      <c r="AJ292" s="55" t="str">
        <f t="shared" si="20"/>
        <v/>
      </c>
      <c r="AK292" s="55" t="str">
        <f t="shared" si="15"/>
        <v/>
      </c>
      <c r="AL292" s="104" t="str">
        <f t="shared" si="16"/>
        <v>  </v>
      </c>
      <c r="AM292" s="55"/>
      <c r="AN292" s="55" t="str">
        <f>IF('CADASTRO PROD'!E292 = "", "-", 'CADASTRO PROD'!E292)</f>
        <v>-</v>
      </c>
      <c r="AO292" s="55" t="str">
        <f>IF(AN292= "-", "-", 'CADASTRO PROD'!J292)</f>
        <v>-</v>
      </c>
      <c r="AP292" s="55" t="str">
        <f>IF(AO292 = "-", "-", 'CADASTRO PROD'!D292)</f>
        <v>-</v>
      </c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</row>
    <row r="293" ht="30.0" customHeight="1">
      <c r="A293" s="1"/>
      <c r="B293" s="97" t="str">
        <f t="shared" si="1"/>
        <v/>
      </c>
      <c r="C293" s="108" t="str">
        <f t="shared" si="17"/>
        <v>-</v>
      </c>
      <c r="D293" s="112"/>
      <c r="E293" s="136" t="str">
        <f t="shared" si="2"/>
        <v/>
      </c>
      <c r="F293" s="110"/>
      <c r="G293" s="92"/>
      <c r="H293" s="93"/>
      <c r="I293" s="110"/>
      <c r="J293" s="93"/>
      <c r="K293" s="110"/>
      <c r="L293" s="93"/>
      <c r="M293" s="113"/>
      <c r="N293" s="132"/>
      <c r="O293" s="133" t="str">
        <f t="shared" si="3"/>
        <v/>
      </c>
      <c r="P293" s="110"/>
      <c r="Q293" s="93"/>
      <c r="R293" s="134"/>
      <c r="S293" s="135" t="str">
        <f t="shared" si="4"/>
        <v/>
      </c>
      <c r="T293" s="113" t="str">
        <f t="shared" si="5"/>
        <v>  </v>
      </c>
      <c r="U293" s="35"/>
      <c r="V293" s="114" t="str">
        <f t="shared" si="6"/>
        <v/>
      </c>
      <c r="W293" s="114" t="str">
        <f t="shared" si="7"/>
        <v/>
      </c>
      <c r="X293" s="128" t="str">
        <f t="shared" si="8"/>
        <v>  </v>
      </c>
      <c r="Y293" s="114" t="str">
        <f t="shared" si="9"/>
        <v/>
      </c>
      <c r="Z293" s="114" t="str">
        <f t="shared" si="10"/>
        <v/>
      </c>
      <c r="AA293" s="114" t="str">
        <f>'CADASTRO FORN'!G293</f>
        <v/>
      </c>
      <c r="AB293" s="114" t="str">
        <f t="shared" si="11"/>
        <v/>
      </c>
      <c r="AC293" s="128" t="str">
        <f t="shared" si="12"/>
        <v>  </v>
      </c>
      <c r="AD293" s="55" t="str">
        <f t="shared" si="18"/>
        <v>286</v>
      </c>
      <c r="AE293" s="55"/>
      <c r="AF293" s="55" t="str">
        <f t="shared" si="19"/>
        <v/>
      </c>
      <c r="AG293" s="55" t="str">
        <f t="shared" si="13"/>
        <v/>
      </c>
      <c r="AH293" s="55" t="str">
        <f t="shared" si="14"/>
        <v/>
      </c>
      <c r="AI293" s="55"/>
      <c r="AJ293" s="55" t="str">
        <f t="shared" si="20"/>
        <v/>
      </c>
      <c r="AK293" s="55" t="str">
        <f t="shared" si="15"/>
        <v/>
      </c>
      <c r="AL293" s="104" t="str">
        <f t="shared" si="16"/>
        <v>  </v>
      </c>
      <c r="AM293" s="55"/>
      <c r="AN293" s="55" t="str">
        <f>IF('CADASTRO PROD'!E293 = "", "-", 'CADASTRO PROD'!E293)</f>
        <v>-</v>
      </c>
      <c r="AO293" s="55" t="str">
        <f>IF(AN293= "-", "-", 'CADASTRO PROD'!J293)</f>
        <v>-</v>
      </c>
      <c r="AP293" s="55" t="str">
        <f>IF(AO293 = "-", "-", 'CADASTRO PROD'!D293)</f>
        <v>-</v>
      </c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</row>
    <row r="294" ht="30.0" customHeight="1">
      <c r="A294" s="1"/>
      <c r="B294" s="97" t="str">
        <f t="shared" si="1"/>
        <v/>
      </c>
      <c r="C294" s="98" t="str">
        <f t="shared" si="17"/>
        <v>-</v>
      </c>
      <c r="D294" s="102"/>
      <c r="E294" s="137" t="str">
        <f t="shared" si="2"/>
        <v/>
      </c>
      <c r="F294" s="100"/>
      <c r="G294" s="92"/>
      <c r="H294" s="93"/>
      <c r="I294" s="100"/>
      <c r="J294" s="93"/>
      <c r="K294" s="100"/>
      <c r="L294" s="93"/>
      <c r="M294" s="103"/>
      <c r="N294" s="124"/>
      <c r="O294" s="125" t="str">
        <f t="shared" si="3"/>
        <v/>
      </c>
      <c r="P294" s="100"/>
      <c r="Q294" s="93"/>
      <c r="R294" s="126"/>
      <c r="S294" s="127" t="str">
        <f t="shared" si="4"/>
        <v/>
      </c>
      <c r="T294" s="103" t="str">
        <f t="shared" si="5"/>
        <v>  </v>
      </c>
      <c r="U294" s="35"/>
      <c r="V294" s="114" t="str">
        <f t="shared" si="6"/>
        <v/>
      </c>
      <c r="W294" s="114" t="str">
        <f t="shared" si="7"/>
        <v/>
      </c>
      <c r="X294" s="128" t="str">
        <f t="shared" si="8"/>
        <v>  </v>
      </c>
      <c r="Y294" s="114" t="str">
        <f t="shared" si="9"/>
        <v/>
      </c>
      <c r="Z294" s="114" t="str">
        <f t="shared" si="10"/>
        <v/>
      </c>
      <c r="AA294" s="114" t="str">
        <f>'CADASTRO FORN'!G294</f>
        <v/>
      </c>
      <c r="AB294" s="114" t="str">
        <f t="shared" si="11"/>
        <v/>
      </c>
      <c r="AC294" s="128" t="str">
        <f t="shared" si="12"/>
        <v>  </v>
      </c>
      <c r="AD294" s="55" t="str">
        <f t="shared" si="18"/>
        <v>287</v>
      </c>
      <c r="AE294" s="55"/>
      <c r="AF294" s="55" t="str">
        <f t="shared" si="19"/>
        <v/>
      </c>
      <c r="AG294" s="55" t="str">
        <f t="shared" si="13"/>
        <v/>
      </c>
      <c r="AH294" s="55" t="str">
        <f t="shared" si="14"/>
        <v/>
      </c>
      <c r="AI294" s="55"/>
      <c r="AJ294" s="55" t="str">
        <f t="shared" si="20"/>
        <v/>
      </c>
      <c r="AK294" s="55" t="str">
        <f t="shared" si="15"/>
        <v/>
      </c>
      <c r="AL294" s="104" t="str">
        <f t="shared" si="16"/>
        <v>  </v>
      </c>
      <c r="AM294" s="55"/>
      <c r="AN294" s="55" t="str">
        <f>IF('CADASTRO PROD'!E294 = "", "-", 'CADASTRO PROD'!E294)</f>
        <v>-</v>
      </c>
      <c r="AO294" s="55" t="str">
        <f>IF(AN294= "-", "-", 'CADASTRO PROD'!J294)</f>
        <v>-</v>
      </c>
      <c r="AP294" s="55" t="str">
        <f>IF(AO294 = "-", "-", 'CADASTRO PROD'!D294)</f>
        <v>-</v>
      </c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</row>
    <row r="295" ht="30.0" customHeight="1">
      <c r="A295" s="1"/>
      <c r="B295" s="97" t="str">
        <f t="shared" si="1"/>
        <v/>
      </c>
      <c r="C295" s="108" t="str">
        <f t="shared" si="17"/>
        <v>-</v>
      </c>
      <c r="D295" s="112"/>
      <c r="E295" s="136" t="str">
        <f t="shared" si="2"/>
        <v/>
      </c>
      <c r="F295" s="110"/>
      <c r="G295" s="92"/>
      <c r="H295" s="93"/>
      <c r="I295" s="110"/>
      <c r="J295" s="93"/>
      <c r="K295" s="110"/>
      <c r="L295" s="93"/>
      <c r="M295" s="113"/>
      <c r="N295" s="132"/>
      <c r="O295" s="133" t="str">
        <f t="shared" si="3"/>
        <v/>
      </c>
      <c r="P295" s="110"/>
      <c r="Q295" s="93"/>
      <c r="R295" s="134"/>
      <c r="S295" s="135" t="str">
        <f t="shared" si="4"/>
        <v/>
      </c>
      <c r="T295" s="113" t="str">
        <f t="shared" si="5"/>
        <v>  </v>
      </c>
      <c r="U295" s="35"/>
      <c r="V295" s="114" t="str">
        <f t="shared" si="6"/>
        <v/>
      </c>
      <c r="W295" s="114" t="str">
        <f t="shared" si="7"/>
        <v/>
      </c>
      <c r="X295" s="128" t="str">
        <f t="shared" si="8"/>
        <v>  </v>
      </c>
      <c r="Y295" s="114" t="str">
        <f t="shared" si="9"/>
        <v/>
      </c>
      <c r="Z295" s="114" t="str">
        <f t="shared" si="10"/>
        <v/>
      </c>
      <c r="AA295" s="114" t="str">
        <f>'CADASTRO FORN'!G295</f>
        <v/>
      </c>
      <c r="AB295" s="114" t="str">
        <f t="shared" si="11"/>
        <v/>
      </c>
      <c r="AC295" s="128" t="str">
        <f t="shared" si="12"/>
        <v>  </v>
      </c>
      <c r="AD295" s="55" t="str">
        <f t="shared" si="18"/>
        <v>288</v>
      </c>
      <c r="AE295" s="55"/>
      <c r="AF295" s="55" t="str">
        <f t="shared" si="19"/>
        <v/>
      </c>
      <c r="AG295" s="55" t="str">
        <f t="shared" si="13"/>
        <v/>
      </c>
      <c r="AH295" s="55" t="str">
        <f t="shared" si="14"/>
        <v/>
      </c>
      <c r="AI295" s="55"/>
      <c r="AJ295" s="55" t="str">
        <f t="shared" si="20"/>
        <v/>
      </c>
      <c r="AK295" s="55" t="str">
        <f t="shared" si="15"/>
        <v/>
      </c>
      <c r="AL295" s="104" t="str">
        <f t="shared" si="16"/>
        <v>  </v>
      </c>
      <c r="AM295" s="55"/>
      <c r="AN295" s="55" t="str">
        <f>IF('CADASTRO PROD'!E295 = "", "-", 'CADASTRO PROD'!E295)</f>
        <v>-</v>
      </c>
      <c r="AO295" s="55" t="str">
        <f>IF(AN295= "-", "-", 'CADASTRO PROD'!J295)</f>
        <v>-</v>
      </c>
      <c r="AP295" s="55" t="str">
        <f>IF(AO295 = "-", "-", 'CADASTRO PROD'!D295)</f>
        <v>-</v>
      </c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</row>
    <row r="296" ht="30.0" customHeight="1">
      <c r="A296" s="1"/>
      <c r="B296" s="97" t="str">
        <f t="shared" si="1"/>
        <v/>
      </c>
      <c r="C296" s="98" t="str">
        <f t="shared" si="17"/>
        <v>-</v>
      </c>
      <c r="D296" s="102"/>
      <c r="E296" s="137" t="str">
        <f t="shared" si="2"/>
        <v/>
      </c>
      <c r="F296" s="100"/>
      <c r="G296" s="92"/>
      <c r="H296" s="93"/>
      <c r="I296" s="100"/>
      <c r="J296" s="93"/>
      <c r="K296" s="100"/>
      <c r="L296" s="93"/>
      <c r="M296" s="103"/>
      <c r="N296" s="124"/>
      <c r="O296" s="125" t="str">
        <f t="shared" si="3"/>
        <v/>
      </c>
      <c r="P296" s="100"/>
      <c r="Q296" s="93"/>
      <c r="R296" s="126"/>
      <c r="S296" s="127" t="str">
        <f t="shared" si="4"/>
        <v/>
      </c>
      <c r="T296" s="103" t="str">
        <f t="shared" si="5"/>
        <v>  </v>
      </c>
      <c r="U296" s="35"/>
      <c r="V296" s="114" t="str">
        <f t="shared" si="6"/>
        <v/>
      </c>
      <c r="W296" s="114" t="str">
        <f t="shared" si="7"/>
        <v/>
      </c>
      <c r="X296" s="128" t="str">
        <f t="shared" si="8"/>
        <v>  </v>
      </c>
      <c r="Y296" s="114" t="str">
        <f t="shared" si="9"/>
        <v/>
      </c>
      <c r="Z296" s="114" t="str">
        <f t="shared" si="10"/>
        <v/>
      </c>
      <c r="AA296" s="114" t="str">
        <f>'CADASTRO FORN'!G296</f>
        <v/>
      </c>
      <c r="AB296" s="114" t="str">
        <f t="shared" si="11"/>
        <v/>
      </c>
      <c r="AC296" s="128" t="str">
        <f t="shared" si="12"/>
        <v>  </v>
      </c>
      <c r="AD296" s="55" t="str">
        <f t="shared" si="18"/>
        <v>289</v>
      </c>
      <c r="AE296" s="55"/>
      <c r="AF296" s="55" t="str">
        <f t="shared" si="19"/>
        <v/>
      </c>
      <c r="AG296" s="55" t="str">
        <f t="shared" si="13"/>
        <v/>
      </c>
      <c r="AH296" s="55" t="str">
        <f t="shared" si="14"/>
        <v/>
      </c>
      <c r="AI296" s="55"/>
      <c r="AJ296" s="55" t="str">
        <f t="shared" si="20"/>
        <v/>
      </c>
      <c r="AK296" s="55" t="str">
        <f t="shared" si="15"/>
        <v/>
      </c>
      <c r="AL296" s="104" t="str">
        <f t="shared" si="16"/>
        <v>  </v>
      </c>
      <c r="AM296" s="55"/>
      <c r="AN296" s="55" t="str">
        <f>IF('CADASTRO PROD'!E296 = "", "-", 'CADASTRO PROD'!E296)</f>
        <v>-</v>
      </c>
      <c r="AO296" s="55" t="str">
        <f>IF(AN296= "-", "-", 'CADASTRO PROD'!J296)</f>
        <v>-</v>
      </c>
      <c r="AP296" s="55" t="str">
        <f>IF(AO296 = "-", "-", 'CADASTRO PROD'!D296)</f>
        <v>-</v>
      </c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</row>
    <row r="297" ht="30.0" customHeight="1">
      <c r="A297" s="1"/>
      <c r="B297" s="97" t="str">
        <f t="shared" si="1"/>
        <v/>
      </c>
      <c r="C297" s="108" t="str">
        <f t="shared" si="17"/>
        <v>-</v>
      </c>
      <c r="D297" s="112"/>
      <c r="E297" s="136" t="str">
        <f t="shared" si="2"/>
        <v/>
      </c>
      <c r="F297" s="110"/>
      <c r="G297" s="92"/>
      <c r="H297" s="93"/>
      <c r="I297" s="110"/>
      <c r="J297" s="93"/>
      <c r="K297" s="110"/>
      <c r="L297" s="93"/>
      <c r="M297" s="113"/>
      <c r="N297" s="132"/>
      <c r="O297" s="133" t="str">
        <f t="shared" si="3"/>
        <v/>
      </c>
      <c r="P297" s="110"/>
      <c r="Q297" s="93"/>
      <c r="R297" s="134"/>
      <c r="S297" s="135" t="str">
        <f t="shared" si="4"/>
        <v/>
      </c>
      <c r="T297" s="113" t="str">
        <f t="shared" si="5"/>
        <v>  </v>
      </c>
      <c r="U297" s="35"/>
      <c r="V297" s="114" t="str">
        <f t="shared" si="6"/>
        <v/>
      </c>
      <c r="W297" s="114" t="str">
        <f t="shared" si="7"/>
        <v/>
      </c>
      <c r="X297" s="128" t="str">
        <f t="shared" si="8"/>
        <v>  </v>
      </c>
      <c r="Y297" s="114" t="str">
        <f t="shared" si="9"/>
        <v/>
      </c>
      <c r="Z297" s="114" t="str">
        <f t="shared" si="10"/>
        <v/>
      </c>
      <c r="AA297" s="114" t="str">
        <f>'CADASTRO FORN'!G297</f>
        <v/>
      </c>
      <c r="AB297" s="114" t="str">
        <f t="shared" si="11"/>
        <v/>
      </c>
      <c r="AC297" s="128" t="str">
        <f t="shared" si="12"/>
        <v>  </v>
      </c>
      <c r="AD297" s="55" t="str">
        <f t="shared" si="18"/>
        <v>290</v>
      </c>
      <c r="AE297" s="55"/>
      <c r="AF297" s="55" t="str">
        <f t="shared" si="19"/>
        <v/>
      </c>
      <c r="AG297" s="55" t="str">
        <f t="shared" si="13"/>
        <v/>
      </c>
      <c r="AH297" s="55" t="str">
        <f t="shared" si="14"/>
        <v/>
      </c>
      <c r="AI297" s="55"/>
      <c r="AJ297" s="55" t="str">
        <f t="shared" si="20"/>
        <v/>
      </c>
      <c r="AK297" s="55" t="str">
        <f t="shared" si="15"/>
        <v/>
      </c>
      <c r="AL297" s="104" t="str">
        <f t="shared" si="16"/>
        <v>  </v>
      </c>
      <c r="AM297" s="55"/>
      <c r="AN297" s="55" t="str">
        <f>IF('CADASTRO PROD'!E297 = "", "-", 'CADASTRO PROD'!E297)</f>
        <v>-</v>
      </c>
      <c r="AO297" s="55" t="str">
        <f>IF(AN297= "-", "-", 'CADASTRO PROD'!J297)</f>
        <v>-</v>
      </c>
      <c r="AP297" s="55" t="str">
        <f>IF(AO297 = "-", "-", 'CADASTRO PROD'!D297)</f>
        <v>-</v>
      </c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</row>
    <row r="298" ht="30.0" customHeight="1">
      <c r="A298" s="1"/>
      <c r="B298" s="97" t="str">
        <f t="shared" si="1"/>
        <v/>
      </c>
      <c r="C298" s="98" t="str">
        <f t="shared" si="17"/>
        <v>-</v>
      </c>
      <c r="D298" s="102"/>
      <c r="E298" s="137" t="str">
        <f t="shared" si="2"/>
        <v/>
      </c>
      <c r="F298" s="100"/>
      <c r="G298" s="92"/>
      <c r="H298" s="93"/>
      <c r="I298" s="100"/>
      <c r="J298" s="93"/>
      <c r="K298" s="100"/>
      <c r="L298" s="93"/>
      <c r="M298" s="103"/>
      <c r="N298" s="124"/>
      <c r="O298" s="125" t="str">
        <f t="shared" si="3"/>
        <v/>
      </c>
      <c r="P298" s="100"/>
      <c r="Q298" s="93"/>
      <c r="R298" s="126"/>
      <c r="S298" s="127" t="str">
        <f t="shared" si="4"/>
        <v/>
      </c>
      <c r="T298" s="103" t="str">
        <f t="shared" si="5"/>
        <v>  </v>
      </c>
      <c r="U298" s="35"/>
      <c r="V298" s="114" t="str">
        <f t="shared" si="6"/>
        <v/>
      </c>
      <c r="W298" s="114" t="str">
        <f t="shared" si="7"/>
        <v/>
      </c>
      <c r="X298" s="128" t="str">
        <f t="shared" si="8"/>
        <v>  </v>
      </c>
      <c r="Y298" s="114" t="str">
        <f t="shared" si="9"/>
        <v/>
      </c>
      <c r="Z298" s="114" t="str">
        <f t="shared" si="10"/>
        <v/>
      </c>
      <c r="AA298" s="114" t="str">
        <f>'CADASTRO FORN'!G298</f>
        <v/>
      </c>
      <c r="AB298" s="114" t="str">
        <f t="shared" si="11"/>
        <v/>
      </c>
      <c r="AC298" s="128" t="str">
        <f t="shared" si="12"/>
        <v>  </v>
      </c>
      <c r="AD298" s="55" t="str">
        <f t="shared" si="18"/>
        <v>291</v>
      </c>
      <c r="AE298" s="55"/>
      <c r="AF298" s="55" t="str">
        <f t="shared" si="19"/>
        <v/>
      </c>
      <c r="AG298" s="55" t="str">
        <f t="shared" si="13"/>
        <v/>
      </c>
      <c r="AH298" s="55" t="str">
        <f t="shared" si="14"/>
        <v/>
      </c>
      <c r="AI298" s="55"/>
      <c r="AJ298" s="55" t="str">
        <f t="shared" si="20"/>
        <v/>
      </c>
      <c r="AK298" s="55" t="str">
        <f t="shared" si="15"/>
        <v/>
      </c>
      <c r="AL298" s="104" t="str">
        <f t="shared" si="16"/>
        <v>  </v>
      </c>
      <c r="AM298" s="55"/>
      <c r="AN298" s="55" t="str">
        <f>IF('CADASTRO PROD'!E298 = "", "-", 'CADASTRO PROD'!E298)</f>
        <v>-</v>
      </c>
      <c r="AO298" s="55" t="str">
        <f>IF(AN298= "-", "-", 'CADASTRO PROD'!J298)</f>
        <v>-</v>
      </c>
      <c r="AP298" s="55" t="str">
        <f>IF(AO298 = "-", "-", 'CADASTRO PROD'!D298)</f>
        <v>-</v>
      </c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</row>
    <row r="299" ht="30.0" customHeight="1">
      <c r="A299" s="1"/>
      <c r="B299" s="97" t="str">
        <f t="shared" si="1"/>
        <v/>
      </c>
      <c r="C299" s="108" t="str">
        <f t="shared" si="17"/>
        <v>-</v>
      </c>
      <c r="D299" s="112"/>
      <c r="E299" s="136" t="str">
        <f t="shared" si="2"/>
        <v/>
      </c>
      <c r="F299" s="110"/>
      <c r="G299" s="92"/>
      <c r="H299" s="93"/>
      <c r="I299" s="110"/>
      <c r="J299" s="93"/>
      <c r="K299" s="110"/>
      <c r="L299" s="93"/>
      <c r="M299" s="113"/>
      <c r="N299" s="132"/>
      <c r="O299" s="133" t="str">
        <f t="shared" si="3"/>
        <v/>
      </c>
      <c r="P299" s="110"/>
      <c r="Q299" s="93"/>
      <c r="R299" s="134"/>
      <c r="S299" s="135" t="str">
        <f t="shared" si="4"/>
        <v/>
      </c>
      <c r="T299" s="113" t="str">
        <f t="shared" si="5"/>
        <v>  </v>
      </c>
      <c r="U299" s="35"/>
      <c r="V299" s="114" t="str">
        <f t="shared" si="6"/>
        <v/>
      </c>
      <c r="W299" s="114" t="str">
        <f t="shared" si="7"/>
        <v/>
      </c>
      <c r="X299" s="128" t="str">
        <f t="shared" si="8"/>
        <v>  </v>
      </c>
      <c r="Y299" s="114" t="str">
        <f t="shared" si="9"/>
        <v/>
      </c>
      <c r="Z299" s="114" t="str">
        <f t="shared" si="10"/>
        <v/>
      </c>
      <c r="AA299" s="114" t="str">
        <f>'CADASTRO FORN'!G299</f>
        <v/>
      </c>
      <c r="AB299" s="114" t="str">
        <f t="shared" si="11"/>
        <v/>
      </c>
      <c r="AC299" s="128" t="str">
        <f t="shared" si="12"/>
        <v>  </v>
      </c>
      <c r="AD299" s="55" t="str">
        <f t="shared" si="18"/>
        <v>292</v>
      </c>
      <c r="AE299" s="55"/>
      <c r="AF299" s="55" t="str">
        <f t="shared" si="19"/>
        <v/>
      </c>
      <c r="AG299" s="55" t="str">
        <f t="shared" si="13"/>
        <v/>
      </c>
      <c r="AH299" s="55" t="str">
        <f t="shared" si="14"/>
        <v/>
      </c>
      <c r="AI299" s="55"/>
      <c r="AJ299" s="55" t="str">
        <f t="shared" si="20"/>
        <v/>
      </c>
      <c r="AK299" s="55" t="str">
        <f t="shared" si="15"/>
        <v/>
      </c>
      <c r="AL299" s="104" t="str">
        <f t="shared" si="16"/>
        <v>  </v>
      </c>
      <c r="AM299" s="55"/>
      <c r="AN299" s="55" t="str">
        <f>IF('CADASTRO PROD'!E299 = "", "-", 'CADASTRO PROD'!E299)</f>
        <v>-</v>
      </c>
      <c r="AO299" s="55" t="str">
        <f>IF(AN299= "-", "-", 'CADASTRO PROD'!J299)</f>
        <v>-</v>
      </c>
      <c r="AP299" s="55" t="str">
        <f>IF(AO299 = "-", "-", 'CADASTRO PROD'!D299)</f>
        <v>-</v>
      </c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</row>
    <row r="300" ht="30.0" customHeight="1">
      <c r="A300" s="1"/>
      <c r="B300" s="97" t="str">
        <f t="shared" si="1"/>
        <v/>
      </c>
      <c r="C300" s="98" t="str">
        <f t="shared" si="17"/>
        <v>-</v>
      </c>
      <c r="D300" s="102"/>
      <c r="E300" s="137" t="str">
        <f t="shared" si="2"/>
        <v/>
      </c>
      <c r="F300" s="100"/>
      <c r="G300" s="92"/>
      <c r="H300" s="93"/>
      <c r="I300" s="100"/>
      <c r="J300" s="93"/>
      <c r="K300" s="100"/>
      <c r="L300" s="93"/>
      <c r="M300" s="103"/>
      <c r="N300" s="124"/>
      <c r="O300" s="125" t="str">
        <f t="shared" si="3"/>
        <v/>
      </c>
      <c r="P300" s="100"/>
      <c r="Q300" s="93"/>
      <c r="R300" s="126"/>
      <c r="S300" s="127" t="str">
        <f t="shared" si="4"/>
        <v/>
      </c>
      <c r="T300" s="103" t="str">
        <f t="shared" si="5"/>
        <v>  </v>
      </c>
      <c r="U300" s="35"/>
      <c r="V300" s="114" t="str">
        <f t="shared" si="6"/>
        <v/>
      </c>
      <c r="W300" s="114" t="str">
        <f t="shared" si="7"/>
        <v/>
      </c>
      <c r="X300" s="128" t="str">
        <f t="shared" si="8"/>
        <v>  </v>
      </c>
      <c r="Y300" s="114" t="str">
        <f t="shared" si="9"/>
        <v/>
      </c>
      <c r="Z300" s="114" t="str">
        <f t="shared" si="10"/>
        <v/>
      </c>
      <c r="AA300" s="114" t="str">
        <f>'CADASTRO FORN'!G300</f>
        <v/>
      </c>
      <c r="AB300" s="114" t="str">
        <f t="shared" si="11"/>
        <v/>
      </c>
      <c r="AC300" s="128" t="str">
        <f t="shared" si="12"/>
        <v>  </v>
      </c>
      <c r="AD300" s="55" t="str">
        <f t="shared" si="18"/>
        <v>293</v>
      </c>
      <c r="AE300" s="55"/>
      <c r="AF300" s="55" t="str">
        <f t="shared" si="19"/>
        <v/>
      </c>
      <c r="AG300" s="55" t="str">
        <f t="shared" si="13"/>
        <v/>
      </c>
      <c r="AH300" s="55" t="str">
        <f t="shared" si="14"/>
        <v/>
      </c>
      <c r="AI300" s="55"/>
      <c r="AJ300" s="55" t="str">
        <f t="shared" si="20"/>
        <v/>
      </c>
      <c r="AK300" s="55" t="str">
        <f t="shared" si="15"/>
        <v/>
      </c>
      <c r="AL300" s="104" t="str">
        <f t="shared" si="16"/>
        <v>  </v>
      </c>
      <c r="AM300" s="55"/>
      <c r="AN300" s="55" t="str">
        <f>IF('CADASTRO PROD'!E300 = "", "-", 'CADASTRO PROD'!E300)</f>
        <v>-</v>
      </c>
      <c r="AO300" s="55" t="str">
        <f>IF(AN300= "-", "-", 'CADASTRO PROD'!J300)</f>
        <v>-</v>
      </c>
      <c r="AP300" s="55" t="str">
        <f>IF(AO300 = "-", "-", 'CADASTRO PROD'!D300)</f>
        <v>-</v>
      </c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</row>
    <row r="301" ht="30.0" customHeight="1">
      <c r="A301" s="1"/>
      <c r="B301" s="97" t="str">
        <f t="shared" si="1"/>
        <v/>
      </c>
      <c r="C301" s="108" t="str">
        <f t="shared" si="17"/>
        <v>-</v>
      </c>
      <c r="D301" s="112"/>
      <c r="E301" s="136" t="str">
        <f t="shared" si="2"/>
        <v/>
      </c>
      <c r="F301" s="110"/>
      <c r="G301" s="92"/>
      <c r="H301" s="93"/>
      <c r="I301" s="110"/>
      <c r="J301" s="93"/>
      <c r="K301" s="110"/>
      <c r="L301" s="93"/>
      <c r="M301" s="113"/>
      <c r="N301" s="132"/>
      <c r="O301" s="133" t="str">
        <f t="shared" si="3"/>
        <v/>
      </c>
      <c r="P301" s="110"/>
      <c r="Q301" s="93"/>
      <c r="R301" s="134"/>
      <c r="S301" s="135" t="str">
        <f t="shared" si="4"/>
        <v/>
      </c>
      <c r="T301" s="113" t="str">
        <f t="shared" si="5"/>
        <v>  </v>
      </c>
      <c r="U301" s="35"/>
      <c r="V301" s="114" t="str">
        <f t="shared" si="6"/>
        <v/>
      </c>
      <c r="W301" s="114" t="str">
        <f t="shared" si="7"/>
        <v/>
      </c>
      <c r="X301" s="128" t="str">
        <f t="shared" si="8"/>
        <v>  </v>
      </c>
      <c r="Y301" s="114" t="str">
        <f t="shared" si="9"/>
        <v/>
      </c>
      <c r="Z301" s="114" t="str">
        <f t="shared" si="10"/>
        <v/>
      </c>
      <c r="AA301" s="114" t="str">
        <f>'CADASTRO FORN'!G301</f>
        <v/>
      </c>
      <c r="AB301" s="114" t="str">
        <f t="shared" si="11"/>
        <v/>
      </c>
      <c r="AC301" s="128" t="str">
        <f t="shared" si="12"/>
        <v>  </v>
      </c>
      <c r="AD301" s="55" t="str">
        <f t="shared" si="18"/>
        <v>294</v>
      </c>
      <c r="AE301" s="55"/>
      <c r="AF301" s="55" t="str">
        <f t="shared" si="19"/>
        <v/>
      </c>
      <c r="AG301" s="55" t="str">
        <f t="shared" si="13"/>
        <v/>
      </c>
      <c r="AH301" s="55" t="str">
        <f t="shared" si="14"/>
        <v/>
      </c>
      <c r="AI301" s="55"/>
      <c r="AJ301" s="55" t="str">
        <f t="shared" si="20"/>
        <v/>
      </c>
      <c r="AK301" s="55" t="str">
        <f t="shared" si="15"/>
        <v/>
      </c>
      <c r="AL301" s="104" t="str">
        <f t="shared" si="16"/>
        <v>  </v>
      </c>
      <c r="AM301" s="55"/>
      <c r="AN301" s="55" t="str">
        <f>IF('CADASTRO PROD'!E301 = "", "-", 'CADASTRO PROD'!E301)</f>
        <v>-</v>
      </c>
      <c r="AO301" s="55" t="str">
        <f>IF(AN301= "-", "-", 'CADASTRO PROD'!J301)</f>
        <v>-</v>
      </c>
      <c r="AP301" s="55" t="str">
        <f>IF(AO301 = "-", "-", 'CADASTRO PROD'!D301)</f>
        <v>-</v>
      </c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</row>
    <row r="302" ht="30.0" customHeight="1">
      <c r="A302" s="1"/>
      <c r="B302" s="97" t="str">
        <f t="shared" si="1"/>
        <v/>
      </c>
      <c r="C302" s="98" t="str">
        <f t="shared" si="17"/>
        <v>-</v>
      </c>
      <c r="D302" s="102"/>
      <c r="E302" s="137" t="str">
        <f t="shared" si="2"/>
        <v/>
      </c>
      <c r="F302" s="100"/>
      <c r="G302" s="92"/>
      <c r="H302" s="93"/>
      <c r="I302" s="100"/>
      <c r="J302" s="93"/>
      <c r="K302" s="100"/>
      <c r="L302" s="93"/>
      <c r="M302" s="103"/>
      <c r="N302" s="124"/>
      <c r="O302" s="125" t="str">
        <f t="shared" si="3"/>
        <v/>
      </c>
      <c r="P302" s="100"/>
      <c r="Q302" s="93"/>
      <c r="R302" s="126"/>
      <c r="S302" s="127" t="str">
        <f t="shared" si="4"/>
        <v/>
      </c>
      <c r="T302" s="103" t="str">
        <f t="shared" si="5"/>
        <v>  </v>
      </c>
      <c r="U302" s="35"/>
      <c r="V302" s="114" t="str">
        <f t="shared" si="6"/>
        <v/>
      </c>
      <c r="W302" s="114" t="str">
        <f t="shared" si="7"/>
        <v/>
      </c>
      <c r="X302" s="128" t="str">
        <f t="shared" si="8"/>
        <v>  </v>
      </c>
      <c r="Y302" s="114" t="str">
        <f t="shared" si="9"/>
        <v/>
      </c>
      <c r="Z302" s="114" t="str">
        <f t="shared" si="10"/>
        <v/>
      </c>
      <c r="AA302" s="114" t="str">
        <f>'CADASTRO FORN'!G302</f>
        <v/>
      </c>
      <c r="AB302" s="114" t="str">
        <f t="shared" si="11"/>
        <v/>
      </c>
      <c r="AC302" s="128" t="str">
        <f t="shared" si="12"/>
        <v>  </v>
      </c>
      <c r="AD302" s="55" t="str">
        <f t="shared" si="18"/>
        <v>295</v>
      </c>
      <c r="AE302" s="55"/>
      <c r="AF302" s="55" t="str">
        <f t="shared" si="19"/>
        <v/>
      </c>
      <c r="AG302" s="55" t="str">
        <f t="shared" si="13"/>
        <v/>
      </c>
      <c r="AH302" s="55" t="str">
        <f t="shared" si="14"/>
        <v/>
      </c>
      <c r="AI302" s="55"/>
      <c r="AJ302" s="55" t="str">
        <f t="shared" si="20"/>
        <v/>
      </c>
      <c r="AK302" s="55" t="str">
        <f t="shared" si="15"/>
        <v/>
      </c>
      <c r="AL302" s="104" t="str">
        <f t="shared" si="16"/>
        <v>  </v>
      </c>
      <c r="AM302" s="55"/>
      <c r="AN302" s="55" t="str">
        <f>IF('CADASTRO PROD'!E302 = "", "-", 'CADASTRO PROD'!E302)</f>
        <v>-</v>
      </c>
      <c r="AO302" s="55" t="str">
        <f>IF(AN302= "-", "-", 'CADASTRO PROD'!J302)</f>
        <v>-</v>
      </c>
      <c r="AP302" s="55" t="str">
        <f>IF(AO302 = "-", "-", 'CADASTRO PROD'!D302)</f>
        <v>-</v>
      </c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</row>
    <row r="303" ht="30.0" customHeight="1">
      <c r="A303" s="1"/>
      <c r="B303" s="97" t="str">
        <f t="shared" si="1"/>
        <v/>
      </c>
      <c r="C303" s="108" t="str">
        <f t="shared" si="17"/>
        <v>-</v>
      </c>
      <c r="D303" s="112"/>
      <c r="E303" s="136" t="str">
        <f t="shared" si="2"/>
        <v/>
      </c>
      <c r="F303" s="110"/>
      <c r="G303" s="92"/>
      <c r="H303" s="93"/>
      <c r="I303" s="110"/>
      <c r="J303" s="93"/>
      <c r="K303" s="110"/>
      <c r="L303" s="93"/>
      <c r="M303" s="113"/>
      <c r="N303" s="132"/>
      <c r="O303" s="133" t="str">
        <f t="shared" si="3"/>
        <v/>
      </c>
      <c r="P303" s="110"/>
      <c r="Q303" s="93"/>
      <c r="R303" s="134"/>
      <c r="S303" s="135" t="str">
        <f t="shared" si="4"/>
        <v/>
      </c>
      <c r="T303" s="113" t="str">
        <f t="shared" si="5"/>
        <v>  </v>
      </c>
      <c r="U303" s="35"/>
      <c r="V303" s="114" t="str">
        <f t="shared" si="6"/>
        <v/>
      </c>
      <c r="W303" s="114" t="str">
        <f t="shared" si="7"/>
        <v/>
      </c>
      <c r="X303" s="128" t="str">
        <f t="shared" si="8"/>
        <v>  </v>
      </c>
      <c r="Y303" s="114" t="str">
        <f t="shared" si="9"/>
        <v/>
      </c>
      <c r="Z303" s="114" t="str">
        <f t="shared" si="10"/>
        <v/>
      </c>
      <c r="AA303" s="114" t="str">
        <f>'CADASTRO FORN'!G303</f>
        <v/>
      </c>
      <c r="AB303" s="114" t="str">
        <f t="shared" si="11"/>
        <v/>
      </c>
      <c r="AC303" s="128" t="str">
        <f t="shared" si="12"/>
        <v>  </v>
      </c>
      <c r="AD303" s="55" t="str">
        <f t="shared" si="18"/>
        <v>296</v>
      </c>
      <c r="AE303" s="55"/>
      <c r="AF303" s="55" t="str">
        <f t="shared" si="19"/>
        <v/>
      </c>
      <c r="AG303" s="55" t="str">
        <f t="shared" si="13"/>
        <v/>
      </c>
      <c r="AH303" s="55" t="str">
        <f t="shared" si="14"/>
        <v/>
      </c>
      <c r="AI303" s="55"/>
      <c r="AJ303" s="55" t="str">
        <f t="shared" si="20"/>
        <v/>
      </c>
      <c r="AK303" s="55" t="str">
        <f t="shared" si="15"/>
        <v/>
      </c>
      <c r="AL303" s="104" t="str">
        <f t="shared" si="16"/>
        <v>  </v>
      </c>
      <c r="AM303" s="55"/>
      <c r="AN303" s="55" t="str">
        <f>IF('CADASTRO PROD'!E303 = "", "-", 'CADASTRO PROD'!E303)</f>
        <v>-</v>
      </c>
      <c r="AO303" s="55" t="str">
        <f>IF(AN303= "-", "-", 'CADASTRO PROD'!J303)</f>
        <v>-</v>
      </c>
      <c r="AP303" s="55" t="str">
        <f>IF(AO303 = "-", "-", 'CADASTRO PROD'!D303)</f>
        <v>-</v>
      </c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</row>
    <row r="304" ht="30.0" customHeight="1">
      <c r="A304" s="1"/>
      <c r="B304" s="97" t="str">
        <f t="shared" si="1"/>
        <v/>
      </c>
      <c r="C304" s="98" t="str">
        <f t="shared" si="17"/>
        <v>-</v>
      </c>
      <c r="D304" s="102"/>
      <c r="E304" s="137" t="str">
        <f t="shared" si="2"/>
        <v/>
      </c>
      <c r="F304" s="100"/>
      <c r="G304" s="92"/>
      <c r="H304" s="93"/>
      <c r="I304" s="100"/>
      <c r="J304" s="93"/>
      <c r="K304" s="100"/>
      <c r="L304" s="93"/>
      <c r="M304" s="103"/>
      <c r="N304" s="124"/>
      <c r="O304" s="125" t="str">
        <f t="shared" si="3"/>
        <v/>
      </c>
      <c r="P304" s="100"/>
      <c r="Q304" s="93"/>
      <c r="R304" s="126"/>
      <c r="S304" s="127" t="str">
        <f t="shared" si="4"/>
        <v/>
      </c>
      <c r="T304" s="103" t="str">
        <f t="shared" si="5"/>
        <v>  </v>
      </c>
      <c r="U304" s="35"/>
      <c r="V304" s="114" t="str">
        <f t="shared" si="6"/>
        <v/>
      </c>
      <c r="W304" s="114" t="str">
        <f t="shared" si="7"/>
        <v/>
      </c>
      <c r="X304" s="128" t="str">
        <f t="shared" si="8"/>
        <v>  </v>
      </c>
      <c r="Y304" s="114" t="str">
        <f t="shared" si="9"/>
        <v/>
      </c>
      <c r="Z304" s="114" t="str">
        <f t="shared" si="10"/>
        <v/>
      </c>
      <c r="AA304" s="114" t="str">
        <f>'CADASTRO FORN'!G304</f>
        <v/>
      </c>
      <c r="AB304" s="114" t="str">
        <f t="shared" si="11"/>
        <v/>
      </c>
      <c r="AC304" s="128" t="str">
        <f t="shared" si="12"/>
        <v>  </v>
      </c>
      <c r="AD304" s="55" t="str">
        <f t="shared" si="18"/>
        <v>297</v>
      </c>
      <c r="AE304" s="55"/>
      <c r="AF304" s="55" t="str">
        <f t="shared" si="19"/>
        <v/>
      </c>
      <c r="AG304" s="55" t="str">
        <f t="shared" si="13"/>
        <v/>
      </c>
      <c r="AH304" s="55" t="str">
        <f t="shared" si="14"/>
        <v/>
      </c>
      <c r="AI304" s="55"/>
      <c r="AJ304" s="55" t="str">
        <f t="shared" si="20"/>
        <v/>
      </c>
      <c r="AK304" s="55" t="str">
        <f t="shared" si="15"/>
        <v/>
      </c>
      <c r="AL304" s="104" t="str">
        <f t="shared" si="16"/>
        <v>  </v>
      </c>
      <c r="AM304" s="55"/>
      <c r="AN304" s="55" t="str">
        <f>IF('CADASTRO PROD'!E304 = "", "-", 'CADASTRO PROD'!E304)</f>
        <v>-</v>
      </c>
      <c r="AO304" s="55" t="str">
        <f>IF(AN304= "-", "-", 'CADASTRO PROD'!J304)</f>
        <v>-</v>
      </c>
      <c r="AP304" s="55" t="str">
        <f>IF(AO304 = "-", "-", 'CADASTRO PROD'!D304)</f>
        <v>-</v>
      </c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</row>
    <row r="305" ht="30.0" customHeight="1">
      <c r="A305" s="1"/>
      <c r="B305" s="97" t="str">
        <f t="shared" si="1"/>
        <v/>
      </c>
      <c r="C305" s="108" t="str">
        <f t="shared" si="17"/>
        <v>-</v>
      </c>
      <c r="D305" s="112"/>
      <c r="E305" s="136" t="str">
        <f t="shared" si="2"/>
        <v/>
      </c>
      <c r="F305" s="110"/>
      <c r="G305" s="92"/>
      <c r="H305" s="93"/>
      <c r="I305" s="110"/>
      <c r="J305" s="93"/>
      <c r="K305" s="110"/>
      <c r="L305" s="93"/>
      <c r="M305" s="113"/>
      <c r="N305" s="132"/>
      <c r="O305" s="133" t="str">
        <f t="shared" si="3"/>
        <v/>
      </c>
      <c r="P305" s="110"/>
      <c r="Q305" s="93"/>
      <c r="R305" s="134"/>
      <c r="S305" s="135" t="str">
        <f t="shared" si="4"/>
        <v/>
      </c>
      <c r="T305" s="113" t="str">
        <f t="shared" si="5"/>
        <v>  </v>
      </c>
      <c r="U305" s="35"/>
      <c r="V305" s="114" t="str">
        <f t="shared" si="6"/>
        <v/>
      </c>
      <c r="W305" s="114" t="str">
        <f t="shared" si="7"/>
        <v/>
      </c>
      <c r="X305" s="128" t="str">
        <f t="shared" si="8"/>
        <v>  </v>
      </c>
      <c r="Y305" s="114" t="str">
        <f t="shared" si="9"/>
        <v/>
      </c>
      <c r="Z305" s="114" t="str">
        <f t="shared" si="10"/>
        <v/>
      </c>
      <c r="AA305" s="114" t="str">
        <f>'CADASTRO FORN'!G305</f>
        <v/>
      </c>
      <c r="AB305" s="114" t="str">
        <f t="shared" si="11"/>
        <v/>
      </c>
      <c r="AC305" s="128" t="str">
        <f t="shared" si="12"/>
        <v>  </v>
      </c>
      <c r="AD305" s="55" t="str">
        <f t="shared" si="18"/>
        <v>298</v>
      </c>
      <c r="AE305" s="55"/>
      <c r="AF305" s="55" t="str">
        <f t="shared" si="19"/>
        <v/>
      </c>
      <c r="AG305" s="55" t="str">
        <f t="shared" si="13"/>
        <v/>
      </c>
      <c r="AH305" s="55" t="str">
        <f t="shared" si="14"/>
        <v/>
      </c>
      <c r="AI305" s="55"/>
      <c r="AJ305" s="55" t="str">
        <f t="shared" si="20"/>
        <v/>
      </c>
      <c r="AK305" s="55" t="str">
        <f t="shared" si="15"/>
        <v/>
      </c>
      <c r="AL305" s="104" t="str">
        <f t="shared" si="16"/>
        <v>  </v>
      </c>
      <c r="AM305" s="55"/>
      <c r="AN305" s="55" t="str">
        <f>IF('CADASTRO PROD'!E305 = "", "-", 'CADASTRO PROD'!E305)</f>
        <v>-</v>
      </c>
      <c r="AO305" s="55" t="str">
        <f>IF(AN305= "-", "-", 'CADASTRO PROD'!J305)</f>
        <v>-</v>
      </c>
      <c r="AP305" s="55" t="str">
        <f>IF(AO305 = "-", "-", 'CADASTRO PROD'!D305)</f>
        <v>-</v>
      </c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</row>
    <row r="306" ht="30.0" customHeight="1">
      <c r="A306" s="1"/>
      <c r="B306" s="97" t="str">
        <f t="shared" si="1"/>
        <v/>
      </c>
      <c r="C306" s="98" t="str">
        <f t="shared" si="17"/>
        <v>-</v>
      </c>
      <c r="D306" s="102"/>
      <c r="E306" s="137" t="str">
        <f t="shared" si="2"/>
        <v/>
      </c>
      <c r="F306" s="100"/>
      <c r="G306" s="92"/>
      <c r="H306" s="93"/>
      <c r="I306" s="100"/>
      <c r="J306" s="93"/>
      <c r="K306" s="100"/>
      <c r="L306" s="93"/>
      <c r="M306" s="103"/>
      <c r="N306" s="124"/>
      <c r="O306" s="125" t="str">
        <f t="shared" si="3"/>
        <v/>
      </c>
      <c r="P306" s="100"/>
      <c r="Q306" s="93"/>
      <c r="R306" s="126"/>
      <c r="S306" s="127" t="str">
        <f t="shared" si="4"/>
        <v/>
      </c>
      <c r="T306" s="103" t="str">
        <f t="shared" si="5"/>
        <v>  </v>
      </c>
      <c r="U306" s="35"/>
      <c r="V306" s="114" t="str">
        <f t="shared" si="6"/>
        <v/>
      </c>
      <c r="W306" s="114" t="str">
        <f t="shared" si="7"/>
        <v/>
      </c>
      <c r="X306" s="128" t="str">
        <f t="shared" si="8"/>
        <v>  </v>
      </c>
      <c r="Y306" s="114" t="str">
        <f t="shared" si="9"/>
        <v/>
      </c>
      <c r="Z306" s="114" t="str">
        <f t="shared" si="10"/>
        <v/>
      </c>
      <c r="AA306" s="114" t="str">
        <f>'CADASTRO FORN'!G306</f>
        <v/>
      </c>
      <c r="AB306" s="114" t="str">
        <f t="shared" si="11"/>
        <v/>
      </c>
      <c r="AC306" s="128" t="str">
        <f t="shared" si="12"/>
        <v>  </v>
      </c>
      <c r="AD306" s="55" t="str">
        <f t="shared" si="18"/>
        <v>299</v>
      </c>
      <c r="AE306" s="55"/>
      <c r="AF306" s="55" t="str">
        <f t="shared" si="19"/>
        <v/>
      </c>
      <c r="AG306" s="55" t="str">
        <f t="shared" si="13"/>
        <v/>
      </c>
      <c r="AH306" s="55" t="str">
        <f t="shared" si="14"/>
        <v/>
      </c>
      <c r="AI306" s="55"/>
      <c r="AJ306" s="55" t="str">
        <f t="shared" si="20"/>
        <v/>
      </c>
      <c r="AK306" s="55" t="str">
        <f t="shared" si="15"/>
        <v/>
      </c>
      <c r="AL306" s="104" t="str">
        <f t="shared" si="16"/>
        <v>  </v>
      </c>
      <c r="AM306" s="55"/>
      <c r="AN306" s="55" t="str">
        <f>IF('CADASTRO PROD'!E306 = "", "-", 'CADASTRO PROD'!E306)</f>
        <v>-</v>
      </c>
      <c r="AO306" s="55" t="str">
        <f>IF(AN306= "-", "-", 'CADASTRO PROD'!J306)</f>
        <v>-</v>
      </c>
      <c r="AP306" s="55" t="str">
        <f>IF(AO306 = "-", "-", 'CADASTRO PROD'!D306)</f>
        <v>-</v>
      </c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</row>
    <row r="307" ht="30.0" customHeight="1">
      <c r="A307" s="1"/>
      <c r="B307" s="97" t="str">
        <f t="shared" si="1"/>
        <v/>
      </c>
      <c r="C307" s="108" t="str">
        <f t="shared" si="17"/>
        <v>-</v>
      </c>
      <c r="D307" s="112"/>
      <c r="E307" s="136" t="str">
        <f t="shared" si="2"/>
        <v/>
      </c>
      <c r="F307" s="110"/>
      <c r="G307" s="92"/>
      <c r="H307" s="93"/>
      <c r="I307" s="110"/>
      <c r="J307" s="93"/>
      <c r="K307" s="110"/>
      <c r="L307" s="93"/>
      <c r="M307" s="113"/>
      <c r="N307" s="132"/>
      <c r="O307" s="133" t="str">
        <f t="shared" si="3"/>
        <v/>
      </c>
      <c r="P307" s="110"/>
      <c r="Q307" s="93"/>
      <c r="R307" s="134"/>
      <c r="S307" s="135" t="str">
        <f t="shared" si="4"/>
        <v/>
      </c>
      <c r="T307" s="113" t="str">
        <f t="shared" si="5"/>
        <v>  </v>
      </c>
      <c r="U307" s="35"/>
      <c r="V307" s="114" t="str">
        <f t="shared" si="6"/>
        <v/>
      </c>
      <c r="W307" s="114" t="str">
        <f t="shared" si="7"/>
        <v/>
      </c>
      <c r="X307" s="128" t="str">
        <f t="shared" si="8"/>
        <v>  </v>
      </c>
      <c r="Y307" s="114" t="str">
        <f t="shared" si="9"/>
        <v/>
      </c>
      <c r="Z307" s="114" t="str">
        <f t="shared" si="10"/>
        <v/>
      </c>
      <c r="AA307" s="114" t="str">
        <f>'CADASTRO FORN'!G307</f>
        <v/>
      </c>
      <c r="AB307" s="114" t="str">
        <f t="shared" si="11"/>
        <v/>
      </c>
      <c r="AC307" s="128" t="str">
        <f t="shared" si="12"/>
        <v>  </v>
      </c>
      <c r="AD307" s="55" t="str">
        <f t="shared" si="18"/>
        <v>300</v>
      </c>
      <c r="AE307" s="55"/>
      <c r="AF307" s="55" t="str">
        <f t="shared" si="19"/>
        <v/>
      </c>
      <c r="AG307" s="55" t="str">
        <f t="shared" si="13"/>
        <v/>
      </c>
      <c r="AH307" s="55" t="str">
        <f t="shared" si="14"/>
        <v/>
      </c>
      <c r="AI307" s="55"/>
      <c r="AJ307" s="55" t="str">
        <f t="shared" si="20"/>
        <v/>
      </c>
      <c r="AK307" s="55" t="str">
        <f t="shared" si="15"/>
        <v/>
      </c>
      <c r="AL307" s="104" t="str">
        <f t="shared" si="16"/>
        <v>  </v>
      </c>
      <c r="AM307" s="55"/>
      <c r="AN307" s="55" t="str">
        <f>IF('CADASTRO PROD'!E307 = "", "-", 'CADASTRO PROD'!E307)</f>
        <v>-</v>
      </c>
      <c r="AO307" s="55" t="str">
        <f>IF(AN307= "-", "-", 'CADASTRO PROD'!J307)</f>
        <v>-</v>
      </c>
      <c r="AP307" s="55" t="str">
        <f>IF(AO307 = "-", "-", 'CADASTRO PROD'!D307)</f>
        <v>-</v>
      </c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</row>
    <row r="308" ht="30.0" customHeight="1">
      <c r="A308" s="1"/>
      <c r="B308" s="97" t="str">
        <f t="shared" si="1"/>
        <v/>
      </c>
      <c r="C308" s="98" t="str">
        <f t="shared" si="17"/>
        <v>-</v>
      </c>
      <c r="D308" s="102"/>
      <c r="E308" s="137" t="str">
        <f t="shared" si="2"/>
        <v/>
      </c>
      <c r="F308" s="100"/>
      <c r="G308" s="92"/>
      <c r="H308" s="93"/>
      <c r="I308" s="100"/>
      <c r="J308" s="93"/>
      <c r="K308" s="100"/>
      <c r="L308" s="93"/>
      <c r="M308" s="103"/>
      <c r="N308" s="124"/>
      <c r="O308" s="125" t="str">
        <f t="shared" si="3"/>
        <v/>
      </c>
      <c r="P308" s="100"/>
      <c r="Q308" s="93"/>
      <c r="R308" s="126"/>
      <c r="S308" s="127" t="str">
        <f t="shared" si="4"/>
        <v/>
      </c>
      <c r="T308" s="103" t="str">
        <f t="shared" si="5"/>
        <v>  </v>
      </c>
      <c r="U308" s="35"/>
      <c r="V308" s="114" t="str">
        <f t="shared" si="6"/>
        <v/>
      </c>
      <c r="W308" s="114" t="str">
        <f t="shared" si="7"/>
        <v/>
      </c>
      <c r="X308" s="128" t="str">
        <f t="shared" si="8"/>
        <v>  </v>
      </c>
      <c r="Y308" s="114" t="str">
        <f t="shared" si="9"/>
        <v/>
      </c>
      <c r="Z308" s="114" t="str">
        <f t="shared" si="10"/>
        <v/>
      </c>
      <c r="AA308" s="114" t="str">
        <f>'CADASTRO FORN'!G308</f>
        <v/>
      </c>
      <c r="AB308" s="114" t="str">
        <f t="shared" si="11"/>
        <v/>
      </c>
      <c r="AC308" s="128" t="str">
        <f t="shared" si="12"/>
        <v>  </v>
      </c>
      <c r="AD308" s="55" t="str">
        <f t="shared" si="18"/>
        <v>301</v>
      </c>
      <c r="AE308" s="55"/>
      <c r="AF308" s="55" t="str">
        <f t="shared" si="19"/>
        <v/>
      </c>
      <c r="AG308" s="55" t="str">
        <f t="shared" si="13"/>
        <v/>
      </c>
      <c r="AH308" s="55" t="str">
        <f t="shared" si="14"/>
        <v/>
      </c>
      <c r="AI308" s="55"/>
      <c r="AJ308" s="55" t="str">
        <f t="shared" si="20"/>
        <v/>
      </c>
      <c r="AK308" s="55" t="str">
        <f t="shared" si="15"/>
        <v/>
      </c>
      <c r="AL308" s="104" t="str">
        <f t="shared" si="16"/>
        <v>  </v>
      </c>
      <c r="AM308" s="55"/>
      <c r="AN308" s="55" t="str">
        <f>IF('CADASTRO PROD'!E308 = "", "-", 'CADASTRO PROD'!E308)</f>
        <v>-</v>
      </c>
      <c r="AO308" s="55" t="str">
        <f>IF(AN308= "-", "-", 'CADASTRO PROD'!J308)</f>
        <v>-</v>
      </c>
      <c r="AP308" s="55" t="str">
        <f>IF(AO308 = "-", "-", 'CADASTRO PROD'!D308)</f>
        <v>-</v>
      </c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</row>
    <row r="309" ht="30.0" customHeight="1">
      <c r="A309" s="1"/>
      <c r="B309" s="97" t="str">
        <f t="shared" si="1"/>
        <v/>
      </c>
      <c r="C309" s="108" t="str">
        <f t="shared" si="17"/>
        <v>-</v>
      </c>
      <c r="D309" s="112"/>
      <c r="E309" s="136" t="str">
        <f t="shared" si="2"/>
        <v/>
      </c>
      <c r="F309" s="110"/>
      <c r="G309" s="92"/>
      <c r="H309" s="93"/>
      <c r="I309" s="110"/>
      <c r="J309" s="93"/>
      <c r="K309" s="110"/>
      <c r="L309" s="93"/>
      <c r="M309" s="113"/>
      <c r="N309" s="132"/>
      <c r="O309" s="133" t="str">
        <f t="shared" si="3"/>
        <v/>
      </c>
      <c r="P309" s="110"/>
      <c r="Q309" s="93"/>
      <c r="R309" s="134"/>
      <c r="S309" s="135" t="str">
        <f t="shared" si="4"/>
        <v/>
      </c>
      <c r="T309" s="113" t="str">
        <f t="shared" si="5"/>
        <v>  </v>
      </c>
      <c r="U309" s="35"/>
      <c r="V309" s="114" t="str">
        <f t="shared" si="6"/>
        <v/>
      </c>
      <c r="W309" s="114" t="str">
        <f t="shared" si="7"/>
        <v/>
      </c>
      <c r="X309" s="128" t="str">
        <f t="shared" si="8"/>
        <v>  </v>
      </c>
      <c r="Y309" s="114" t="str">
        <f t="shared" si="9"/>
        <v/>
      </c>
      <c r="Z309" s="114" t="str">
        <f t="shared" si="10"/>
        <v/>
      </c>
      <c r="AA309" s="114" t="str">
        <f>'CADASTRO FORN'!G309</f>
        <v/>
      </c>
      <c r="AB309" s="114" t="str">
        <f t="shared" si="11"/>
        <v/>
      </c>
      <c r="AC309" s="128" t="str">
        <f t="shared" si="12"/>
        <v>  </v>
      </c>
      <c r="AD309" s="55" t="str">
        <f t="shared" si="18"/>
        <v>302</v>
      </c>
      <c r="AE309" s="55"/>
      <c r="AF309" s="55" t="str">
        <f t="shared" si="19"/>
        <v/>
      </c>
      <c r="AG309" s="55" t="str">
        <f t="shared" si="13"/>
        <v/>
      </c>
      <c r="AH309" s="55" t="str">
        <f t="shared" si="14"/>
        <v/>
      </c>
      <c r="AI309" s="55"/>
      <c r="AJ309" s="55" t="str">
        <f t="shared" si="20"/>
        <v/>
      </c>
      <c r="AK309" s="55" t="str">
        <f t="shared" si="15"/>
        <v/>
      </c>
      <c r="AL309" s="104" t="str">
        <f t="shared" si="16"/>
        <v>  </v>
      </c>
      <c r="AM309" s="55"/>
      <c r="AN309" s="55" t="str">
        <f>IF('CADASTRO PROD'!E309 = "", "-", 'CADASTRO PROD'!E309)</f>
        <v>-</v>
      </c>
      <c r="AO309" s="55" t="str">
        <f>IF(AN309= "-", "-", 'CADASTRO PROD'!J309)</f>
        <v>-</v>
      </c>
      <c r="AP309" s="55" t="str">
        <f>IF(AO309 = "-", "-", 'CADASTRO PROD'!D309)</f>
        <v>-</v>
      </c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</row>
    <row r="310" ht="30.0" customHeight="1">
      <c r="A310" s="1"/>
      <c r="B310" s="97" t="str">
        <f t="shared" si="1"/>
        <v/>
      </c>
      <c r="C310" s="98" t="str">
        <f t="shared" si="17"/>
        <v>-</v>
      </c>
      <c r="D310" s="102"/>
      <c r="E310" s="137" t="str">
        <f t="shared" si="2"/>
        <v/>
      </c>
      <c r="F310" s="100"/>
      <c r="G310" s="92"/>
      <c r="H310" s="93"/>
      <c r="I310" s="100"/>
      <c r="J310" s="93"/>
      <c r="K310" s="100"/>
      <c r="L310" s="93"/>
      <c r="M310" s="103"/>
      <c r="N310" s="124"/>
      <c r="O310" s="125" t="str">
        <f t="shared" si="3"/>
        <v/>
      </c>
      <c r="P310" s="100"/>
      <c r="Q310" s="93"/>
      <c r="R310" s="126"/>
      <c r="S310" s="127" t="str">
        <f t="shared" si="4"/>
        <v/>
      </c>
      <c r="T310" s="103" t="str">
        <f t="shared" si="5"/>
        <v>  </v>
      </c>
      <c r="U310" s="35"/>
      <c r="V310" s="114" t="str">
        <f t="shared" si="6"/>
        <v/>
      </c>
      <c r="W310" s="114" t="str">
        <f t="shared" si="7"/>
        <v/>
      </c>
      <c r="X310" s="128" t="str">
        <f t="shared" si="8"/>
        <v>  </v>
      </c>
      <c r="Y310" s="114" t="str">
        <f t="shared" si="9"/>
        <v/>
      </c>
      <c r="Z310" s="114" t="str">
        <f t="shared" si="10"/>
        <v/>
      </c>
      <c r="AA310" s="114" t="str">
        <f>'CADASTRO FORN'!G310</f>
        <v/>
      </c>
      <c r="AB310" s="114" t="str">
        <f t="shared" si="11"/>
        <v/>
      </c>
      <c r="AC310" s="128" t="str">
        <f t="shared" si="12"/>
        <v>  </v>
      </c>
      <c r="AD310" s="55" t="str">
        <f t="shared" si="18"/>
        <v>303</v>
      </c>
      <c r="AE310" s="55"/>
      <c r="AF310" s="55" t="str">
        <f t="shared" si="19"/>
        <v/>
      </c>
      <c r="AG310" s="55" t="str">
        <f t="shared" si="13"/>
        <v/>
      </c>
      <c r="AH310" s="55" t="str">
        <f t="shared" si="14"/>
        <v/>
      </c>
      <c r="AI310" s="55"/>
      <c r="AJ310" s="55" t="str">
        <f t="shared" si="20"/>
        <v/>
      </c>
      <c r="AK310" s="55" t="str">
        <f t="shared" si="15"/>
        <v/>
      </c>
      <c r="AL310" s="104" t="str">
        <f t="shared" si="16"/>
        <v>  </v>
      </c>
      <c r="AM310" s="55"/>
      <c r="AN310" s="55" t="str">
        <f>IF('CADASTRO PROD'!E310 = "", "-", 'CADASTRO PROD'!E310)</f>
        <v>-</v>
      </c>
      <c r="AO310" s="55" t="str">
        <f>IF(AN310= "-", "-", 'CADASTRO PROD'!J310)</f>
        <v>-</v>
      </c>
      <c r="AP310" s="55" t="str">
        <f>IF(AO310 = "-", "-", 'CADASTRO PROD'!D310)</f>
        <v>-</v>
      </c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</row>
    <row r="311" ht="30.0" customHeight="1">
      <c r="A311" s="1"/>
      <c r="B311" s="97" t="str">
        <f t="shared" si="1"/>
        <v/>
      </c>
      <c r="C311" s="108" t="str">
        <f t="shared" si="17"/>
        <v>-</v>
      </c>
      <c r="D311" s="112"/>
      <c r="E311" s="136" t="str">
        <f t="shared" si="2"/>
        <v/>
      </c>
      <c r="F311" s="110"/>
      <c r="G311" s="92"/>
      <c r="H311" s="93"/>
      <c r="I311" s="110"/>
      <c r="J311" s="93"/>
      <c r="K311" s="110"/>
      <c r="L311" s="93"/>
      <c r="M311" s="113"/>
      <c r="N311" s="132"/>
      <c r="O311" s="133" t="str">
        <f t="shared" si="3"/>
        <v/>
      </c>
      <c r="P311" s="110"/>
      <c r="Q311" s="93"/>
      <c r="R311" s="134"/>
      <c r="S311" s="135" t="str">
        <f t="shared" si="4"/>
        <v/>
      </c>
      <c r="T311" s="113" t="str">
        <f t="shared" si="5"/>
        <v>  </v>
      </c>
      <c r="U311" s="35"/>
      <c r="V311" s="114" t="str">
        <f t="shared" si="6"/>
        <v/>
      </c>
      <c r="W311" s="114" t="str">
        <f t="shared" si="7"/>
        <v/>
      </c>
      <c r="X311" s="128" t="str">
        <f t="shared" si="8"/>
        <v>  </v>
      </c>
      <c r="Y311" s="114" t="str">
        <f t="shared" si="9"/>
        <v/>
      </c>
      <c r="Z311" s="114" t="str">
        <f t="shared" si="10"/>
        <v/>
      </c>
      <c r="AA311" s="114" t="str">
        <f>'CADASTRO FORN'!G311</f>
        <v/>
      </c>
      <c r="AB311" s="114" t="str">
        <f t="shared" si="11"/>
        <v/>
      </c>
      <c r="AC311" s="128" t="str">
        <f t="shared" si="12"/>
        <v>  </v>
      </c>
      <c r="AD311" s="55" t="str">
        <f t="shared" si="18"/>
        <v>304</v>
      </c>
      <c r="AE311" s="55"/>
      <c r="AF311" s="55" t="str">
        <f t="shared" si="19"/>
        <v/>
      </c>
      <c r="AG311" s="55" t="str">
        <f t="shared" si="13"/>
        <v/>
      </c>
      <c r="AH311" s="55" t="str">
        <f t="shared" si="14"/>
        <v/>
      </c>
      <c r="AI311" s="55"/>
      <c r="AJ311" s="55" t="str">
        <f t="shared" si="20"/>
        <v/>
      </c>
      <c r="AK311" s="55" t="str">
        <f t="shared" si="15"/>
        <v/>
      </c>
      <c r="AL311" s="104" t="str">
        <f t="shared" si="16"/>
        <v>  </v>
      </c>
      <c r="AM311" s="55"/>
      <c r="AN311" s="55" t="str">
        <f>IF('CADASTRO PROD'!E311 = "", "-", 'CADASTRO PROD'!E311)</f>
        <v>-</v>
      </c>
      <c r="AO311" s="55" t="str">
        <f>IF(AN311= "-", "-", 'CADASTRO PROD'!J311)</f>
        <v>-</v>
      </c>
      <c r="AP311" s="55" t="str">
        <f>IF(AO311 = "-", "-", 'CADASTRO PROD'!D311)</f>
        <v>-</v>
      </c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</row>
    <row r="312" ht="30.0" customHeight="1">
      <c r="A312" s="1"/>
      <c r="B312" s="97" t="str">
        <f t="shared" si="1"/>
        <v/>
      </c>
      <c r="C312" s="98" t="str">
        <f t="shared" si="17"/>
        <v>-</v>
      </c>
      <c r="D312" s="102"/>
      <c r="E312" s="137" t="str">
        <f t="shared" si="2"/>
        <v/>
      </c>
      <c r="F312" s="100"/>
      <c r="G312" s="92"/>
      <c r="H312" s="93"/>
      <c r="I312" s="100"/>
      <c r="J312" s="93"/>
      <c r="K312" s="100"/>
      <c r="L312" s="93"/>
      <c r="M312" s="103"/>
      <c r="N312" s="124"/>
      <c r="O312" s="125" t="str">
        <f t="shared" si="3"/>
        <v/>
      </c>
      <c r="P312" s="100"/>
      <c r="Q312" s="93"/>
      <c r="R312" s="126"/>
      <c r="S312" s="127" t="str">
        <f t="shared" si="4"/>
        <v/>
      </c>
      <c r="T312" s="103" t="str">
        <f t="shared" si="5"/>
        <v>  </v>
      </c>
      <c r="U312" s="35"/>
      <c r="V312" s="114" t="str">
        <f t="shared" si="6"/>
        <v/>
      </c>
      <c r="W312" s="114" t="str">
        <f t="shared" si="7"/>
        <v/>
      </c>
      <c r="X312" s="128" t="str">
        <f t="shared" si="8"/>
        <v>  </v>
      </c>
      <c r="Y312" s="114" t="str">
        <f t="shared" si="9"/>
        <v/>
      </c>
      <c r="Z312" s="114" t="str">
        <f t="shared" si="10"/>
        <v/>
      </c>
      <c r="AA312" s="114" t="str">
        <f>'CADASTRO FORN'!G312</f>
        <v/>
      </c>
      <c r="AB312" s="114" t="str">
        <f t="shared" si="11"/>
        <v/>
      </c>
      <c r="AC312" s="128" t="str">
        <f t="shared" si="12"/>
        <v>  </v>
      </c>
      <c r="AD312" s="55" t="str">
        <f t="shared" si="18"/>
        <v>305</v>
      </c>
      <c r="AE312" s="55"/>
      <c r="AF312" s="55" t="str">
        <f t="shared" si="19"/>
        <v/>
      </c>
      <c r="AG312" s="55" t="str">
        <f t="shared" si="13"/>
        <v/>
      </c>
      <c r="AH312" s="55" t="str">
        <f t="shared" si="14"/>
        <v/>
      </c>
      <c r="AI312" s="55"/>
      <c r="AJ312" s="55" t="str">
        <f t="shared" si="20"/>
        <v/>
      </c>
      <c r="AK312" s="55" t="str">
        <f t="shared" si="15"/>
        <v/>
      </c>
      <c r="AL312" s="104" t="str">
        <f t="shared" si="16"/>
        <v>  </v>
      </c>
      <c r="AM312" s="55"/>
      <c r="AN312" s="55" t="str">
        <f>IF('CADASTRO PROD'!E312 = "", "-", 'CADASTRO PROD'!E312)</f>
        <v>-</v>
      </c>
      <c r="AO312" s="55" t="str">
        <f>IF(AN312= "-", "-", 'CADASTRO PROD'!J312)</f>
        <v>-</v>
      </c>
      <c r="AP312" s="55" t="str">
        <f>IF(AO312 = "-", "-", 'CADASTRO PROD'!D312)</f>
        <v>-</v>
      </c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</row>
    <row r="313" ht="30.0" customHeight="1">
      <c r="A313" s="1"/>
      <c r="B313" s="97" t="str">
        <f t="shared" si="1"/>
        <v/>
      </c>
      <c r="C313" s="108" t="str">
        <f t="shared" si="17"/>
        <v>-</v>
      </c>
      <c r="D313" s="112"/>
      <c r="E313" s="136" t="str">
        <f t="shared" si="2"/>
        <v/>
      </c>
      <c r="F313" s="110"/>
      <c r="G313" s="92"/>
      <c r="H313" s="93"/>
      <c r="I313" s="110"/>
      <c r="J313" s="93"/>
      <c r="K313" s="110"/>
      <c r="L313" s="93"/>
      <c r="M313" s="113"/>
      <c r="N313" s="132"/>
      <c r="O313" s="133" t="str">
        <f t="shared" si="3"/>
        <v/>
      </c>
      <c r="P313" s="110"/>
      <c r="Q313" s="93"/>
      <c r="R313" s="134"/>
      <c r="S313" s="135" t="str">
        <f t="shared" si="4"/>
        <v/>
      </c>
      <c r="T313" s="113" t="str">
        <f t="shared" si="5"/>
        <v>  </v>
      </c>
      <c r="U313" s="35"/>
      <c r="V313" s="114" t="str">
        <f t="shared" si="6"/>
        <v/>
      </c>
      <c r="W313" s="114" t="str">
        <f t="shared" si="7"/>
        <v/>
      </c>
      <c r="X313" s="128" t="str">
        <f t="shared" si="8"/>
        <v>  </v>
      </c>
      <c r="Y313" s="114" t="str">
        <f t="shared" si="9"/>
        <v/>
      </c>
      <c r="Z313" s="114" t="str">
        <f t="shared" si="10"/>
        <v/>
      </c>
      <c r="AA313" s="114" t="str">
        <f>'CADASTRO FORN'!G313</f>
        <v/>
      </c>
      <c r="AB313" s="114" t="str">
        <f t="shared" si="11"/>
        <v/>
      </c>
      <c r="AC313" s="128" t="str">
        <f t="shared" si="12"/>
        <v>  </v>
      </c>
      <c r="AD313" s="55" t="str">
        <f t="shared" si="18"/>
        <v>306</v>
      </c>
      <c r="AE313" s="55"/>
      <c r="AF313" s="55" t="str">
        <f t="shared" si="19"/>
        <v/>
      </c>
      <c r="AG313" s="55" t="str">
        <f t="shared" si="13"/>
        <v/>
      </c>
      <c r="AH313" s="55" t="str">
        <f t="shared" si="14"/>
        <v/>
      </c>
      <c r="AI313" s="55"/>
      <c r="AJ313" s="55" t="str">
        <f t="shared" si="20"/>
        <v/>
      </c>
      <c r="AK313" s="55" t="str">
        <f t="shared" si="15"/>
        <v/>
      </c>
      <c r="AL313" s="104" t="str">
        <f t="shared" si="16"/>
        <v>  </v>
      </c>
      <c r="AM313" s="55"/>
      <c r="AN313" s="55" t="str">
        <f>IF('CADASTRO PROD'!E313 = "", "-", 'CADASTRO PROD'!E313)</f>
        <v>-</v>
      </c>
      <c r="AO313" s="55" t="str">
        <f>IF(AN313= "-", "-", 'CADASTRO PROD'!J313)</f>
        <v>-</v>
      </c>
      <c r="AP313" s="55" t="str">
        <f>IF(AO313 = "-", "-", 'CADASTRO PROD'!D313)</f>
        <v>-</v>
      </c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</row>
    <row r="314" ht="30.0" customHeight="1">
      <c r="A314" s="1"/>
      <c r="B314" s="97" t="str">
        <f t="shared" si="1"/>
        <v/>
      </c>
      <c r="C314" s="98" t="str">
        <f t="shared" si="17"/>
        <v>-</v>
      </c>
      <c r="D314" s="102"/>
      <c r="E314" s="137" t="str">
        <f t="shared" si="2"/>
        <v/>
      </c>
      <c r="F314" s="100"/>
      <c r="G314" s="92"/>
      <c r="H314" s="93"/>
      <c r="I314" s="100"/>
      <c r="J314" s="93"/>
      <c r="K314" s="100"/>
      <c r="L314" s="93"/>
      <c r="M314" s="103"/>
      <c r="N314" s="124"/>
      <c r="O314" s="125" t="str">
        <f t="shared" si="3"/>
        <v/>
      </c>
      <c r="P314" s="100"/>
      <c r="Q314" s="93"/>
      <c r="R314" s="126"/>
      <c r="S314" s="127" t="str">
        <f t="shared" si="4"/>
        <v/>
      </c>
      <c r="T314" s="103" t="str">
        <f t="shared" si="5"/>
        <v>  </v>
      </c>
      <c r="U314" s="35"/>
      <c r="V314" s="114" t="str">
        <f t="shared" si="6"/>
        <v/>
      </c>
      <c r="W314" s="114" t="str">
        <f t="shared" si="7"/>
        <v/>
      </c>
      <c r="X314" s="128" t="str">
        <f t="shared" si="8"/>
        <v>  </v>
      </c>
      <c r="Y314" s="114" t="str">
        <f t="shared" si="9"/>
        <v/>
      </c>
      <c r="Z314" s="114" t="str">
        <f t="shared" si="10"/>
        <v/>
      </c>
      <c r="AA314" s="114" t="str">
        <f>'CADASTRO FORN'!G314</f>
        <v/>
      </c>
      <c r="AB314" s="114" t="str">
        <f t="shared" si="11"/>
        <v/>
      </c>
      <c r="AC314" s="128" t="str">
        <f t="shared" si="12"/>
        <v>  </v>
      </c>
      <c r="AD314" s="55" t="str">
        <f t="shared" si="18"/>
        <v>307</v>
      </c>
      <c r="AE314" s="55"/>
      <c r="AF314" s="55" t="str">
        <f t="shared" si="19"/>
        <v/>
      </c>
      <c r="AG314" s="55" t="str">
        <f t="shared" si="13"/>
        <v/>
      </c>
      <c r="AH314" s="55" t="str">
        <f t="shared" si="14"/>
        <v/>
      </c>
      <c r="AI314" s="55"/>
      <c r="AJ314" s="55" t="str">
        <f t="shared" si="20"/>
        <v/>
      </c>
      <c r="AK314" s="55" t="str">
        <f t="shared" si="15"/>
        <v/>
      </c>
      <c r="AL314" s="104" t="str">
        <f t="shared" si="16"/>
        <v>  </v>
      </c>
      <c r="AM314" s="55"/>
      <c r="AN314" s="55" t="str">
        <f>IF('CADASTRO PROD'!E314 = "", "-", 'CADASTRO PROD'!E314)</f>
        <v>-</v>
      </c>
      <c r="AO314" s="55" t="str">
        <f>IF(AN314= "-", "-", 'CADASTRO PROD'!J314)</f>
        <v>-</v>
      </c>
      <c r="AP314" s="55" t="str">
        <f>IF(AO314 = "-", "-", 'CADASTRO PROD'!D314)</f>
        <v>-</v>
      </c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</row>
    <row r="315" ht="30.0" customHeight="1">
      <c r="A315" s="1"/>
      <c r="B315" s="97" t="str">
        <f t="shared" si="1"/>
        <v/>
      </c>
      <c r="C315" s="108" t="str">
        <f t="shared" si="17"/>
        <v>-</v>
      </c>
      <c r="D315" s="112"/>
      <c r="E315" s="136" t="str">
        <f t="shared" si="2"/>
        <v/>
      </c>
      <c r="F315" s="110"/>
      <c r="G315" s="92"/>
      <c r="H315" s="93"/>
      <c r="I315" s="110"/>
      <c r="J315" s="93"/>
      <c r="K315" s="110"/>
      <c r="L315" s="93"/>
      <c r="M315" s="113"/>
      <c r="N315" s="132"/>
      <c r="O315" s="133" t="str">
        <f t="shared" si="3"/>
        <v/>
      </c>
      <c r="P315" s="110"/>
      <c r="Q315" s="93"/>
      <c r="R315" s="134"/>
      <c r="S315" s="135" t="str">
        <f t="shared" si="4"/>
        <v/>
      </c>
      <c r="T315" s="113" t="str">
        <f t="shared" si="5"/>
        <v>  </v>
      </c>
      <c r="U315" s="35"/>
      <c r="V315" s="114" t="str">
        <f t="shared" si="6"/>
        <v/>
      </c>
      <c r="W315" s="114" t="str">
        <f t="shared" si="7"/>
        <v/>
      </c>
      <c r="X315" s="128" t="str">
        <f t="shared" si="8"/>
        <v>  </v>
      </c>
      <c r="Y315" s="114" t="str">
        <f t="shared" si="9"/>
        <v/>
      </c>
      <c r="Z315" s="114" t="str">
        <f t="shared" si="10"/>
        <v/>
      </c>
      <c r="AA315" s="114" t="str">
        <f>'CADASTRO FORN'!G315</f>
        <v/>
      </c>
      <c r="AB315" s="114" t="str">
        <f t="shared" si="11"/>
        <v/>
      </c>
      <c r="AC315" s="128" t="str">
        <f t="shared" si="12"/>
        <v>  </v>
      </c>
      <c r="AD315" s="55" t="str">
        <f t="shared" si="18"/>
        <v>308</v>
      </c>
      <c r="AE315" s="55"/>
      <c r="AF315" s="55" t="str">
        <f t="shared" si="19"/>
        <v/>
      </c>
      <c r="AG315" s="55" t="str">
        <f t="shared" si="13"/>
        <v/>
      </c>
      <c r="AH315" s="55" t="str">
        <f t="shared" si="14"/>
        <v/>
      </c>
      <c r="AI315" s="55"/>
      <c r="AJ315" s="55" t="str">
        <f t="shared" si="20"/>
        <v/>
      </c>
      <c r="AK315" s="55" t="str">
        <f t="shared" si="15"/>
        <v/>
      </c>
      <c r="AL315" s="104" t="str">
        <f t="shared" si="16"/>
        <v>  </v>
      </c>
      <c r="AM315" s="55"/>
      <c r="AN315" s="55" t="str">
        <f>IF('CADASTRO PROD'!E315 = "", "-", 'CADASTRO PROD'!E315)</f>
        <v>-</v>
      </c>
      <c r="AO315" s="55" t="str">
        <f>IF(AN315= "-", "-", 'CADASTRO PROD'!J315)</f>
        <v>-</v>
      </c>
      <c r="AP315" s="55" t="str">
        <f>IF(AO315 = "-", "-", 'CADASTRO PROD'!D315)</f>
        <v>-</v>
      </c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</row>
    <row r="316" ht="30.0" customHeight="1">
      <c r="A316" s="1"/>
      <c r="B316" s="97" t="str">
        <f t="shared" si="1"/>
        <v/>
      </c>
      <c r="C316" s="98" t="str">
        <f t="shared" si="17"/>
        <v>-</v>
      </c>
      <c r="D316" s="102"/>
      <c r="E316" s="137" t="str">
        <f t="shared" si="2"/>
        <v/>
      </c>
      <c r="F316" s="100"/>
      <c r="G316" s="92"/>
      <c r="H316" s="93"/>
      <c r="I316" s="100"/>
      <c r="J316" s="93"/>
      <c r="K316" s="100"/>
      <c r="L316" s="93"/>
      <c r="M316" s="103"/>
      <c r="N316" s="124"/>
      <c r="O316" s="125" t="str">
        <f t="shared" si="3"/>
        <v/>
      </c>
      <c r="P316" s="100"/>
      <c r="Q316" s="93"/>
      <c r="R316" s="126"/>
      <c r="S316" s="127" t="str">
        <f t="shared" si="4"/>
        <v/>
      </c>
      <c r="T316" s="103" t="str">
        <f t="shared" si="5"/>
        <v>  </v>
      </c>
      <c r="U316" s="35"/>
      <c r="V316" s="114" t="str">
        <f t="shared" si="6"/>
        <v/>
      </c>
      <c r="W316" s="114" t="str">
        <f t="shared" si="7"/>
        <v/>
      </c>
      <c r="X316" s="128" t="str">
        <f t="shared" si="8"/>
        <v>  </v>
      </c>
      <c r="Y316" s="114" t="str">
        <f t="shared" si="9"/>
        <v/>
      </c>
      <c r="Z316" s="114" t="str">
        <f t="shared" si="10"/>
        <v/>
      </c>
      <c r="AA316" s="114" t="str">
        <f>'CADASTRO FORN'!G316</f>
        <v/>
      </c>
      <c r="AB316" s="114" t="str">
        <f t="shared" si="11"/>
        <v/>
      </c>
      <c r="AC316" s="128" t="str">
        <f t="shared" si="12"/>
        <v>  </v>
      </c>
      <c r="AD316" s="55" t="str">
        <f t="shared" si="18"/>
        <v>309</v>
      </c>
      <c r="AE316" s="55"/>
      <c r="AF316" s="55" t="str">
        <f t="shared" si="19"/>
        <v/>
      </c>
      <c r="AG316" s="55" t="str">
        <f t="shared" si="13"/>
        <v/>
      </c>
      <c r="AH316" s="55" t="str">
        <f t="shared" si="14"/>
        <v/>
      </c>
      <c r="AI316" s="55"/>
      <c r="AJ316" s="55" t="str">
        <f t="shared" si="20"/>
        <v/>
      </c>
      <c r="AK316" s="55" t="str">
        <f t="shared" si="15"/>
        <v/>
      </c>
      <c r="AL316" s="104" t="str">
        <f t="shared" si="16"/>
        <v>  </v>
      </c>
      <c r="AM316" s="55"/>
      <c r="AN316" s="55" t="str">
        <f>IF('CADASTRO PROD'!E316 = "", "-", 'CADASTRO PROD'!E316)</f>
        <v>-</v>
      </c>
      <c r="AO316" s="55" t="str">
        <f>IF(AN316= "-", "-", 'CADASTRO PROD'!J316)</f>
        <v>-</v>
      </c>
      <c r="AP316" s="55" t="str">
        <f>IF(AO316 = "-", "-", 'CADASTRO PROD'!D316)</f>
        <v>-</v>
      </c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</row>
    <row r="317" ht="30.0" customHeight="1">
      <c r="A317" s="1"/>
      <c r="B317" s="97" t="str">
        <f t="shared" si="1"/>
        <v/>
      </c>
      <c r="C317" s="108" t="str">
        <f t="shared" si="17"/>
        <v>-</v>
      </c>
      <c r="D317" s="112"/>
      <c r="E317" s="136" t="str">
        <f t="shared" si="2"/>
        <v/>
      </c>
      <c r="F317" s="110"/>
      <c r="G317" s="92"/>
      <c r="H317" s="93"/>
      <c r="I317" s="110"/>
      <c r="J317" s="93"/>
      <c r="K317" s="110"/>
      <c r="L317" s="93"/>
      <c r="M317" s="113"/>
      <c r="N317" s="132"/>
      <c r="O317" s="133" t="str">
        <f t="shared" si="3"/>
        <v/>
      </c>
      <c r="P317" s="110"/>
      <c r="Q317" s="93"/>
      <c r="R317" s="134"/>
      <c r="S317" s="135" t="str">
        <f t="shared" si="4"/>
        <v/>
      </c>
      <c r="T317" s="113" t="str">
        <f t="shared" si="5"/>
        <v>  </v>
      </c>
      <c r="U317" s="35"/>
      <c r="V317" s="114" t="str">
        <f t="shared" si="6"/>
        <v/>
      </c>
      <c r="W317" s="114" t="str">
        <f t="shared" si="7"/>
        <v/>
      </c>
      <c r="X317" s="128" t="str">
        <f t="shared" si="8"/>
        <v>  </v>
      </c>
      <c r="Y317" s="114" t="str">
        <f t="shared" si="9"/>
        <v/>
      </c>
      <c r="Z317" s="114" t="str">
        <f t="shared" si="10"/>
        <v/>
      </c>
      <c r="AA317" s="114" t="str">
        <f>'CADASTRO FORN'!G317</f>
        <v/>
      </c>
      <c r="AB317" s="114" t="str">
        <f t="shared" si="11"/>
        <v/>
      </c>
      <c r="AC317" s="128" t="str">
        <f t="shared" si="12"/>
        <v>  </v>
      </c>
      <c r="AD317" s="55" t="str">
        <f t="shared" si="18"/>
        <v>310</v>
      </c>
      <c r="AE317" s="55"/>
      <c r="AF317" s="55" t="str">
        <f t="shared" si="19"/>
        <v/>
      </c>
      <c r="AG317" s="55" t="str">
        <f t="shared" si="13"/>
        <v/>
      </c>
      <c r="AH317" s="55" t="str">
        <f t="shared" si="14"/>
        <v/>
      </c>
      <c r="AI317" s="55"/>
      <c r="AJ317" s="55" t="str">
        <f t="shared" si="20"/>
        <v/>
      </c>
      <c r="AK317" s="55" t="str">
        <f t="shared" si="15"/>
        <v/>
      </c>
      <c r="AL317" s="104" t="str">
        <f t="shared" si="16"/>
        <v>  </v>
      </c>
      <c r="AM317" s="55"/>
      <c r="AN317" s="55" t="str">
        <f>IF('CADASTRO PROD'!E317 = "", "-", 'CADASTRO PROD'!E317)</f>
        <v>-</v>
      </c>
      <c r="AO317" s="55" t="str">
        <f>IF(AN317= "-", "-", 'CADASTRO PROD'!J317)</f>
        <v>-</v>
      </c>
      <c r="AP317" s="55" t="str">
        <f>IF(AO317 = "-", "-", 'CADASTRO PROD'!D317)</f>
        <v>-</v>
      </c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</row>
    <row r="318" ht="30.0" customHeight="1">
      <c r="A318" s="1"/>
      <c r="B318" s="97" t="str">
        <f t="shared" si="1"/>
        <v/>
      </c>
      <c r="C318" s="98" t="str">
        <f t="shared" si="17"/>
        <v>-</v>
      </c>
      <c r="D318" s="102"/>
      <c r="E318" s="137" t="str">
        <f t="shared" si="2"/>
        <v/>
      </c>
      <c r="F318" s="100"/>
      <c r="G318" s="92"/>
      <c r="H318" s="93"/>
      <c r="I318" s="100"/>
      <c r="J318" s="93"/>
      <c r="K318" s="100"/>
      <c r="L318" s="93"/>
      <c r="M318" s="103"/>
      <c r="N318" s="124"/>
      <c r="O318" s="125" t="str">
        <f t="shared" si="3"/>
        <v/>
      </c>
      <c r="P318" s="100"/>
      <c r="Q318" s="93"/>
      <c r="R318" s="126"/>
      <c r="S318" s="127" t="str">
        <f t="shared" si="4"/>
        <v/>
      </c>
      <c r="T318" s="103" t="str">
        <f t="shared" si="5"/>
        <v>  </v>
      </c>
      <c r="U318" s="35"/>
      <c r="V318" s="114" t="str">
        <f t="shared" si="6"/>
        <v/>
      </c>
      <c r="W318" s="114" t="str">
        <f t="shared" si="7"/>
        <v/>
      </c>
      <c r="X318" s="128" t="str">
        <f t="shared" si="8"/>
        <v>  </v>
      </c>
      <c r="Y318" s="114" t="str">
        <f t="shared" si="9"/>
        <v/>
      </c>
      <c r="Z318" s="114" t="str">
        <f t="shared" si="10"/>
        <v/>
      </c>
      <c r="AA318" s="114" t="str">
        <f>'CADASTRO FORN'!G318</f>
        <v/>
      </c>
      <c r="AB318" s="114" t="str">
        <f t="shared" si="11"/>
        <v/>
      </c>
      <c r="AC318" s="128" t="str">
        <f t="shared" si="12"/>
        <v>  </v>
      </c>
      <c r="AD318" s="55" t="str">
        <f t="shared" si="18"/>
        <v>311</v>
      </c>
      <c r="AE318" s="55"/>
      <c r="AF318" s="55" t="str">
        <f t="shared" si="19"/>
        <v/>
      </c>
      <c r="AG318" s="55" t="str">
        <f t="shared" si="13"/>
        <v/>
      </c>
      <c r="AH318" s="55" t="str">
        <f t="shared" si="14"/>
        <v/>
      </c>
      <c r="AI318" s="55"/>
      <c r="AJ318" s="55" t="str">
        <f t="shared" si="20"/>
        <v/>
      </c>
      <c r="AK318" s="55" t="str">
        <f t="shared" si="15"/>
        <v/>
      </c>
      <c r="AL318" s="104" t="str">
        <f t="shared" si="16"/>
        <v>  </v>
      </c>
      <c r="AM318" s="55"/>
      <c r="AN318" s="55" t="str">
        <f>IF('CADASTRO PROD'!E318 = "", "-", 'CADASTRO PROD'!E318)</f>
        <v>-</v>
      </c>
      <c r="AO318" s="55" t="str">
        <f>IF(AN318= "-", "-", 'CADASTRO PROD'!J318)</f>
        <v>-</v>
      </c>
      <c r="AP318" s="55" t="str">
        <f>IF(AO318 = "-", "-", 'CADASTRO PROD'!D318)</f>
        <v>-</v>
      </c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</row>
    <row r="319" ht="30.0" customHeight="1">
      <c r="A319" s="1"/>
      <c r="B319" s="97" t="str">
        <f t="shared" si="1"/>
        <v/>
      </c>
      <c r="C319" s="108" t="str">
        <f t="shared" si="17"/>
        <v>-</v>
      </c>
      <c r="D319" s="112"/>
      <c r="E319" s="136" t="str">
        <f t="shared" si="2"/>
        <v/>
      </c>
      <c r="F319" s="110"/>
      <c r="G319" s="92"/>
      <c r="H319" s="93"/>
      <c r="I319" s="110"/>
      <c r="J319" s="93"/>
      <c r="K319" s="110"/>
      <c r="L319" s="93"/>
      <c r="M319" s="113"/>
      <c r="N319" s="132"/>
      <c r="O319" s="133" t="str">
        <f t="shared" si="3"/>
        <v/>
      </c>
      <c r="P319" s="110"/>
      <c r="Q319" s="93"/>
      <c r="R319" s="134"/>
      <c r="S319" s="135" t="str">
        <f t="shared" si="4"/>
        <v/>
      </c>
      <c r="T319" s="113" t="str">
        <f t="shared" si="5"/>
        <v>  </v>
      </c>
      <c r="U319" s="35"/>
      <c r="V319" s="114" t="str">
        <f t="shared" si="6"/>
        <v/>
      </c>
      <c r="W319" s="114" t="str">
        <f t="shared" si="7"/>
        <v/>
      </c>
      <c r="X319" s="128" t="str">
        <f t="shared" si="8"/>
        <v>  </v>
      </c>
      <c r="Y319" s="114" t="str">
        <f t="shared" si="9"/>
        <v/>
      </c>
      <c r="Z319" s="114" t="str">
        <f t="shared" si="10"/>
        <v/>
      </c>
      <c r="AA319" s="114" t="str">
        <f>'CADASTRO FORN'!G319</f>
        <v/>
      </c>
      <c r="AB319" s="114" t="str">
        <f t="shared" si="11"/>
        <v/>
      </c>
      <c r="AC319" s="128" t="str">
        <f t="shared" si="12"/>
        <v>  </v>
      </c>
      <c r="AD319" s="55" t="str">
        <f t="shared" si="18"/>
        <v>312</v>
      </c>
      <c r="AE319" s="55"/>
      <c r="AF319" s="55" t="str">
        <f t="shared" si="19"/>
        <v/>
      </c>
      <c r="AG319" s="55" t="str">
        <f t="shared" si="13"/>
        <v/>
      </c>
      <c r="AH319" s="55" t="str">
        <f t="shared" si="14"/>
        <v/>
      </c>
      <c r="AI319" s="55"/>
      <c r="AJ319" s="55" t="str">
        <f t="shared" si="20"/>
        <v/>
      </c>
      <c r="AK319" s="55" t="str">
        <f t="shared" si="15"/>
        <v/>
      </c>
      <c r="AL319" s="104" t="str">
        <f t="shared" si="16"/>
        <v>  </v>
      </c>
      <c r="AM319" s="55"/>
      <c r="AN319" s="55" t="str">
        <f>IF('CADASTRO PROD'!E319 = "", "-", 'CADASTRO PROD'!E319)</f>
        <v>-</v>
      </c>
      <c r="AO319" s="55" t="str">
        <f>IF(AN319= "-", "-", 'CADASTRO PROD'!J319)</f>
        <v>-</v>
      </c>
      <c r="AP319" s="55" t="str">
        <f>IF(AO319 = "-", "-", 'CADASTRO PROD'!D319)</f>
        <v>-</v>
      </c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</row>
    <row r="320" ht="30.0" customHeight="1">
      <c r="A320" s="1"/>
      <c r="B320" s="97" t="str">
        <f t="shared" si="1"/>
        <v/>
      </c>
      <c r="C320" s="98" t="str">
        <f t="shared" si="17"/>
        <v>-</v>
      </c>
      <c r="D320" s="102"/>
      <c r="E320" s="137" t="str">
        <f t="shared" si="2"/>
        <v/>
      </c>
      <c r="F320" s="100"/>
      <c r="G320" s="92"/>
      <c r="H320" s="93"/>
      <c r="I320" s="100"/>
      <c r="J320" s="93"/>
      <c r="K320" s="100"/>
      <c r="L320" s="93"/>
      <c r="M320" s="103"/>
      <c r="N320" s="124"/>
      <c r="O320" s="125" t="str">
        <f t="shared" si="3"/>
        <v/>
      </c>
      <c r="P320" s="100"/>
      <c r="Q320" s="93"/>
      <c r="R320" s="126"/>
      <c r="S320" s="127" t="str">
        <f t="shared" si="4"/>
        <v/>
      </c>
      <c r="T320" s="103" t="str">
        <f t="shared" si="5"/>
        <v>  </v>
      </c>
      <c r="U320" s="35"/>
      <c r="V320" s="114" t="str">
        <f t="shared" si="6"/>
        <v/>
      </c>
      <c r="W320" s="114" t="str">
        <f t="shared" si="7"/>
        <v/>
      </c>
      <c r="X320" s="128" t="str">
        <f t="shared" si="8"/>
        <v>  </v>
      </c>
      <c r="Y320" s="114" t="str">
        <f t="shared" si="9"/>
        <v/>
      </c>
      <c r="Z320" s="114" t="str">
        <f t="shared" si="10"/>
        <v/>
      </c>
      <c r="AA320" s="114" t="str">
        <f>'CADASTRO FORN'!G320</f>
        <v/>
      </c>
      <c r="AB320" s="114" t="str">
        <f t="shared" si="11"/>
        <v/>
      </c>
      <c r="AC320" s="128" t="str">
        <f t="shared" si="12"/>
        <v>  </v>
      </c>
      <c r="AD320" s="55" t="str">
        <f t="shared" si="18"/>
        <v>313</v>
      </c>
      <c r="AE320" s="55"/>
      <c r="AF320" s="55" t="str">
        <f t="shared" si="19"/>
        <v/>
      </c>
      <c r="AG320" s="55" t="str">
        <f t="shared" si="13"/>
        <v/>
      </c>
      <c r="AH320" s="55" t="str">
        <f t="shared" si="14"/>
        <v/>
      </c>
      <c r="AI320" s="55"/>
      <c r="AJ320" s="55" t="str">
        <f t="shared" si="20"/>
        <v/>
      </c>
      <c r="AK320" s="55" t="str">
        <f t="shared" si="15"/>
        <v/>
      </c>
      <c r="AL320" s="104" t="str">
        <f t="shared" si="16"/>
        <v>  </v>
      </c>
      <c r="AM320" s="55"/>
      <c r="AN320" s="55" t="str">
        <f>IF('CADASTRO PROD'!E320 = "", "-", 'CADASTRO PROD'!E320)</f>
        <v>-</v>
      </c>
      <c r="AO320" s="55" t="str">
        <f>IF(AN320= "-", "-", 'CADASTRO PROD'!J320)</f>
        <v>-</v>
      </c>
      <c r="AP320" s="55" t="str">
        <f>IF(AO320 = "-", "-", 'CADASTRO PROD'!D320)</f>
        <v>-</v>
      </c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</row>
    <row r="321" ht="30.0" customHeight="1">
      <c r="A321" s="1"/>
      <c r="B321" s="97" t="str">
        <f t="shared" si="1"/>
        <v/>
      </c>
      <c r="C321" s="108" t="str">
        <f t="shared" si="17"/>
        <v>-</v>
      </c>
      <c r="D321" s="112"/>
      <c r="E321" s="136" t="str">
        <f t="shared" si="2"/>
        <v/>
      </c>
      <c r="F321" s="110"/>
      <c r="G321" s="92"/>
      <c r="H321" s="93"/>
      <c r="I321" s="110"/>
      <c r="J321" s="93"/>
      <c r="K321" s="110"/>
      <c r="L321" s="93"/>
      <c r="M321" s="113"/>
      <c r="N321" s="132"/>
      <c r="O321" s="133" t="str">
        <f t="shared" si="3"/>
        <v/>
      </c>
      <c r="P321" s="110"/>
      <c r="Q321" s="93"/>
      <c r="R321" s="134"/>
      <c r="S321" s="135" t="str">
        <f t="shared" si="4"/>
        <v/>
      </c>
      <c r="T321" s="113" t="str">
        <f t="shared" si="5"/>
        <v>  </v>
      </c>
      <c r="U321" s="35"/>
      <c r="V321" s="114" t="str">
        <f t="shared" si="6"/>
        <v/>
      </c>
      <c r="W321" s="114" t="str">
        <f t="shared" si="7"/>
        <v/>
      </c>
      <c r="X321" s="128" t="str">
        <f t="shared" si="8"/>
        <v>  </v>
      </c>
      <c r="Y321" s="114" t="str">
        <f t="shared" si="9"/>
        <v/>
      </c>
      <c r="Z321" s="114" t="str">
        <f t="shared" si="10"/>
        <v/>
      </c>
      <c r="AA321" s="114" t="str">
        <f>'CADASTRO FORN'!G321</f>
        <v/>
      </c>
      <c r="AB321" s="114" t="str">
        <f t="shared" si="11"/>
        <v/>
      </c>
      <c r="AC321" s="128" t="str">
        <f t="shared" si="12"/>
        <v>  </v>
      </c>
      <c r="AD321" s="55" t="str">
        <f t="shared" si="18"/>
        <v>314</v>
      </c>
      <c r="AE321" s="55"/>
      <c r="AF321" s="55" t="str">
        <f t="shared" si="19"/>
        <v/>
      </c>
      <c r="AG321" s="55" t="str">
        <f t="shared" si="13"/>
        <v/>
      </c>
      <c r="AH321" s="55" t="str">
        <f t="shared" si="14"/>
        <v/>
      </c>
      <c r="AI321" s="55"/>
      <c r="AJ321" s="55" t="str">
        <f t="shared" si="20"/>
        <v/>
      </c>
      <c r="AK321" s="55" t="str">
        <f t="shared" si="15"/>
        <v/>
      </c>
      <c r="AL321" s="104" t="str">
        <f t="shared" si="16"/>
        <v>  </v>
      </c>
      <c r="AM321" s="55"/>
      <c r="AN321" s="55" t="str">
        <f>IF('CADASTRO PROD'!E321 = "", "-", 'CADASTRO PROD'!E321)</f>
        <v>-</v>
      </c>
      <c r="AO321" s="55" t="str">
        <f>IF(AN321= "-", "-", 'CADASTRO PROD'!J321)</f>
        <v>-</v>
      </c>
      <c r="AP321" s="55" t="str">
        <f>IF(AO321 = "-", "-", 'CADASTRO PROD'!D321)</f>
        <v>-</v>
      </c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</row>
    <row r="322" ht="30.0" customHeight="1">
      <c r="A322" s="1"/>
      <c r="B322" s="97" t="str">
        <f t="shared" si="1"/>
        <v/>
      </c>
      <c r="C322" s="98" t="str">
        <f t="shared" si="17"/>
        <v>-</v>
      </c>
      <c r="D322" s="102"/>
      <c r="E322" s="137" t="str">
        <f t="shared" si="2"/>
        <v/>
      </c>
      <c r="F322" s="100"/>
      <c r="G322" s="92"/>
      <c r="H322" s="93"/>
      <c r="I322" s="100"/>
      <c r="J322" s="93"/>
      <c r="K322" s="100"/>
      <c r="L322" s="93"/>
      <c r="M322" s="103"/>
      <c r="N322" s="124"/>
      <c r="O322" s="125" t="str">
        <f t="shared" si="3"/>
        <v/>
      </c>
      <c r="P322" s="100"/>
      <c r="Q322" s="93"/>
      <c r="R322" s="126"/>
      <c r="S322" s="127" t="str">
        <f t="shared" si="4"/>
        <v/>
      </c>
      <c r="T322" s="103" t="str">
        <f t="shared" si="5"/>
        <v>  </v>
      </c>
      <c r="U322" s="35"/>
      <c r="V322" s="114" t="str">
        <f t="shared" si="6"/>
        <v/>
      </c>
      <c r="W322" s="114" t="str">
        <f t="shared" si="7"/>
        <v/>
      </c>
      <c r="X322" s="128" t="str">
        <f t="shared" si="8"/>
        <v>  </v>
      </c>
      <c r="Y322" s="114" t="str">
        <f t="shared" si="9"/>
        <v/>
      </c>
      <c r="Z322" s="114" t="str">
        <f t="shared" si="10"/>
        <v/>
      </c>
      <c r="AA322" s="114" t="str">
        <f>'CADASTRO FORN'!G322</f>
        <v/>
      </c>
      <c r="AB322" s="114" t="str">
        <f t="shared" si="11"/>
        <v/>
      </c>
      <c r="AC322" s="128" t="str">
        <f t="shared" si="12"/>
        <v>  </v>
      </c>
      <c r="AD322" s="55" t="str">
        <f t="shared" si="18"/>
        <v>315</v>
      </c>
      <c r="AE322" s="55"/>
      <c r="AF322" s="55" t="str">
        <f t="shared" si="19"/>
        <v/>
      </c>
      <c r="AG322" s="55" t="str">
        <f t="shared" si="13"/>
        <v/>
      </c>
      <c r="AH322" s="55" t="str">
        <f t="shared" si="14"/>
        <v/>
      </c>
      <c r="AI322" s="55"/>
      <c r="AJ322" s="55" t="str">
        <f t="shared" si="20"/>
        <v/>
      </c>
      <c r="AK322" s="55" t="str">
        <f t="shared" si="15"/>
        <v/>
      </c>
      <c r="AL322" s="104" t="str">
        <f t="shared" si="16"/>
        <v>  </v>
      </c>
      <c r="AM322" s="55"/>
      <c r="AN322" s="55" t="str">
        <f>IF('CADASTRO PROD'!E322 = "", "-", 'CADASTRO PROD'!E322)</f>
        <v>-</v>
      </c>
      <c r="AO322" s="55" t="str">
        <f>IF(AN322= "-", "-", 'CADASTRO PROD'!J322)</f>
        <v>-</v>
      </c>
      <c r="AP322" s="55" t="str">
        <f>IF(AO322 = "-", "-", 'CADASTRO PROD'!D322)</f>
        <v>-</v>
      </c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</row>
    <row r="323" ht="30.0" customHeight="1">
      <c r="A323" s="1"/>
      <c r="B323" s="97" t="str">
        <f t="shared" si="1"/>
        <v/>
      </c>
      <c r="C323" s="108" t="str">
        <f t="shared" si="17"/>
        <v>-</v>
      </c>
      <c r="D323" s="112"/>
      <c r="E323" s="136" t="str">
        <f t="shared" si="2"/>
        <v/>
      </c>
      <c r="F323" s="110"/>
      <c r="G323" s="92"/>
      <c r="H323" s="93"/>
      <c r="I323" s="110"/>
      <c r="J323" s="93"/>
      <c r="K323" s="110"/>
      <c r="L323" s="93"/>
      <c r="M323" s="113"/>
      <c r="N323" s="132"/>
      <c r="O323" s="133" t="str">
        <f t="shared" si="3"/>
        <v/>
      </c>
      <c r="P323" s="110"/>
      <c r="Q323" s="93"/>
      <c r="R323" s="134"/>
      <c r="S323" s="135" t="str">
        <f t="shared" si="4"/>
        <v/>
      </c>
      <c r="T323" s="113" t="str">
        <f t="shared" si="5"/>
        <v>  </v>
      </c>
      <c r="U323" s="35"/>
      <c r="V323" s="114" t="str">
        <f t="shared" si="6"/>
        <v/>
      </c>
      <c r="W323" s="114" t="str">
        <f t="shared" si="7"/>
        <v/>
      </c>
      <c r="X323" s="128" t="str">
        <f t="shared" si="8"/>
        <v>  </v>
      </c>
      <c r="Y323" s="114" t="str">
        <f t="shared" si="9"/>
        <v/>
      </c>
      <c r="Z323" s="114" t="str">
        <f t="shared" si="10"/>
        <v/>
      </c>
      <c r="AA323" s="114" t="str">
        <f>'CADASTRO FORN'!G323</f>
        <v/>
      </c>
      <c r="AB323" s="114" t="str">
        <f t="shared" si="11"/>
        <v/>
      </c>
      <c r="AC323" s="128" t="str">
        <f t="shared" si="12"/>
        <v>  </v>
      </c>
      <c r="AD323" s="55" t="str">
        <f t="shared" si="18"/>
        <v>316</v>
      </c>
      <c r="AE323" s="55"/>
      <c r="AF323" s="55" t="str">
        <f t="shared" si="19"/>
        <v/>
      </c>
      <c r="AG323" s="55" t="str">
        <f t="shared" si="13"/>
        <v/>
      </c>
      <c r="AH323" s="55" t="str">
        <f t="shared" si="14"/>
        <v/>
      </c>
      <c r="AI323" s="55"/>
      <c r="AJ323" s="55" t="str">
        <f t="shared" si="20"/>
        <v/>
      </c>
      <c r="AK323" s="55" t="str">
        <f t="shared" si="15"/>
        <v/>
      </c>
      <c r="AL323" s="104" t="str">
        <f t="shared" si="16"/>
        <v>  </v>
      </c>
      <c r="AM323" s="55"/>
      <c r="AN323" s="55" t="str">
        <f>IF('CADASTRO PROD'!E323 = "", "-", 'CADASTRO PROD'!E323)</f>
        <v>-</v>
      </c>
      <c r="AO323" s="55" t="str">
        <f>IF(AN323= "-", "-", 'CADASTRO PROD'!J323)</f>
        <v>-</v>
      </c>
      <c r="AP323" s="55" t="str">
        <f>IF(AO323 = "-", "-", 'CADASTRO PROD'!D323)</f>
        <v>-</v>
      </c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</row>
    <row r="324" ht="30.0" customHeight="1">
      <c r="A324" s="1"/>
      <c r="B324" s="97" t="str">
        <f t="shared" si="1"/>
        <v/>
      </c>
      <c r="C324" s="98" t="str">
        <f t="shared" si="17"/>
        <v>-</v>
      </c>
      <c r="D324" s="102"/>
      <c r="E324" s="137" t="str">
        <f t="shared" si="2"/>
        <v/>
      </c>
      <c r="F324" s="100"/>
      <c r="G324" s="92"/>
      <c r="H324" s="93"/>
      <c r="I324" s="100"/>
      <c r="J324" s="93"/>
      <c r="K324" s="100"/>
      <c r="L324" s="93"/>
      <c r="M324" s="103"/>
      <c r="N324" s="124"/>
      <c r="O324" s="125" t="str">
        <f t="shared" si="3"/>
        <v/>
      </c>
      <c r="P324" s="100"/>
      <c r="Q324" s="93"/>
      <c r="R324" s="126"/>
      <c r="S324" s="127" t="str">
        <f t="shared" si="4"/>
        <v/>
      </c>
      <c r="T324" s="103" t="str">
        <f t="shared" si="5"/>
        <v>  </v>
      </c>
      <c r="U324" s="35"/>
      <c r="V324" s="114" t="str">
        <f t="shared" si="6"/>
        <v/>
      </c>
      <c r="W324" s="114" t="str">
        <f t="shared" si="7"/>
        <v/>
      </c>
      <c r="X324" s="128" t="str">
        <f t="shared" si="8"/>
        <v>  </v>
      </c>
      <c r="Y324" s="114" t="str">
        <f t="shared" si="9"/>
        <v/>
      </c>
      <c r="Z324" s="114" t="str">
        <f t="shared" si="10"/>
        <v/>
      </c>
      <c r="AA324" s="114" t="str">
        <f>'CADASTRO FORN'!G324</f>
        <v/>
      </c>
      <c r="AB324" s="114" t="str">
        <f t="shared" si="11"/>
        <v/>
      </c>
      <c r="AC324" s="128" t="str">
        <f t="shared" si="12"/>
        <v>  </v>
      </c>
      <c r="AD324" s="55" t="str">
        <f t="shared" si="18"/>
        <v>317</v>
      </c>
      <c r="AE324" s="55"/>
      <c r="AF324" s="55" t="str">
        <f t="shared" si="19"/>
        <v/>
      </c>
      <c r="AG324" s="55" t="str">
        <f t="shared" si="13"/>
        <v/>
      </c>
      <c r="AH324" s="55" t="str">
        <f t="shared" si="14"/>
        <v/>
      </c>
      <c r="AI324" s="55"/>
      <c r="AJ324" s="55" t="str">
        <f t="shared" si="20"/>
        <v/>
      </c>
      <c r="AK324" s="55" t="str">
        <f t="shared" si="15"/>
        <v/>
      </c>
      <c r="AL324" s="104" t="str">
        <f t="shared" si="16"/>
        <v>  </v>
      </c>
      <c r="AM324" s="55"/>
      <c r="AN324" s="55" t="str">
        <f>IF('CADASTRO PROD'!E324 = "", "-", 'CADASTRO PROD'!E324)</f>
        <v>-</v>
      </c>
      <c r="AO324" s="55" t="str">
        <f>IF(AN324= "-", "-", 'CADASTRO PROD'!J324)</f>
        <v>-</v>
      </c>
      <c r="AP324" s="55" t="str">
        <f>IF(AO324 = "-", "-", 'CADASTRO PROD'!D324)</f>
        <v>-</v>
      </c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</row>
    <row r="325" ht="30.0" customHeight="1">
      <c r="A325" s="1"/>
      <c r="B325" s="97" t="str">
        <f t="shared" si="1"/>
        <v/>
      </c>
      <c r="C325" s="108" t="str">
        <f t="shared" si="17"/>
        <v>-</v>
      </c>
      <c r="D325" s="112"/>
      <c r="E325" s="136" t="str">
        <f t="shared" si="2"/>
        <v/>
      </c>
      <c r="F325" s="110"/>
      <c r="G325" s="92"/>
      <c r="H325" s="93"/>
      <c r="I325" s="110"/>
      <c r="J325" s="93"/>
      <c r="K325" s="110"/>
      <c r="L325" s="93"/>
      <c r="M325" s="113"/>
      <c r="N325" s="132"/>
      <c r="O325" s="133" t="str">
        <f t="shared" si="3"/>
        <v/>
      </c>
      <c r="P325" s="110"/>
      <c r="Q325" s="93"/>
      <c r="R325" s="134"/>
      <c r="S325" s="135" t="str">
        <f t="shared" si="4"/>
        <v/>
      </c>
      <c r="T325" s="113" t="str">
        <f t="shared" si="5"/>
        <v>  </v>
      </c>
      <c r="U325" s="35"/>
      <c r="V325" s="114" t="str">
        <f t="shared" si="6"/>
        <v/>
      </c>
      <c r="W325" s="114" t="str">
        <f t="shared" si="7"/>
        <v/>
      </c>
      <c r="X325" s="128" t="str">
        <f t="shared" si="8"/>
        <v>  </v>
      </c>
      <c r="Y325" s="114" t="str">
        <f t="shared" si="9"/>
        <v/>
      </c>
      <c r="Z325" s="114" t="str">
        <f t="shared" si="10"/>
        <v/>
      </c>
      <c r="AA325" s="114" t="str">
        <f>'CADASTRO FORN'!G325</f>
        <v/>
      </c>
      <c r="AB325" s="114" t="str">
        <f t="shared" si="11"/>
        <v/>
      </c>
      <c r="AC325" s="128" t="str">
        <f t="shared" si="12"/>
        <v>  </v>
      </c>
      <c r="AD325" s="55" t="str">
        <f t="shared" si="18"/>
        <v>318</v>
      </c>
      <c r="AE325" s="55"/>
      <c r="AF325" s="55" t="str">
        <f t="shared" si="19"/>
        <v/>
      </c>
      <c r="AG325" s="55" t="str">
        <f t="shared" si="13"/>
        <v/>
      </c>
      <c r="AH325" s="55" t="str">
        <f t="shared" si="14"/>
        <v/>
      </c>
      <c r="AI325" s="55"/>
      <c r="AJ325" s="55" t="str">
        <f t="shared" si="20"/>
        <v/>
      </c>
      <c r="AK325" s="55" t="str">
        <f t="shared" si="15"/>
        <v/>
      </c>
      <c r="AL325" s="104" t="str">
        <f t="shared" si="16"/>
        <v>  </v>
      </c>
      <c r="AM325" s="55"/>
      <c r="AN325" s="55" t="str">
        <f>IF('CADASTRO PROD'!E325 = "", "-", 'CADASTRO PROD'!E325)</f>
        <v>-</v>
      </c>
      <c r="AO325" s="55" t="str">
        <f>IF(AN325= "-", "-", 'CADASTRO PROD'!J325)</f>
        <v>-</v>
      </c>
      <c r="AP325" s="55" t="str">
        <f>IF(AO325 = "-", "-", 'CADASTRO PROD'!D325)</f>
        <v>-</v>
      </c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</row>
    <row r="326" ht="30.0" customHeight="1">
      <c r="A326" s="1"/>
      <c r="B326" s="97" t="str">
        <f t="shared" si="1"/>
        <v/>
      </c>
      <c r="C326" s="98" t="str">
        <f t="shared" si="17"/>
        <v>-</v>
      </c>
      <c r="D326" s="102"/>
      <c r="E326" s="137" t="str">
        <f t="shared" si="2"/>
        <v/>
      </c>
      <c r="F326" s="100"/>
      <c r="G326" s="92"/>
      <c r="H326" s="93"/>
      <c r="I326" s="100"/>
      <c r="J326" s="93"/>
      <c r="K326" s="100"/>
      <c r="L326" s="93"/>
      <c r="M326" s="103"/>
      <c r="N326" s="124"/>
      <c r="O326" s="125" t="str">
        <f t="shared" si="3"/>
        <v/>
      </c>
      <c r="P326" s="100"/>
      <c r="Q326" s="93"/>
      <c r="R326" s="126"/>
      <c r="S326" s="127" t="str">
        <f t="shared" si="4"/>
        <v/>
      </c>
      <c r="T326" s="103" t="str">
        <f t="shared" si="5"/>
        <v>  </v>
      </c>
      <c r="U326" s="35"/>
      <c r="V326" s="114" t="str">
        <f t="shared" si="6"/>
        <v/>
      </c>
      <c r="W326" s="114" t="str">
        <f t="shared" si="7"/>
        <v/>
      </c>
      <c r="X326" s="128" t="str">
        <f t="shared" si="8"/>
        <v>  </v>
      </c>
      <c r="Y326" s="114" t="str">
        <f t="shared" si="9"/>
        <v/>
      </c>
      <c r="Z326" s="114" t="str">
        <f t="shared" si="10"/>
        <v/>
      </c>
      <c r="AA326" s="114" t="str">
        <f>'CADASTRO FORN'!G326</f>
        <v/>
      </c>
      <c r="AB326" s="114" t="str">
        <f t="shared" si="11"/>
        <v/>
      </c>
      <c r="AC326" s="128" t="str">
        <f t="shared" si="12"/>
        <v>  </v>
      </c>
      <c r="AD326" s="55" t="str">
        <f t="shared" si="18"/>
        <v>319</v>
      </c>
      <c r="AE326" s="55"/>
      <c r="AF326" s="55" t="str">
        <f t="shared" si="19"/>
        <v/>
      </c>
      <c r="AG326" s="55" t="str">
        <f t="shared" si="13"/>
        <v/>
      </c>
      <c r="AH326" s="55" t="str">
        <f t="shared" si="14"/>
        <v/>
      </c>
      <c r="AI326" s="55"/>
      <c r="AJ326" s="55" t="str">
        <f t="shared" si="20"/>
        <v/>
      </c>
      <c r="AK326" s="55" t="str">
        <f t="shared" si="15"/>
        <v/>
      </c>
      <c r="AL326" s="104" t="str">
        <f t="shared" si="16"/>
        <v>  </v>
      </c>
      <c r="AM326" s="55"/>
      <c r="AN326" s="55" t="str">
        <f>IF('CADASTRO PROD'!E326 = "", "-", 'CADASTRO PROD'!E326)</f>
        <v>-</v>
      </c>
      <c r="AO326" s="55" t="str">
        <f>IF(AN326= "-", "-", 'CADASTRO PROD'!J326)</f>
        <v>-</v>
      </c>
      <c r="AP326" s="55" t="str">
        <f>IF(AO326 = "-", "-", 'CADASTRO PROD'!D326)</f>
        <v>-</v>
      </c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</row>
    <row r="327" ht="30.0" customHeight="1">
      <c r="A327" s="1"/>
      <c r="B327" s="97" t="str">
        <f t="shared" si="1"/>
        <v/>
      </c>
      <c r="C327" s="108" t="str">
        <f t="shared" si="17"/>
        <v>-</v>
      </c>
      <c r="D327" s="112"/>
      <c r="E327" s="136" t="str">
        <f t="shared" si="2"/>
        <v/>
      </c>
      <c r="F327" s="110"/>
      <c r="G327" s="92"/>
      <c r="H327" s="93"/>
      <c r="I327" s="110"/>
      <c r="J327" s="93"/>
      <c r="K327" s="110"/>
      <c r="L327" s="93"/>
      <c r="M327" s="113"/>
      <c r="N327" s="132"/>
      <c r="O327" s="133" t="str">
        <f t="shared" si="3"/>
        <v/>
      </c>
      <c r="P327" s="110"/>
      <c r="Q327" s="93"/>
      <c r="R327" s="134"/>
      <c r="S327" s="135" t="str">
        <f t="shared" si="4"/>
        <v/>
      </c>
      <c r="T327" s="113" t="str">
        <f t="shared" si="5"/>
        <v>  </v>
      </c>
      <c r="U327" s="35"/>
      <c r="V327" s="114" t="str">
        <f t="shared" si="6"/>
        <v/>
      </c>
      <c r="W327" s="114" t="str">
        <f t="shared" si="7"/>
        <v/>
      </c>
      <c r="X327" s="128" t="str">
        <f t="shared" si="8"/>
        <v>  </v>
      </c>
      <c r="Y327" s="114" t="str">
        <f t="shared" si="9"/>
        <v/>
      </c>
      <c r="Z327" s="114" t="str">
        <f t="shared" si="10"/>
        <v/>
      </c>
      <c r="AA327" s="114" t="str">
        <f>'CADASTRO FORN'!G327</f>
        <v/>
      </c>
      <c r="AB327" s="114" t="str">
        <f t="shared" si="11"/>
        <v/>
      </c>
      <c r="AC327" s="128" t="str">
        <f t="shared" si="12"/>
        <v>  </v>
      </c>
      <c r="AD327" s="55" t="str">
        <f t="shared" si="18"/>
        <v>320</v>
      </c>
      <c r="AE327" s="55"/>
      <c r="AF327" s="55" t="str">
        <f t="shared" si="19"/>
        <v/>
      </c>
      <c r="AG327" s="55" t="str">
        <f t="shared" si="13"/>
        <v/>
      </c>
      <c r="AH327" s="55" t="str">
        <f t="shared" si="14"/>
        <v/>
      </c>
      <c r="AI327" s="55"/>
      <c r="AJ327" s="55" t="str">
        <f t="shared" si="20"/>
        <v/>
      </c>
      <c r="AK327" s="55" t="str">
        <f t="shared" si="15"/>
        <v/>
      </c>
      <c r="AL327" s="104" t="str">
        <f t="shared" si="16"/>
        <v>  </v>
      </c>
      <c r="AM327" s="55"/>
      <c r="AN327" s="55" t="str">
        <f>IF('CADASTRO PROD'!E327 = "", "-", 'CADASTRO PROD'!E327)</f>
        <v>-</v>
      </c>
      <c r="AO327" s="55" t="str">
        <f>IF(AN327= "-", "-", 'CADASTRO PROD'!J327)</f>
        <v>-</v>
      </c>
      <c r="AP327" s="55" t="str">
        <f>IF(AO327 = "-", "-", 'CADASTRO PROD'!D327)</f>
        <v>-</v>
      </c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</row>
    <row r="328" ht="30.0" customHeight="1">
      <c r="A328" s="1"/>
      <c r="B328" s="97" t="str">
        <f t="shared" si="1"/>
        <v/>
      </c>
      <c r="C328" s="98" t="str">
        <f t="shared" si="17"/>
        <v>-</v>
      </c>
      <c r="D328" s="102"/>
      <c r="E328" s="137" t="str">
        <f t="shared" si="2"/>
        <v/>
      </c>
      <c r="F328" s="100"/>
      <c r="G328" s="92"/>
      <c r="H328" s="93"/>
      <c r="I328" s="100"/>
      <c r="J328" s="93"/>
      <c r="K328" s="100"/>
      <c r="L328" s="93"/>
      <c r="M328" s="103"/>
      <c r="N328" s="124"/>
      <c r="O328" s="125" t="str">
        <f t="shared" si="3"/>
        <v/>
      </c>
      <c r="P328" s="100"/>
      <c r="Q328" s="93"/>
      <c r="R328" s="126"/>
      <c r="S328" s="127" t="str">
        <f t="shared" si="4"/>
        <v/>
      </c>
      <c r="T328" s="103" t="str">
        <f t="shared" si="5"/>
        <v>  </v>
      </c>
      <c r="U328" s="35"/>
      <c r="V328" s="114" t="str">
        <f t="shared" si="6"/>
        <v/>
      </c>
      <c r="W328" s="114" t="str">
        <f t="shared" si="7"/>
        <v/>
      </c>
      <c r="X328" s="128" t="str">
        <f t="shared" si="8"/>
        <v>  </v>
      </c>
      <c r="Y328" s="114" t="str">
        <f t="shared" si="9"/>
        <v/>
      </c>
      <c r="Z328" s="114" t="str">
        <f t="shared" si="10"/>
        <v/>
      </c>
      <c r="AA328" s="114" t="str">
        <f>'CADASTRO FORN'!G328</f>
        <v/>
      </c>
      <c r="AB328" s="114" t="str">
        <f t="shared" si="11"/>
        <v/>
      </c>
      <c r="AC328" s="128" t="str">
        <f t="shared" si="12"/>
        <v>  </v>
      </c>
      <c r="AD328" s="55" t="str">
        <f t="shared" si="18"/>
        <v>321</v>
      </c>
      <c r="AE328" s="55"/>
      <c r="AF328" s="55" t="str">
        <f t="shared" si="19"/>
        <v/>
      </c>
      <c r="AG328" s="55" t="str">
        <f t="shared" si="13"/>
        <v/>
      </c>
      <c r="AH328" s="55" t="str">
        <f t="shared" si="14"/>
        <v/>
      </c>
      <c r="AI328" s="55"/>
      <c r="AJ328" s="55" t="str">
        <f t="shared" si="20"/>
        <v/>
      </c>
      <c r="AK328" s="55" t="str">
        <f t="shared" si="15"/>
        <v/>
      </c>
      <c r="AL328" s="104" t="str">
        <f t="shared" si="16"/>
        <v>  </v>
      </c>
      <c r="AM328" s="55"/>
      <c r="AN328" s="55" t="str">
        <f>IF('CADASTRO PROD'!E328 = "", "-", 'CADASTRO PROD'!E328)</f>
        <v>-</v>
      </c>
      <c r="AO328" s="55" t="str">
        <f>IF(AN328= "-", "-", 'CADASTRO PROD'!J328)</f>
        <v>-</v>
      </c>
      <c r="AP328" s="55" t="str">
        <f>IF(AO328 = "-", "-", 'CADASTRO PROD'!D328)</f>
        <v>-</v>
      </c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</row>
    <row r="329" ht="30.0" customHeight="1">
      <c r="A329" s="1"/>
      <c r="B329" s="97" t="str">
        <f t="shared" si="1"/>
        <v/>
      </c>
      <c r="C329" s="108" t="str">
        <f t="shared" si="17"/>
        <v>-</v>
      </c>
      <c r="D329" s="112"/>
      <c r="E329" s="136" t="str">
        <f t="shared" si="2"/>
        <v/>
      </c>
      <c r="F329" s="110"/>
      <c r="G329" s="92"/>
      <c r="H329" s="93"/>
      <c r="I329" s="110"/>
      <c r="J329" s="93"/>
      <c r="K329" s="110"/>
      <c r="L329" s="93"/>
      <c r="M329" s="113"/>
      <c r="N329" s="132"/>
      <c r="O329" s="133" t="str">
        <f t="shared" si="3"/>
        <v/>
      </c>
      <c r="P329" s="110"/>
      <c r="Q329" s="93"/>
      <c r="R329" s="134"/>
      <c r="S329" s="135" t="str">
        <f t="shared" si="4"/>
        <v/>
      </c>
      <c r="T329" s="113" t="str">
        <f t="shared" si="5"/>
        <v>  </v>
      </c>
      <c r="U329" s="35"/>
      <c r="V329" s="114" t="str">
        <f t="shared" si="6"/>
        <v/>
      </c>
      <c r="W329" s="114" t="str">
        <f t="shared" si="7"/>
        <v/>
      </c>
      <c r="X329" s="128" t="str">
        <f t="shared" si="8"/>
        <v>  </v>
      </c>
      <c r="Y329" s="114" t="str">
        <f t="shared" si="9"/>
        <v/>
      </c>
      <c r="Z329" s="114" t="str">
        <f t="shared" si="10"/>
        <v/>
      </c>
      <c r="AA329" s="114" t="str">
        <f>'CADASTRO FORN'!G329</f>
        <v/>
      </c>
      <c r="AB329" s="114" t="str">
        <f t="shared" si="11"/>
        <v/>
      </c>
      <c r="AC329" s="128" t="str">
        <f t="shared" si="12"/>
        <v>  </v>
      </c>
      <c r="AD329" s="55" t="str">
        <f t="shared" si="18"/>
        <v>322</v>
      </c>
      <c r="AE329" s="55"/>
      <c r="AF329" s="55" t="str">
        <f t="shared" si="19"/>
        <v/>
      </c>
      <c r="AG329" s="55" t="str">
        <f t="shared" si="13"/>
        <v/>
      </c>
      <c r="AH329" s="55" t="str">
        <f t="shared" si="14"/>
        <v/>
      </c>
      <c r="AI329" s="55"/>
      <c r="AJ329" s="55" t="str">
        <f t="shared" si="20"/>
        <v/>
      </c>
      <c r="AK329" s="55" t="str">
        <f t="shared" si="15"/>
        <v/>
      </c>
      <c r="AL329" s="104" t="str">
        <f t="shared" si="16"/>
        <v>  </v>
      </c>
      <c r="AM329" s="55"/>
      <c r="AN329" s="55" t="str">
        <f>IF('CADASTRO PROD'!E329 = "", "-", 'CADASTRO PROD'!E329)</f>
        <v>-</v>
      </c>
      <c r="AO329" s="55" t="str">
        <f>IF(AN329= "-", "-", 'CADASTRO PROD'!J329)</f>
        <v>-</v>
      </c>
      <c r="AP329" s="55" t="str">
        <f>IF(AO329 = "-", "-", 'CADASTRO PROD'!D329)</f>
        <v>-</v>
      </c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</row>
    <row r="330" ht="30.0" customHeight="1">
      <c r="A330" s="1"/>
      <c r="B330" s="97" t="str">
        <f t="shared" si="1"/>
        <v/>
      </c>
      <c r="C330" s="98" t="str">
        <f t="shared" si="17"/>
        <v>-</v>
      </c>
      <c r="D330" s="102"/>
      <c r="E330" s="137" t="str">
        <f t="shared" si="2"/>
        <v/>
      </c>
      <c r="F330" s="100"/>
      <c r="G330" s="92"/>
      <c r="H330" s="93"/>
      <c r="I330" s="100"/>
      <c r="J330" s="93"/>
      <c r="K330" s="100"/>
      <c r="L330" s="93"/>
      <c r="M330" s="103"/>
      <c r="N330" s="124"/>
      <c r="O330" s="125" t="str">
        <f t="shared" si="3"/>
        <v/>
      </c>
      <c r="P330" s="100"/>
      <c r="Q330" s="93"/>
      <c r="R330" s="126"/>
      <c r="S330" s="127" t="str">
        <f t="shared" si="4"/>
        <v/>
      </c>
      <c r="T330" s="103" t="str">
        <f t="shared" si="5"/>
        <v>  </v>
      </c>
      <c r="U330" s="35"/>
      <c r="V330" s="114" t="str">
        <f t="shared" si="6"/>
        <v/>
      </c>
      <c r="W330" s="114" t="str">
        <f t="shared" si="7"/>
        <v/>
      </c>
      <c r="X330" s="128" t="str">
        <f t="shared" si="8"/>
        <v>  </v>
      </c>
      <c r="Y330" s="114" t="str">
        <f t="shared" si="9"/>
        <v/>
      </c>
      <c r="Z330" s="114" t="str">
        <f t="shared" si="10"/>
        <v/>
      </c>
      <c r="AA330" s="114" t="str">
        <f>'CADASTRO FORN'!G330</f>
        <v/>
      </c>
      <c r="AB330" s="114" t="str">
        <f t="shared" si="11"/>
        <v/>
      </c>
      <c r="AC330" s="128" t="str">
        <f t="shared" si="12"/>
        <v>  </v>
      </c>
      <c r="AD330" s="55" t="str">
        <f t="shared" si="18"/>
        <v>323</v>
      </c>
      <c r="AE330" s="55"/>
      <c r="AF330" s="55" t="str">
        <f t="shared" si="19"/>
        <v/>
      </c>
      <c r="AG330" s="55" t="str">
        <f t="shared" si="13"/>
        <v/>
      </c>
      <c r="AH330" s="55" t="str">
        <f t="shared" si="14"/>
        <v/>
      </c>
      <c r="AI330" s="55"/>
      <c r="AJ330" s="55" t="str">
        <f t="shared" si="20"/>
        <v/>
      </c>
      <c r="AK330" s="55" t="str">
        <f t="shared" si="15"/>
        <v/>
      </c>
      <c r="AL330" s="104" t="str">
        <f t="shared" si="16"/>
        <v>  </v>
      </c>
      <c r="AM330" s="55"/>
      <c r="AN330" s="55" t="str">
        <f>IF('CADASTRO PROD'!E330 = "", "-", 'CADASTRO PROD'!E330)</f>
        <v>-</v>
      </c>
      <c r="AO330" s="55" t="str">
        <f>IF(AN330= "-", "-", 'CADASTRO PROD'!J330)</f>
        <v>-</v>
      </c>
      <c r="AP330" s="55" t="str">
        <f>IF(AO330 = "-", "-", 'CADASTRO PROD'!D330)</f>
        <v>-</v>
      </c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</row>
    <row r="331" ht="30.0" customHeight="1">
      <c r="A331" s="1"/>
      <c r="B331" s="97" t="str">
        <f t="shared" si="1"/>
        <v/>
      </c>
      <c r="C331" s="108" t="str">
        <f t="shared" si="17"/>
        <v>-</v>
      </c>
      <c r="D331" s="112"/>
      <c r="E331" s="136" t="str">
        <f t="shared" si="2"/>
        <v/>
      </c>
      <c r="F331" s="110"/>
      <c r="G331" s="92"/>
      <c r="H331" s="93"/>
      <c r="I331" s="110"/>
      <c r="J331" s="93"/>
      <c r="K331" s="110"/>
      <c r="L331" s="93"/>
      <c r="M331" s="113"/>
      <c r="N331" s="132"/>
      <c r="O331" s="133" t="str">
        <f t="shared" si="3"/>
        <v/>
      </c>
      <c r="P331" s="110"/>
      <c r="Q331" s="93"/>
      <c r="R331" s="134"/>
      <c r="S331" s="135" t="str">
        <f t="shared" si="4"/>
        <v/>
      </c>
      <c r="T331" s="113" t="str">
        <f t="shared" si="5"/>
        <v>  </v>
      </c>
      <c r="U331" s="35"/>
      <c r="V331" s="114" t="str">
        <f t="shared" si="6"/>
        <v/>
      </c>
      <c r="W331" s="114" t="str">
        <f t="shared" si="7"/>
        <v/>
      </c>
      <c r="X331" s="128" t="str">
        <f t="shared" si="8"/>
        <v>  </v>
      </c>
      <c r="Y331" s="114" t="str">
        <f t="shared" si="9"/>
        <v/>
      </c>
      <c r="Z331" s="114" t="str">
        <f t="shared" si="10"/>
        <v/>
      </c>
      <c r="AA331" s="114" t="str">
        <f>'CADASTRO FORN'!G331</f>
        <v/>
      </c>
      <c r="AB331" s="114" t="str">
        <f t="shared" si="11"/>
        <v/>
      </c>
      <c r="AC331" s="128" t="str">
        <f t="shared" si="12"/>
        <v>  </v>
      </c>
      <c r="AD331" s="55" t="str">
        <f t="shared" si="18"/>
        <v>324</v>
      </c>
      <c r="AE331" s="55"/>
      <c r="AF331" s="55" t="str">
        <f t="shared" si="19"/>
        <v/>
      </c>
      <c r="AG331" s="55" t="str">
        <f t="shared" si="13"/>
        <v/>
      </c>
      <c r="AH331" s="55" t="str">
        <f t="shared" si="14"/>
        <v/>
      </c>
      <c r="AI331" s="55"/>
      <c r="AJ331" s="55" t="str">
        <f t="shared" si="20"/>
        <v/>
      </c>
      <c r="AK331" s="55" t="str">
        <f t="shared" si="15"/>
        <v/>
      </c>
      <c r="AL331" s="104" t="str">
        <f t="shared" si="16"/>
        <v>  </v>
      </c>
      <c r="AM331" s="55"/>
      <c r="AN331" s="55" t="str">
        <f>IF('CADASTRO PROD'!E331 = "", "-", 'CADASTRO PROD'!E331)</f>
        <v>-</v>
      </c>
      <c r="AO331" s="55" t="str">
        <f>IF(AN331= "-", "-", 'CADASTRO PROD'!J331)</f>
        <v>-</v>
      </c>
      <c r="AP331" s="55" t="str">
        <f>IF(AO331 = "-", "-", 'CADASTRO PROD'!D331)</f>
        <v>-</v>
      </c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</row>
    <row r="332" ht="30.0" customHeight="1">
      <c r="A332" s="1"/>
      <c r="B332" s="97" t="str">
        <f t="shared" si="1"/>
        <v/>
      </c>
      <c r="C332" s="98" t="str">
        <f t="shared" si="17"/>
        <v>-</v>
      </c>
      <c r="D332" s="102"/>
      <c r="E332" s="137" t="str">
        <f t="shared" si="2"/>
        <v/>
      </c>
      <c r="F332" s="100"/>
      <c r="G332" s="92"/>
      <c r="H332" s="93"/>
      <c r="I332" s="100"/>
      <c r="J332" s="93"/>
      <c r="K332" s="100"/>
      <c r="L332" s="93"/>
      <c r="M332" s="103"/>
      <c r="N332" s="124"/>
      <c r="O332" s="125" t="str">
        <f t="shared" si="3"/>
        <v/>
      </c>
      <c r="P332" s="100"/>
      <c r="Q332" s="93"/>
      <c r="R332" s="126"/>
      <c r="S332" s="127" t="str">
        <f t="shared" si="4"/>
        <v/>
      </c>
      <c r="T332" s="103" t="str">
        <f t="shared" si="5"/>
        <v>  </v>
      </c>
      <c r="U332" s="35"/>
      <c r="V332" s="114" t="str">
        <f t="shared" si="6"/>
        <v/>
      </c>
      <c r="W332" s="114" t="str">
        <f t="shared" si="7"/>
        <v/>
      </c>
      <c r="X332" s="128" t="str">
        <f t="shared" si="8"/>
        <v>  </v>
      </c>
      <c r="Y332" s="114" t="str">
        <f t="shared" si="9"/>
        <v/>
      </c>
      <c r="Z332" s="114" t="str">
        <f t="shared" si="10"/>
        <v/>
      </c>
      <c r="AA332" s="114" t="str">
        <f>'CADASTRO FORN'!G332</f>
        <v/>
      </c>
      <c r="AB332" s="114" t="str">
        <f t="shared" si="11"/>
        <v/>
      </c>
      <c r="AC332" s="128" t="str">
        <f t="shared" si="12"/>
        <v>  </v>
      </c>
      <c r="AD332" s="55" t="str">
        <f t="shared" si="18"/>
        <v>325</v>
      </c>
      <c r="AE332" s="55"/>
      <c r="AF332" s="55" t="str">
        <f t="shared" si="19"/>
        <v/>
      </c>
      <c r="AG332" s="55" t="str">
        <f t="shared" si="13"/>
        <v/>
      </c>
      <c r="AH332" s="55" t="str">
        <f t="shared" si="14"/>
        <v/>
      </c>
      <c r="AI332" s="55"/>
      <c r="AJ332" s="55" t="str">
        <f t="shared" si="20"/>
        <v/>
      </c>
      <c r="AK332" s="55" t="str">
        <f t="shared" si="15"/>
        <v/>
      </c>
      <c r="AL332" s="104" t="str">
        <f t="shared" si="16"/>
        <v>  </v>
      </c>
      <c r="AM332" s="55"/>
      <c r="AN332" s="55" t="str">
        <f>IF('CADASTRO PROD'!E332 = "", "-", 'CADASTRO PROD'!E332)</f>
        <v>-</v>
      </c>
      <c r="AO332" s="55" t="str">
        <f>IF(AN332= "-", "-", 'CADASTRO PROD'!J332)</f>
        <v>-</v>
      </c>
      <c r="AP332" s="55" t="str">
        <f>IF(AO332 = "-", "-", 'CADASTRO PROD'!D332)</f>
        <v>-</v>
      </c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</row>
    <row r="333" ht="30.0" customHeight="1">
      <c r="A333" s="1"/>
      <c r="B333" s="97" t="str">
        <f t="shared" si="1"/>
        <v/>
      </c>
      <c r="C333" s="108" t="str">
        <f t="shared" si="17"/>
        <v>-</v>
      </c>
      <c r="D333" s="112"/>
      <c r="E333" s="136" t="str">
        <f t="shared" si="2"/>
        <v/>
      </c>
      <c r="F333" s="110"/>
      <c r="G333" s="92"/>
      <c r="H333" s="93"/>
      <c r="I333" s="110"/>
      <c r="J333" s="93"/>
      <c r="K333" s="110"/>
      <c r="L333" s="93"/>
      <c r="M333" s="113"/>
      <c r="N333" s="132"/>
      <c r="O333" s="133" t="str">
        <f t="shared" si="3"/>
        <v/>
      </c>
      <c r="P333" s="110"/>
      <c r="Q333" s="93"/>
      <c r="R333" s="134"/>
      <c r="S333" s="135" t="str">
        <f t="shared" si="4"/>
        <v/>
      </c>
      <c r="T333" s="113" t="str">
        <f t="shared" si="5"/>
        <v>  </v>
      </c>
      <c r="U333" s="35"/>
      <c r="V333" s="114" t="str">
        <f t="shared" si="6"/>
        <v/>
      </c>
      <c r="W333" s="114" t="str">
        <f t="shared" si="7"/>
        <v/>
      </c>
      <c r="X333" s="128" t="str">
        <f t="shared" si="8"/>
        <v>  </v>
      </c>
      <c r="Y333" s="114" t="str">
        <f t="shared" si="9"/>
        <v/>
      </c>
      <c r="Z333" s="114" t="str">
        <f t="shared" si="10"/>
        <v/>
      </c>
      <c r="AA333" s="114" t="str">
        <f>'CADASTRO FORN'!G333</f>
        <v/>
      </c>
      <c r="AB333" s="114" t="str">
        <f t="shared" si="11"/>
        <v/>
      </c>
      <c r="AC333" s="128" t="str">
        <f t="shared" si="12"/>
        <v>  </v>
      </c>
      <c r="AD333" s="55" t="str">
        <f t="shared" si="18"/>
        <v>326</v>
      </c>
      <c r="AE333" s="55"/>
      <c r="AF333" s="55" t="str">
        <f t="shared" si="19"/>
        <v/>
      </c>
      <c r="AG333" s="55" t="str">
        <f t="shared" si="13"/>
        <v/>
      </c>
      <c r="AH333" s="55" t="str">
        <f t="shared" si="14"/>
        <v/>
      </c>
      <c r="AI333" s="55"/>
      <c r="AJ333" s="55" t="str">
        <f t="shared" si="20"/>
        <v/>
      </c>
      <c r="AK333" s="55" t="str">
        <f t="shared" si="15"/>
        <v/>
      </c>
      <c r="AL333" s="104" t="str">
        <f t="shared" si="16"/>
        <v>  </v>
      </c>
      <c r="AM333" s="55"/>
      <c r="AN333" s="55" t="str">
        <f>IF('CADASTRO PROD'!E333 = "", "-", 'CADASTRO PROD'!E333)</f>
        <v>-</v>
      </c>
      <c r="AO333" s="55" t="str">
        <f>IF(AN333= "-", "-", 'CADASTRO PROD'!J333)</f>
        <v>-</v>
      </c>
      <c r="AP333" s="55" t="str">
        <f>IF(AO333 = "-", "-", 'CADASTRO PROD'!D333)</f>
        <v>-</v>
      </c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</row>
    <row r="334" ht="30.0" customHeight="1">
      <c r="A334" s="1"/>
      <c r="B334" s="97" t="str">
        <f t="shared" si="1"/>
        <v/>
      </c>
      <c r="C334" s="98" t="str">
        <f t="shared" si="17"/>
        <v>-</v>
      </c>
      <c r="D334" s="102"/>
      <c r="E334" s="137" t="str">
        <f t="shared" si="2"/>
        <v/>
      </c>
      <c r="F334" s="100"/>
      <c r="G334" s="92"/>
      <c r="H334" s="93"/>
      <c r="I334" s="100"/>
      <c r="J334" s="93"/>
      <c r="K334" s="100"/>
      <c r="L334" s="93"/>
      <c r="M334" s="103"/>
      <c r="N334" s="124"/>
      <c r="O334" s="125" t="str">
        <f t="shared" si="3"/>
        <v/>
      </c>
      <c r="P334" s="100"/>
      <c r="Q334" s="93"/>
      <c r="R334" s="126"/>
      <c r="S334" s="127" t="str">
        <f t="shared" si="4"/>
        <v/>
      </c>
      <c r="T334" s="103" t="str">
        <f t="shared" si="5"/>
        <v>  </v>
      </c>
      <c r="U334" s="35"/>
      <c r="V334" s="114" t="str">
        <f t="shared" si="6"/>
        <v/>
      </c>
      <c r="W334" s="114" t="str">
        <f t="shared" si="7"/>
        <v/>
      </c>
      <c r="X334" s="128" t="str">
        <f t="shared" si="8"/>
        <v>  </v>
      </c>
      <c r="Y334" s="114" t="str">
        <f t="shared" si="9"/>
        <v/>
      </c>
      <c r="Z334" s="114" t="str">
        <f t="shared" si="10"/>
        <v/>
      </c>
      <c r="AA334" s="114" t="str">
        <f>'CADASTRO FORN'!G334</f>
        <v/>
      </c>
      <c r="AB334" s="114" t="str">
        <f t="shared" si="11"/>
        <v/>
      </c>
      <c r="AC334" s="128" t="str">
        <f t="shared" si="12"/>
        <v>  </v>
      </c>
      <c r="AD334" s="55" t="str">
        <f t="shared" si="18"/>
        <v>327</v>
      </c>
      <c r="AE334" s="55"/>
      <c r="AF334" s="55" t="str">
        <f t="shared" si="19"/>
        <v/>
      </c>
      <c r="AG334" s="55" t="str">
        <f t="shared" si="13"/>
        <v/>
      </c>
      <c r="AH334" s="55" t="str">
        <f t="shared" si="14"/>
        <v/>
      </c>
      <c r="AI334" s="55"/>
      <c r="AJ334" s="55" t="str">
        <f t="shared" si="20"/>
        <v/>
      </c>
      <c r="AK334" s="55" t="str">
        <f t="shared" si="15"/>
        <v/>
      </c>
      <c r="AL334" s="104" t="str">
        <f t="shared" si="16"/>
        <v>  </v>
      </c>
      <c r="AM334" s="55"/>
      <c r="AN334" s="55" t="str">
        <f>IF('CADASTRO PROD'!E334 = "", "-", 'CADASTRO PROD'!E334)</f>
        <v>-</v>
      </c>
      <c r="AO334" s="55" t="str">
        <f>IF(AN334= "-", "-", 'CADASTRO PROD'!J334)</f>
        <v>-</v>
      </c>
      <c r="AP334" s="55" t="str">
        <f>IF(AO334 = "-", "-", 'CADASTRO PROD'!D334)</f>
        <v>-</v>
      </c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</row>
    <row r="335" ht="30.0" customHeight="1">
      <c r="A335" s="1"/>
      <c r="B335" s="97" t="str">
        <f t="shared" si="1"/>
        <v/>
      </c>
      <c r="C335" s="108" t="str">
        <f t="shared" si="17"/>
        <v>-</v>
      </c>
      <c r="D335" s="112"/>
      <c r="E335" s="136" t="str">
        <f t="shared" si="2"/>
        <v/>
      </c>
      <c r="F335" s="110"/>
      <c r="G335" s="92"/>
      <c r="H335" s="93"/>
      <c r="I335" s="110"/>
      <c r="J335" s="93"/>
      <c r="K335" s="110"/>
      <c r="L335" s="93"/>
      <c r="M335" s="113"/>
      <c r="N335" s="132"/>
      <c r="O335" s="133" t="str">
        <f t="shared" si="3"/>
        <v/>
      </c>
      <c r="P335" s="110"/>
      <c r="Q335" s="93"/>
      <c r="R335" s="134"/>
      <c r="S335" s="135" t="str">
        <f t="shared" si="4"/>
        <v/>
      </c>
      <c r="T335" s="113" t="str">
        <f t="shared" si="5"/>
        <v>  </v>
      </c>
      <c r="U335" s="35"/>
      <c r="V335" s="114" t="str">
        <f t="shared" si="6"/>
        <v/>
      </c>
      <c r="W335" s="114" t="str">
        <f t="shared" si="7"/>
        <v/>
      </c>
      <c r="X335" s="128" t="str">
        <f t="shared" si="8"/>
        <v>  </v>
      </c>
      <c r="Y335" s="114" t="str">
        <f t="shared" si="9"/>
        <v/>
      </c>
      <c r="Z335" s="114" t="str">
        <f t="shared" si="10"/>
        <v/>
      </c>
      <c r="AA335" s="114" t="str">
        <f>'CADASTRO FORN'!G335</f>
        <v/>
      </c>
      <c r="AB335" s="114" t="str">
        <f t="shared" si="11"/>
        <v/>
      </c>
      <c r="AC335" s="128" t="str">
        <f t="shared" si="12"/>
        <v>  </v>
      </c>
      <c r="AD335" s="55" t="str">
        <f t="shared" si="18"/>
        <v>328</v>
      </c>
      <c r="AE335" s="55"/>
      <c r="AF335" s="55" t="str">
        <f t="shared" si="19"/>
        <v/>
      </c>
      <c r="AG335" s="55" t="str">
        <f t="shared" si="13"/>
        <v/>
      </c>
      <c r="AH335" s="55" t="str">
        <f t="shared" si="14"/>
        <v/>
      </c>
      <c r="AI335" s="55"/>
      <c r="AJ335" s="55" t="str">
        <f t="shared" si="20"/>
        <v/>
      </c>
      <c r="AK335" s="55" t="str">
        <f t="shared" si="15"/>
        <v/>
      </c>
      <c r="AL335" s="104" t="str">
        <f t="shared" si="16"/>
        <v>  </v>
      </c>
      <c r="AM335" s="55"/>
      <c r="AN335" s="55" t="str">
        <f>IF('CADASTRO PROD'!E335 = "", "-", 'CADASTRO PROD'!E335)</f>
        <v>-</v>
      </c>
      <c r="AO335" s="55" t="str">
        <f>IF(AN335= "-", "-", 'CADASTRO PROD'!J335)</f>
        <v>-</v>
      </c>
      <c r="AP335" s="55" t="str">
        <f>IF(AO335 = "-", "-", 'CADASTRO PROD'!D335)</f>
        <v>-</v>
      </c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</row>
    <row r="336" ht="30.0" customHeight="1">
      <c r="A336" s="1"/>
      <c r="B336" s="97" t="str">
        <f t="shared" si="1"/>
        <v/>
      </c>
      <c r="C336" s="98" t="str">
        <f t="shared" si="17"/>
        <v>-</v>
      </c>
      <c r="D336" s="102"/>
      <c r="E336" s="137" t="str">
        <f t="shared" si="2"/>
        <v/>
      </c>
      <c r="F336" s="100"/>
      <c r="G336" s="92"/>
      <c r="H336" s="93"/>
      <c r="I336" s="100"/>
      <c r="J336" s="93"/>
      <c r="K336" s="100"/>
      <c r="L336" s="93"/>
      <c r="M336" s="103"/>
      <c r="N336" s="124"/>
      <c r="O336" s="125" t="str">
        <f t="shared" si="3"/>
        <v/>
      </c>
      <c r="P336" s="100"/>
      <c r="Q336" s="93"/>
      <c r="R336" s="126"/>
      <c r="S336" s="127" t="str">
        <f t="shared" si="4"/>
        <v/>
      </c>
      <c r="T336" s="103" t="str">
        <f t="shared" si="5"/>
        <v>  </v>
      </c>
      <c r="U336" s="35"/>
      <c r="V336" s="114" t="str">
        <f t="shared" si="6"/>
        <v/>
      </c>
      <c r="W336" s="114" t="str">
        <f t="shared" si="7"/>
        <v/>
      </c>
      <c r="X336" s="128" t="str">
        <f t="shared" si="8"/>
        <v>  </v>
      </c>
      <c r="Y336" s="114" t="str">
        <f t="shared" si="9"/>
        <v/>
      </c>
      <c r="Z336" s="114" t="str">
        <f t="shared" si="10"/>
        <v/>
      </c>
      <c r="AA336" s="114" t="str">
        <f>'CADASTRO FORN'!G336</f>
        <v/>
      </c>
      <c r="AB336" s="114" t="str">
        <f t="shared" si="11"/>
        <v/>
      </c>
      <c r="AC336" s="128" t="str">
        <f t="shared" si="12"/>
        <v>  </v>
      </c>
      <c r="AD336" s="55" t="str">
        <f t="shared" si="18"/>
        <v>329</v>
      </c>
      <c r="AE336" s="55"/>
      <c r="AF336" s="55" t="str">
        <f t="shared" si="19"/>
        <v/>
      </c>
      <c r="AG336" s="55" t="str">
        <f t="shared" si="13"/>
        <v/>
      </c>
      <c r="AH336" s="55" t="str">
        <f t="shared" si="14"/>
        <v/>
      </c>
      <c r="AI336" s="55"/>
      <c r="AJ336" s="55" t="str">
        <f t="shared" si="20"/>
        <v/>
      </c>
      <c r="AK336" s="55" t="str">
        <f t="shared" si="15"/>
        <v/>
      </c>
      <c r="AL336" s="104" t="str">
        <f t="shared" si="16"/>
        <v>  </v>
      </c>
      <c r="AM336" s="55"/>
      <c r="AN336" s="55" t="str">
        <f>IF('CADASTRO PROD'!E336 = "", "-", 'CADASTRO PROD'!E336)</f>
        <v>-</v>
      </c>
      <c r="AO336" s="55" t="str">
        <f>IF(AN336= "-", "-", 'CADASTRO PROD'!J336)</f>
        <v>-</v>
      </c>
      <c r="AP336" s="55" t="str">
        <f>IF(AO336 = "-", "-", 'CADASTRO PROD'!D336)</f>
        <v>-</v>
      </c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</row>
    <row r="337" ht="30.0" customHeight="1">
      <c r="A337" s="1"/>
      <c r="B337" s="97" t="str">
        <f t="shared" si="1"/>
        <v/>
      </c>
      <c r="C337" s="108" t="str">
        <f t="shared" si="17"/>
        <v>-</v>
      </c>
      <c r="D337" s="112"/>
      <c r="E337" s="136" t="str">
        <f t="shared" si="2"/>
        <v/>
      </c>
      <c r="F337" s="110"/>
      <c r="G337" s="92"/>
      <c r="H337" s="93"/>
      <c r="I337" s="110"/>
      <c r="J337" s="93"/>
      <c r="K337" s="110"/>
      <c r="L337" s="93"/>
      <c r="M337" s="113"/>
      <c r="N337" s="132"/>
      <c r="O337" s="133" t="str">
        <f t="shared" si="3"/>
        <v/>
      </c>
      <c r="P337" s="110"/>
      <c r="Q337" s="93"/>
      <c r="R337" s="134"/>
      <c r="S337" s="135" t="str">
        <f t="shared" si="4"/>
        <v/>
      </c>
      <c r="T337" s="113" t="str">
        <f t="shared" si="5"/>
        <v>  </v>
      </c>
      <c r="U337" s="35"/>
      <c r="V337" s="114" t="str">
        <f t="shared" si="6"/>
        <v/>
      </c>
      <c r="W337" s="114" t="str">
        <f t="shared" si="7"/>
        <v/>
      </c>
      <c r="X337" s="128" t="str">
        <f t="shared" si="8"/>
        <v>  </v>
      </c>
      <c r="Y337" s="114" t="str">
        <f t="shared" si="9"/>
        <v/>
      </c>
      <c r="Z337" s="114" t="str">
        <f t="shared" si="10"/>
        <v/>
      </c>
      <c r="AA337" s="114" t="str">
        <f>'CADASTRO FORN'!G337</f>
        <v/>
      </c>
      <c r="AB337" s="114" t="str">
        <f t="shared" si="11"/>
        <v/>
      </c>
      <c r="AC337" s="128" t="str">
        <f t="shared" si="12"/>
        <v>  </v>
      </c>
      <c r="AD337" s="55" t="str">
        <f t="shared" si="18"/>
        <v>330</v>
      </c>
      <c r="AE337" s="55"/>
      <c r="AF337" s="55" t="str">
        <f t="shared" si="19"/>
        <v/>
      </c>
      <c r="AG337" s="55" t="str">
        <f t="shared" si="13"/>
        <v/>
      </c>
      <c r="AH337" s="55" t="str">
        <f t="shared" si="14"/>
        <v/>
      </c>
      <c r="AI337" s="55"/>
      <c r="AJ337" s="55" t="str">
        <f t="shared" si="20"/>
        <v/>
      </c>
      <c r="AK337" s="55" t="str">
        <f t="shared" si="15"/>
        <v/>
      </c>
      <c r="AL337" s="104" t="str">
        <f t="shared" si="16"/>
        <v>  </v>
      </c>
      <c r="AM337" s="55"/>
      <c r="AN337" s="55" t="str">
        <f>IF('CADASTRO PROD'!E337 = "", "-", 'CADASTRO PROD'!E337)</f>
        <v>-</v>
      </c>
      <c r="AO337" s="55" t="str">
        <f>IF(AN337= "-", "-", 'CADASTRO PROD'!J337)</f>
        <v>-</v>
      </c>
      <c r="AP337" s="55" t="str">
        <f>IF(AO337 = "-", "-", 'CADASTRO PROD'!D337)</f>
        <v>-</v>
      </c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</row>
    <row r="338" ht="30.0" customHeight="1">
      <c r="A338" s="1"/>
      <c r="B338" s="97" t="str">
        <f t="shared" si="1"/>
        <v/>
      </c>
      <c r="C338" s="98" t="str">
        <f t="shared" si="17"/>
        <v>-</v>
      </c>
      <c r="D338" s="102"/>
      <c r="E338" s="137" t="str">
        <f t="shared" si="2"/>
        <v/>
      </c>
      <c r="F338" s="100"/>
      <c r="G338" s="92"/>
      <c r="H338" s="93"/>
      <c r="I338" s="100"/>
      <c r="J338" s="93"/>
      <c r="K338" s="100"/>
      <c r="L338" s="93"/>
      <c r="M338" s="103"/>
      <c r="N338" s="124"/>
      <c r="O338" s="125" t="str">
        <f t="shared" si="3"/>
        <v/>
      </c>
      <c r="P338" s="100"/>
      <c r="Q338" s="93"/>
      <c r="R338" s="126"/>
      <c r="S338" s="127" t="str">
        <f t="shared" si="4"/>
        <v/>
      </c>
      <c r="T338" s="103" t="str">
        <f t="shared" si="5"/>
        <v>  </v>
      </c>
      <c r="U338" s="35"/>
      <c r="V338" s="114" t="str">
        <f t="shared" si="6"/>
        <v/>
      </c>
      <c r="W338" s="114" t="str">
        <f t="shared" si="7"/>
        <v/>
      </c>
      <c r="X338" s="128" t="str">
        <f t="shared" si="8"/>
        <v>  </v>
      </c>
      <c r="Y338" s="114" t="str">
        <f t="shared" si="9"/>
        <v/>
      </c>
      <c r="Z338" s="114" t="str">
        <f t="shared" si="10"/>
        <v/>
      </c>
      <c r="AA338" s="114" t="str">
        <f>'CADASTRO FORN'!G338</f>
        <v/>
      </c>
      <c r="AB338" s="114" t="str">
        <f t="shared" si="11"/>
        <v/>
      </c>
      <c r="AC338" s="128" t="str">
        <f t="shared" si="12"/>
        <v>  </v>
      </c>
      <c r="AD338" s="55" t="str">
        <f t="shared" si="18"/>
        <v>331</v>
      </c>
      <c r="AE338" s="55"/>
      <c r="AF338" s="55" t="str">
        <f t="shared" si="19"/>
        <v/>
      </c>
      <c r="AG338" s="55" t="str">
        <f t="shared" si="13"/>
        <v/>
      </c>
      <c r="AH338" s="55" t="str">
        <f t="shared" si="14"/>
        <v/>
      </c>
      <c r="AI338" s="55"/>
      <c r="AJ338" s="55" t="str">
        <f t="shared" si="20"/>
        <v/>
      </c>
      <c r="AK338" s="55" t="str">
        <f t="shared" si="15"/>
        <v/>
      </c>
      <c r="AL338" s="104" t="str">
        <f t="shared" si="16"/>
        <v>  </v>
      </c>
      <c r="AM338" s="55"/>
      <c r="AN338" s="55" t="str">
        <f>IF('CADASTRO PROD'!E338 = "", "-", 'CADASTRO PROD'!E338)</f>
        <v>-</v>
      </c>
      <c r="AO338" s="55" t="str">
        <f>IF(AN338= "-", "-", 'CADASTRO PROD'!J338)</f>
        <v>-</v>
      </c>
      <c r="AP338" s="55" t="str">
        <f>IF(AO338 = "-", "-", 'CADASTRO PROD'!D338)</f>
        <v>-</v>
      </c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</row>
    <row r="339" ht="30.0" customHeight="1">
      <c r="A339" s="1"/>
      <c r="B339" s="97" t="str">
        <f t="shared" si="1"/>
        <v/>
      </c>
      <c r="C339" s="108" t="str">
        <f t="shared" si="17"/>
        <v>-</v>
      </c>
      <c r="D339" s="112"/>
      <c r="E339" s="136" t="str">
        <f t="shared" si="2"/>
        <v/>
      </c>
      <c r="F339" s="110"/>
      <c r="G339" s="92"/>
      <c r="H339" s="93"/>
      <c r="I339" s="110"/>
      <c r="J339" s="93"/>
      <c r="K339" s="110"/>
      <c r="L339" s="93"/>
      <c r="M339" s="113"/>
      <c r="N339" s="132"/>
      <c r="O339" s="133" t="str">
        <f t="shared" si="3"/>
        <v/>
      </c>
      <c r="P339" s="110"/>
      <c r="Q339" s="93"/>
      <c r="R339" s="134"/>
      <c r="S339" s="135" t="str">
        <f t="shared" si="4"/>
        <v/>
      </c>
      <c r="T339" s="113" t="str">
        <f t="shared" si="5"/>
        <v>  </v>
      </c>
      <c r="U339" s="35"/>
      <c r="V339" s="114" t="str">
        <f t="shared" si="6"/>
        <v/>
      </c>
      <c r="W339" s="114" t="str">
        <f t="shared" si="7"/>
        <v/>
      </c>
      <c r="X339" s="128" t="str">
        <f t="shared" si="8"/>
        <v>  </v>
      </c>
      <c r="Y339" s="114" t="str">
        <f t="shared" si="9"/>
        <v/>
      </c>
      <c r="Z339" s="114" t="str">
        <f t="shared" si="10"/>
        <v/>
      </c>
      <c r="AA339" s="114" t="str">
        <f>'CADASTRO FORN'!G339</f>
        <v/>
      </c>
      <c r="AB339" s="114" t="str">
        <f t="shared" si="11"/>
        <v/>
      </c>
      <c r="AC339" s="128" t="str">
        <f t="shared" si="12"/>
        <v>  </v>
      </c>
      <c r="AD339" s="55" t="str">
        <f t="shared" si="18"/>
        <v>332</v>
      </c>
      <c r="AE339" s="55"/>
      <c r="AF339" s="55" t="str">
        <f t="shared" si="19"/>
        <v/>
      </c>
      <c r="AG339" s="55" t="str">
        <f t="shared" si="13"/>
        <v/>
      </c>
      <c r="AH339" s="55" t="str">
        <f t="shared" si="14"/>
        <v/>
      </c>
      <c r="AI339" s="55"/>
      <c r="AJ339" s="55" t="str">
        <f t="shared" si="20"/>
        <v/>
      </c>
      <c r="AK339" s="55" t="str">
        <f t="shared" si="15"/>
        <v/>
      </c>
      <c r="AL339" s="104" t="str">
        <f t="shared" si="16"/>
        <v>  </v>
      </c>
      <c r="AM339" s="55"/>
      <c r="AN339" s="55" t="str">
        <f>IF('CADASTRO PROD'!E339 = "", "-", 'CADASTRO PROD'!E339)</f>
        <v>-</v>
      </c>
      <c r="AO339" s="55" t="str">
        <f>IF(AN339= "-", "-", 'CADASTRO PROD'!J339)</f>
        <v>-</v>
      </c>
      <c r="AP339" s="55" t="str">
        <f>IF(AO339 = "-", "-", 'CADASTRO PROD'!D339)</f>
        <v>-</v>
      </c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</row>
    <row r="340" ht="30.0" customHeight="1">
      <c r="A340" s="1"/>
      <c r="B340" s="97" t="str">
        <f t="shared" si="1"/>
        <v/>
      </c>
      <c r="C340" s="98" t="str">
        <f t="shared" si="17"/>
        <v>-</v>
      </c>
      <c r="D340" s="102"/>
      <c r="E340" s="137" t="str">
        <f t="shared" si="2"/>
        <v/>
      </c>
      <c r="F340" s="100"/>
      <c r="G340" s="92"/>
      <c r="H340" s="93"/>
      <c r="I340" s="100"/>
      <c r="J340" s="93"/>
      <c r="K340" s="100"/>
      <c r="L340" s="93"/>
      <c r="M340" s="103"/>
      <c r="N340" s="124"/>
      <c r="O340" s="125" t="str">
        <f t="shared" si="3"/>
        <v/>
      </c>
      <c r="P340" s="100"/>
      <c r="Q340" s="93"/>
      <c r="R340" s="126"/>
      <c r="S340" s="127" t="str">
        <f t="shared" si="4"/>
        <v/>
      </c>
      <c r="T340" s="103" t="str">
        <f t="shared" si="5"/>
        <v>  </v>
      </c>
      <c r="U340" s="35"/>
      <c r="V340" s="114" t="str">
        <f t="shared" si="6"/>
        <v/>
      </c>
      <c r="W340" s="114" t="str">
        <f t="shared" si="7"/>
        <v/>
      </c>
      <c r="X340" s="128" t="str">
        <f t="shared" si="8"/>
        <v>  </v>
      </c>
      <c r="Y340" s="114" t="str">
        <f t="shared" si="9"/>
        <v/>
      </c>
      <c r="Z340" s="114" t="str">
        <f t="shared" si="10"/>
        <v/>
      </c>
      <c r="AA340" s="114" t="str">
        <f>'CADASTRO FORN'!G340</f>
        <v/>
      </c>
      <c r="AB340" s="114" t="str">
        <f t="shared" si="11"/>
        <v/>
      </c>
      <c r="AC340" s="128" t="str">
        <f t="shared" si="12"/>
        <v>  </v>
      </c>
      <c r="AD340" s="55" t="str">
        <f t="shared" si="18"/>
        <v>333</v>
      </c>
      <c r="AE340" s="55"/>
      <c r="AF340" s="55" t="str">
        <f t="shared" si="19"/>
        <v/>
      </c>
      <c r="AG340" s="55" t="str">
        <f t="shared" si="13"/>
        <v/>
      </c>
      <c r="AH340" s="55" t="str">
        <f t="shared" si="14"/>
        <v/>
      </c>
      <c r="AI340" s="55"/>
      <c r="AJ340" s="55" t="str">
        <f t="shared" si="20"/>
        <v/>
      </c>
      <c r="AK340" s="55" t="str">
        <f t="shared" si="15"/>
        <v/>
      </c>
      <c r="AL340" s="104" t="str">
        <f t="shared" si="16"/>
        <v>  </v>
      </c>
      <c r="AM340" s="55"/>
      <c r="AN340" s="55" t="str">
        <f>IF('CADASTRO PROD'!E340 = "", "-", 'CADASTRO PROD'!E340)</f>
        <v>-</v>
      </c>
      <c r="AO340" s="55" t="str">
        <f>IF(AN340= "-", "-", 'CADASTRO PROD'!J340)</f>
        <v>-</v>
      </c>
      <c r="AP340" s="55" t="str">
        <f>IF(AO340 = "-", "-", 'CADASTRO PROD'!D340)</f>
        <v>-</v>
      </c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</row>
    <row r="341" ht="30.0" customHeight="1">
      <c r="A341" s="1"/>
      <c r="B341" s="97" t="str">
        <f t="shared" si="1"/>
        <v/>
      </c>
      <c r="C341" s="108" t="str">
        <f t="shared" si="17"/>
        <v>-</v>
      </c>
      <c r="D341" s="112"/>
      <c r="E341" s="136" t="str">
        <f t="shared" si="2"/>
        <v/>
      </c>
      <c r="F341" s="110"/>
      <c r="G341" s="92"/>
      <c r="H341" s="93"/>
      <c r="I341" s="110"/>
      <c r="J341" s="93"/>
      <c r="K341" s="110"/>
      <c r="L341" s="93"/>
      <c r="M341" s="113"/>
      <c r="N341" s="132"/>
      <c r="O341" s="133" t="str">
        <f t="shared" si="3"/>
        <v/>
      </c>
      <c r="P341" s="110"/>
      <c r="Q341" s="93"/>
      <c r="R341" s="134"/>
      <c r="S341" s="135" t="str">
        <f t="shared" si="4"/>
        <v/>
      </c>
      <c r="T341" s="113" t="str">
        <f t="shared" si="5"/>
        <v>  </v>
      </c>
      <c r="U341" s="35"/>
      <c r="V341" s="114" t="str">
        <f t="shared" si="6"/>
        <v/>
      </c>
      <c r="W341" s="114" t="str">
        <f t="shared" si="7"/>
        <v/>
      </c>
      <c r="X341" s="128" t="str">
        <f t="shared" si="8"/>
        <v>  </v>
      </c>
      <c r="Y341" s="114" t="str">
        <f t="shared" si="9"/>
        <v/>
      </c>
      <c r="Z341" s="114" t="str">
        <f t="shared" si="10"/>
        <v/>
      </c>
      <c r="AA341" s="114" t="str">
        <f>'CADASTRO FORN'!G341</f>
        <v/>
      </c>
      <c r="AB341" s="114" t="str">
        <f t="shared" si="11"/>
        <v/>
      </c>
      <c r="AC341" s="128" t="str">
        <f t="shared" si="12"/>
        <v>  </v>
      </c>
      <c r="AD341" s="55" t="str">
        <f t="shared" si="18"/>
        <v>334</v>
      </c>
      <c r="AE341" s="55"/>
      <c r="AF341" s="55" t="str">
        <f t="shared" si="19"/>
        <v/>
      </c>
      <c r="AG341" s="55" t="str">
        <f t="shared" si="13"/>
        <v/>
      </c>
      <c r="AH341" s="55" t="str">
        <f t="shared" si="14"/>
        <v/>
      </c>
      <c r="AI341" s="55"/>
      <c r="AJ341" s="55" t="str">
        <f t="shared" si="20"/>
        <v/>
      </c>
      <c r="AK341" s="55" t="str">
        <f t="shared" si="15"/>
        <v/>
      </c>
      <c r="AL341" s="104" t="str">
        <f t="shared" si="16"/>
        <v>  </v>
      </c>
      <c r="AM341" s="55"/>
      <c r="AN341" s="55" t="str">
        <f>IF('CADASTRO PROD'!E341 = "", "-", 'CADASTRO PROD'!E341)</f>
        <v>-</v>
      </c>
      <c r="AO341" s="55" t="str">
        <f>IF(AN341= "-", "-", 'CADASTRO PROD'!J341)</f>
        <v>-</v>
      </c>
      <c r="AP341" s="55" t="str">
        <f>IF(AO341 = "-", "-", 'CADASTRO PROD'!D341)</f>
        <v>-</v>
      </c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</row>
    <row r="342" ht="30.0" customHeight="1">
      <c r="A342" s="1"/>
      <c r="B342" s="97" t="str">
        <f t="shared" si="1"/>
        <v/>
      </c>
      <c r="C342" s="98" t="str">
        <f t="shared" si="17"/>
        <v>-</v>
      </c>
      <c r="D342" s="102"/>
      <c r="E342" s="137" t="str">
        <f t="shared" si="2"/>
        <v/>
      </c>
      <c r="F342" s="100"/>
      <c r="G342" s="92"/>
      <c r="H342" s="93"/>
      <c r="I342" s="100"/>
      <c r="J342" s="93"/>
      <c r="K342" s="100"/>
      <c r="L342" s="93"/>
      <c r="M342" s="103"/>
      <c r="N342" s="124"/>
      <c r="O342" s="125" t="str">
        <f t="shared" si="3"/>
        <v/>
      </c>
      <c r="P342" s="100"/>
      <c r="Q342" s="93"/>
      <c r="R342" s="126"/>
      <c r="S342" s="127" t="str">
        <f t="shared" si="4"/>
        <v/>
      </c>
      <c r="T342" s="103" t="str">
        <f t="shared" si="5"/>
        <v>  </v>
      </c>
      <c r="U342" s="35"/>
      <c r="V342" s="114" t="str">
        <f t="shared" si="6"/>
        <v/>
      </c>
      <c r="W342" s="114" t="str">
        <f t="shared" si="7"/>
        <v/>
      </c>
      <c r="X342" s="128" t="str">
        <f t="shared" si="8"/>
        <v>  </v>
      </c>
      <c r="Y342" s="114" t="str">
        <f t="shared" si="9"/>
        <v/>
      </c>
      <c r="Z342" s="114" t="str">
        <f t="shared" si="10"/>
        <v/>
      </c>
      <c r="AA342" s="114" t="str">
        <f>'CADASTRO FORN'!G342</f>
        <v/>
      </c>
      <c r="AB342" s="114" t="str">
        <f t="shared" si="11"/>
        <v/>
      </c>
      <c r="AC342" s="128" t="str">
        <f t="shared" si="12"/>
        <v>  </v>
      </c>
      <c r="AD342" s="55" t="str">
        <f t="shared" si="18"/>
        <v>335</v>
      </c>
      <c r="AE342" s="55"/>
      <c r="AF342" s="55" t="str">
        <f t="shared" si="19"/>
        <v/>
      </c>
      <c r="AG342" s="55" t="str">
        <f t="shared" si="13"/>
        <v/>
      </c>
      <c r="AH342" s="55" t="str">
        <f t="shared" si="14"/>
        <v/>
      </c>
      <c r="AI342" s="55"/>
      <c r="AJ342" s="55" t="str">
        <f t="shared" si="20"/>
        <v/>
      </c>
      <c r="AK342" s="55" t="str">
        <f t="shared" si="15"/>
        <v/>
      </c>
      <c r="AL342" s="104" t="str">
        <f t="shared" si="16"/>
        <v>  </v>
      </c>
      <c r="AM342" s="55"/>
      <c r="AN342" s="55" t="str">
        <f>IF('CADASTRO PROD'!E342 = "", "-", 'CADASTRO PROD'!E342)</f>
        <v>-</v>
      </c>
      <c r="AO342" s="55" t="str">
        <f>IF(AN342= "-", "-", 'CADASTRO PROD'!J342)</f>
        <v>-</v>
      </c>
      <c r="AP342" s="55" t="str">
        <f>IF(AO342 = "-", "-", 'CADASTRO PROD'!D342)</f>
        <v>-</v>
      </c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</row>
    <row r="343" ht="30.0" customHeight="1">
      <c r="A343" s="1"/>
      <c r="B343" s="97" t="str">
        <f t="shared" si="1"/>
        <v/>
      </c>
      <c r="C343" s="108" t="str">
        <f t="shared" si="17"/>
        <v>-</v>
      </c>
      <c r="D343" s="112"/>
      <c r="E343" s="136" t="str">
        <f t="shared" si="2"/>
        <v/>
      </c>
      <c r="F343" s="110"/>
      <c r="G343" s="92"/>
      <c r="H343" s="93"/>
      <c r="I343" s="110"/>
      <c r="J343" s="93"/>
      <c r="K343" s="110"/>
      <c r="L343" s="93"/>
      <c r="M343" s="113"/>
      <c r="N343" s="132"/>
      <c r="O343" s="133" t="str">
        <f t="shared" si="3"/>
        <v/>
      </c>
      <c r="P343" s="110"/>
      <c r="Q343" s="93"/>
      <c r="R343" s="134"/>
      <c r="S343" s="135" t="str">
        <f t="shared" si="4"/>
        <v/>
      </c>
      <c r="T343" s="113" t="str">
        <f t="shared" si="5"/>
        <v>  </v>
      </c>
      <c r="U343" s="35"/>
      <c r="V343" s="114" t="str">
        <f t="shared" si="6"/>
        <v/>
      </c>
      <c r="W343" s="114" t="str">
        <f t="shared" si="7"/>
        <v/>
      </c>
      <c r="X343" s="128" t="str">
        <f t="shared" si="8"/>
        <v>  </v>
      </c>
      <c r="Y343" s="114" t="str">
        <f t="shared" si="9"/>
        <v/>
      </c>
      <c r="Z343" s="114" t="str">
        <f t="shared" si="10"/>
        <v/>
      </c>
      <c r="AA343" s="114" t="str">
        <f>'CADASTRO FORN'!G343</f>
        <v/>
      </c>
      <c r="AB343" s="114" t="str">
        <f t="shared" si="11"/>
        <v/>
      </c>
      <c r="AC343" s="128" t="str">
        <f t="shared" si="12"/>
        <v>  </v>
      </c>
      <c r="AD343" s="55" t="str">
        <f t="shared" si="18"/>
        <v>336</v>
      </c>
      <c r="AE343" s="55"/>
      <c r="AF343" s="55" t="str">
        <f t="shared" si="19"/>
        <v/>
      </c>
      <c r="AG343" s="55" t="str">
        <f t="shared" si="13"/>
        <v/>
      </c>
      <c r="AH343" s="55" t="str">
        <f t="shared" si="14"/>
        <v/>
      </c>
      <c r="AI343" s="55"/>
      <c r="AJ343" s="55" t="str">
        <f t="shared" si="20"/>
        <v/>
      </c>
      <c r="AK343" s="55" t="str">
        <f t="shared" si="15"/>
        <v/>
      </c>
      <c r="AL343" s="104" t="str">
        <f t="shared" si="16"/>
        <v>  </v>
      </c>
      <c r="AM343" s="55"/>
      <c r="AN343" s="55" t="str">
        <f>IF('CADASTRO PROD'!E343 = "", "-", 'CADASTRO PROD'!E343)</f>
        <v>-</v>
      </c>
      <c r="AO343" s="55" t="str">
        <f>IF(AN343= "-", "-", 'CADASTRO PROD'!J343)</f>
        <v>-</v>
      </c>
      <c r="AP343" s="55" t="str">
        <f>IF(AO343 = "-", "-", 'CADASTRO PROD'!D343)</f>
        <v>-</v>
      </c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</row>
    <row r="344" ht="30.0" customHeight="1">
      <c r="A344" s="1"/>
      <c r="B344" s="97" t="str">
        <f t="shared" si="1"/>
        <v/>
      </c>
      <c r="C344" s="98" t="str">
        <f t="shared" si="17"/>
        <v>-</v>
      </c>
      <c r="D344" s="102"/>
      <c r="E344" s="137" t="str">
        <f t="shared" si="2"/>
        <v/>
      </c>
      <c r="F344" s="100"/>
      <c r="G344" s="92"/>
      <c r="H344" s="93"/>
      <c r="I344" s="100"/>
      <c r="J344" s="93"/>
      <c r="K344" s="100"/>
      <c r="L344" s="93"/>
      <c r="M344" s="103"/>
      <c r="N344" s="124"/>
      <c r="O344" s="125" t="str">
        <f t="shared" si="3"/>
        <v/>
      </c>
      <c r="P344" s="100"/>
      <c r="Q344" s="93"/>
      <c r="R344" s="126"/>
      <c r="S344" s="127" t="str">
        <f t="shared" si="4"/>
        <v/>
      </c>
      <c r="T344" s="103" t="str">
        <f t="shared" si="5"/>
        <v>  </v>
      </c>
      <c r="U344" s="35"/>
      <c r="V344" s="114" t="str">
        <f t="shared" si="6"/>
        <v/>
      </c>
      <c r="W344" s="114" t="str">
        <f t="shared" si="7"/>
        <v/>
      </c>
      <c r="X344" s="128" t="str">
        <f t="shared" si="8"/>
        <v>  </v>
      </c>
      <c r="Y344" s="114" t="str">
        <f t="shared" si="9"/>
        <v/>
      </c>
      <c r="Z344" s="114" t="str">
        <f t="shared" si="10"/>
        <v/>
      </c>
      <c r="AA344" s="114" t="str">
        <f>'CADASTRO FORN'!G344</f>
        <v/>
      </c>
      <c r="AB344" s="114" t="str">
        <f t="shared" si="11"/>
        <v/>
      </c>
      <c r="AC344" s="128" t="str">
        <f t="shared" si="12"/>
        <v>  </v>
      </c>
      <c r="AD344" s="55" t="str">
        <f t="shared" si="18"/>
        <v>337</v>
      </c>
      <c r="AE344" s="55"/>
      <c r="AF344" s="55" t="str">
        <f t="shared" si="19"/>
        <v/>
      </c>
      <c r="AG344" s="55" t="str">
        <f t="shared" si="13"/>
        <v/>
      </c>
      <c r="AH344" s="55" t="str">
        <f t="shared" si="14"/>
        <v/>
      </c>
      <c r="AI344" s="55"/>
      <c r="AJ344" s="55" t="str">
        <f t="shared" si="20"/>
        <v/>
      </c>
      <c r="AK344" s="55" t="str">
        <f t="shared" si="15"/>
        <v/>
      </c>
      <c r="AL344" s="104" t="str">
        <f t="shared" si="16"/>
        <v>  </v>
      </c>
      <c r="AM344" s="55"/>
      <c r="AN344" s="55" t="str">
        <f>IF('CADASTRO PROD'!E344 = "", "-", 'CADASTRO PROD'!E344)</f>
        <v>-</v>
      </c>
      <c r="AO344" s="55" t="str">
        <f>IF(AN344= "-", "-", 'CADASTRO PROD'!J344)</f>
        <v>-</v>
      </c>
      <c r="AP344" s="55" t="str">
        <f>IF(AO344 = "-", "-", 'CADASTRO PROD'!D344)</f>
        <v>-</v>
      </c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</row>
    <row r="345" ht="30.0" customHeight="1">
      <c r="A345" s="1"/>
      <c r="B345" s="97" t="str">
        <f t="shared" si="1"/>
        <v/>
      </c>
      <c r="C345" s="108" t="str">
        <f t="shared" si="17"/>
        <v>-</v>
      </c>
      <c r="D345" s="112"/>
      <c r="E345" s="136" t="str">
        <f t="shared" si="2"/>
        <v/>
      </c>
      <c r="F345" s="110"/>
      <c r="G345" s="92"/>
      <c r="H345" s="93"/>
      <c r="I345" s="110"/>
      <c r="J345" s="93"/>
      <c r="K345" s="110"/>
      <c r="L345" s="93"/>
      <c r="M345" s="113"/>
      <c r="N345" s="132"/>
      <c r="O345" s="133" t="str">
        <f t="shared" si="3"/>
        <v/>
      </c>
      <c r="P345" s="110"/>
      <c r="Q345" s="93"/>
      <c r="R345" s="134"/>
      <c r="S345" s="135" t="str">
        <f t="shared" si="4"/>
        <v/>
      </c>
      <c r="T345" s="113" t="str">
        <f t="shared" si="5"/>
        <v>  </v>
      </c>
      <c r="U345" s="35"/>
      <c r="V345" s="114" t="str">
        <f t="shared" si="6"/>
        <v/>
      </c>
      <c r="W345" s="114" t="str">
        <f t="shared" si="7"/>
        <v/>
      </c>
      <c r="X345" s="128" t="str">
        <f t="shared" si="8"/>
        <v>  </v>
      </c>
      <c r="Y345" s="114" t="str">
        <f t="shared" si="9"/>
        <v/>
      </c>
      <c r="Z345" s="114" t="str">
        <f t="shared" si="10"/>
        <v/>
      </c>
      <c r="AA345" s="114" t="str">
        <f>'CADASTRO FORN'!G345</f>
        <v/>
      </c>
      <c r="AB345" s="114" t="str">
        <f t="shared" si="11"/>
        <v/>
      </c>
      <c r="AC345" s="128" t="str">
        <f t="shared" si="12"/>
        <v>  </v>
      </c>
      <c r="AD345" s="55" t="str">
        <f t="shared" si="18"/>
        <v>338</v>
      </c>
      <c r="AE345" s="55"/>
      <c r="AF345" s="55" t="str">
        <f t="shared" si="19"/>
        <v/>
      </c>
      <c r="AG345" s="55" t="str">
        <f t="shared" si="13"/>
        <v/>
      </c>
      <c r="AH345" s="55" t="str">
        <f t="shared" si="14"/>
        <v/>
      </c>
      <c r="AI345" s="55"/>
      <c r="AJ345" s="55" t="str">
        <f t="shared" si="20"/>
        <v/>
      </c>
      <c r="AK345" s="55" t="str">
        <f t="shared" si="15"/>
        <v/>
      </c>
      <c r="AL345" s="104" t="str">
        <f t="shared" si="16"/>
        <v>  </v>
      </c>
      <c r="AM345" s="55"/>
      <c r="AN345" s="55" t="str">
        <f>IF('CADASTRO PROD'!E345 = "", "-", 'CADASTRO PROD'!E345)</f>
        <v>-</v>
      </c>
      <c r="AO345" s="55" t="str">
        <f>IF(AN345= "-", "-", 'CADASTRO PROD'!J345)</f>
        <v>-</v>
      </c>
      <c r="AP345" s="55" t="str">
        <f>IF(AO345 = "-", "-", 'CADASTRO PROD'!D345)</f>
        <v>-</v>
      </c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</row>
    <row r="346" ht="30.0" customHeight="1">
      <c r="A346" s="1"/>
      <c r="B346" s="97" t="str">
        <f t="shared" si="1"/>
        <v/>
      </c>
      <c r="C346" s="98" t="str">
        <f t="shared" si="17"/>
        <v>-</v>
      </c>
      <c r="D346" s="102"/>
      <c r="E346" s="137" t="str">
        <f t="shared" si="2"/>
        <v/>
      </c>
      <c r="F346" s="100"/>
      <c r="G346" s="92"/>
      <c r="H346" s="93"/>
      <c r="I346" s="100"/>
      <c r="J346" s="93"/>
      <c r="K346" s="100"/>
      <c r="L346" s="93"/>
      <c r="M346" s="103"/>
      <c r="N346" s="124"/>
      <c r="O346" s="125" t="str">
        <f t="shared" si="3"/>
        <v/>
      </c>
      <c r="P346" s="100"/>
      <c r="Q346" s="93"/>
      <c r="R346" s="126"/>
      <c r="S346" s="127" t="str">
        <f t="shared" si="4"/>
        <v/>
      </c>
      <c r="T346" s="103" t="str">
        <f t="shared" si="5"/>
        <v>  </v>
      </c>
      <c r="U346" s="35"/>
      <c r="V346" s="114" t="str">
        <f t="shared" si="6"/>
        <v/>
      </c>
      <c r="W346" s="114" t="str">
        <f t="shared" si="7"/>
        <v/>
      </c>
      <c r="X346" s="128" t="str">
        <f t="shared" si="8"/>
        <v>  </v>
      </c>
      <c r="Y346" s="114" t="str">
        <f t="shared" si="9"/>
        <v/>
      </c>
      <c r="Z346" s="114" t="str">
        <f t="shared" si="10"/>
        <v/>
      </c>
      <c r="AA346" s="114" t="str">
        <f>'CADASTRO FORN'!G346</f>
        <v/>
      </c>
      <c r="AB346" s="114" t="str">
        <f t="shared" si="11"/>
        <v/>
      </c>
      <c r="AC346" s="128" t="str">
        <f t="shared" si="12"/>
        <v>  </v>
      </c>
      <c r="AD346" s="55" t="str">
        <f t="shared" si="18"/>
        <v>339</v>
      </c>
      <c r="AE346" s="55"/>
      <c r="AF346" s="55" t="str">
        <f t="shared" si="19"/>
        <v/>
      </c>
      <c r="AG346" s="55" t="str">
        <f t="shared" si="13"/>
        <v/>
      </c>
      <c r="AH346" s="55" t="str">
        <f t="shared" si="14"/>
        <v/>
      </c>
      <c r="AI346" s="55"/>
      <c r="AJ346" s="55" t="str">
        <f t="shared" si="20"/>
        <v/>
      </c>
      <c r="AK346" s="55" t="str">
        <f t="shared" si="15"/>
        <v/>
      </c>
      <c r="AL346" s="104" t="str">
        <f t="shared" si="16"/>
        <v>  </v>
      </c>
      <c r="AM346" s="55"/>
      <c r="AN346" s="55" t="str">
        <f>IF('CADASTRO PROD'!E346 = "", "-", 'CADASTRO PROD'!E346)</f>
        <v>-</v>
      </c>
      <c r="AO346" s="55" t="str">
        <f>IF(AN346= "-", "-", 'CADASTRO PROD'!J346)</f>
        <v>-</v>
      </c>
      <c r="AP346" s="55" t="str">
        <f>IF(AO346 = "-", "-", 'CADASTRO PROD'!D346)</f>
        <v>-</v>
      </c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</row>
    <row r="347" ht="30.0" customHeight="1">
      <c r="A347" s="1"/>
      <c r="B347" s="97" t="str">
        <f t="shared" si="1"/>
        <v/>
      </c>
      <c r="C347" s="108" t="str">
        <f t="shared" si="17"/>
        <v>-</v>
      </c>
      <c r="D347" s="112"/>
      <c r="E347" s="136" t="str">
        <f t="shared" si="2"/>
        <v/>
      </c>
      <c r="F347" s="110"/>
      <c r="G347" s="92"/>
      <c r="H347" s="93"/>
      <c r="I347" s="110"/>
      <c r="J347" s="93"/>
      <c r="K347" s="110"/>
      <c r="L347" s="93"/>
      <c r="M347" s="113"/>
      <c r="N347" s="132"/>
      <c r="O347" s="133" t="str">
        <f t="shared" si="3"/>
        <v/>
      </c>
      <c r="P347" s="110"/>
      <c r="Q347" s="93"/>
      <c r="R347" s="134"/>
      <c r="S347" s="135" t="str">
        <f t="shared" si="4"/>
        <v/>
      </c>
      <c r="T347" s="113" t="str">
        <f t="shared" si="5"/>
        <v>  </v>
      </c>
      <c r="U347" s="35"/>
      <c r="V347" s="114" t="str">
        <f t="shared" si="6"/>
        <v/>
      </c>
      <c r="W347" s="114" t="str">
        <f t="shared" si="7"/>
        <v/>
      </c>
      <c r="X347" s="128" t="str">
        <f t="shared" si="8"/>
        <v>  </v>
      </c>
      <c r="Y347" s="114" t="str">
        <f t="shared" si="9"/>
        <v/>
      </c>
      <c r="Z347" s="114" t="str">
        <f t="shared" si="10"/>
        <v/>
      </c>
      <c r="AA347" s="114" t="str">
        <f>'CADASTRO FORN'!G347</f>
        <v/>
      </c>
      <c r="AB347" s="114" t="str">
        <f t="shared" si="11"/>
        <v/>
      </c>
      <c r="AC347" s="128" t="str">
        <f t="shared" si="12"/>
        <v>  </v>
      </c>
      <c r="AD347" s="55" t="str">
        <f t="shared" si="18"/>
        <v>340</v>
      </c>
      <c r="AE347" s="55"/>
      <c r="AF347" s="55" t="str">
        <f t="shared" si="19"/>
        <v/>
      </c>
      <c r="AG347" s="55" t="str">
        <f t="shared" si="13"/>
        <v/>
      </c>
      <c r="AH347" s="55" t="str">
        <f t="shared" si="14"/>
        <v/>
      </c>
      <c r="AI347" s="55"/>
      <c r="AJ347" s="55" t="str">
        <f t="shared" si="20"/>
        <v/>
      </c>
      <c r="AK347" s="55" t="str">
        <f t="shared" si="15"/>
        <v/>
      </c>
      <c r="AL347" s="104" t="str">
        <f t="shared" si="16"/>
        <v>  </v>
      </c>
      <c r="AM347" s="55"/>
      <c r="AN347" s="55" t="str">
        <f>IF('CADASTRO PROD'!E347 = "", "-", 'CADASTRO PROD'!E347)</f>
        <v>-</v>
      </c>
      <c r="AO347" s="55" t="str">
        <f>IF(AN347= "-", "-", 'CADASTRO PROD'!J347)</f>
        <v>-</v>
      </c>
      <c r="AP347" s="55" t="str">
        <f>IF(AO347 = "-", "-", 'CADASTRO PROD'!D347)</f>
        <v>-</v>
      </c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</row>
    <row r="348" ht="30.0" customHeight="1">
      <c r="A348" s="1"/>
      <c r="B348" s="97" t="str">
        <f t="shared" si="1"/>
        <v/>
      </c>
      <c r="C348" s="98" t="str">
        <f t="shared" si="17"/>
        <v>-</v>
      </c>
      <c r="D348" s="102"/>
      <c r="E348" s="137" t="str">
        <f t="shared" si="2"/>
        <v/>
      </c>
      <c r="F348" s="100"/>
      <c r="G348" s="92"/>
      <c r="H348" s="93"/>
      <c r="I348" s="100"/>
      <c r="J348" s="93"/>
      <c r="K348" s="100"/>
      <c r="L348" s="93"/>
      <c r="M348" s="103"/>
      <c r="N348" s="124"/>
      <c r="O348" s="125" t="str">
        <f t="shared" si="3"/>
        <v/>
      </c>
      <c r="P348" s="100"/>
      <c r="Q348" s="93"/>
      <c r="R348" s="126"/>
      <c r="S348" s="127" t="str">
        <f t="shared" si="4"/>
        <v/>
      </c>
      <c r="T348" s="103" t="str">
        <f t="shared" si="5"/>
        <v>  </v>
      </c>
      <c r="U348" s="35"/>
      <c r="V348" s="114" t="str">
        <f t="shared" si="6"/>
        <v/>
      </c>
      <c r="W348" s="114" t="str">
        <f t="shared" si="7"/>
        <v/>
      </c>
      <c r="X348" s="128" t="str">
        <f t="shared" si="8"/>
        <v>  </v>
      </c>
      <c r="Y348" s="114" t="str">
        <f t="shared" si="9"/>
        <v/>
      </c>
      <c r="Z348" s="114" t="str">
        <f t="shared" si="10"/>
        <v/>
      </c>
      <c r="AA348" s="114" t="str">
        <f>'CADASTRO FORN'!G348</f>
        <v/>
      </c>
      <c r="AB348" s="114" t="str">
        <f t="shared" si="11"/>
        <v/>
      </c>
      <c r="AC348" s="128" t="str">
        <f t="shared" si="12"/>
        <v>  </v>
      </c>
      <c r="AD348" s="55" t="str">
        <f t="shared" si="18"/>
        <v>341</v>
      </c>
      <c r="AE348" s="55"/>
      <c r="AF348" s="55" t="str">
        <f t="shared" si="19"/>
        <v/>
      </c>
      <c r="AG348" s="55" t="str">
        <f t="shared" si="13"/>
        <v/>
      </c>
      <c r="AH348" s="55" t="str">
        <f t="shared" si="14"/>
        <v/>
      </c>
      <c r="AI348" s="55"/>
      <c r="AJ348" s="55" t="str">
        <f t="shared" si="20"/>
        <v/>
      </c>
      <c r="AK348" s="55" t="str">
        <f t="shared" si="15"/>
        <v/>
      </c>
      <c r="AL348" s="104" t="str">
        <f t="shared" si="16"/>
        <v>  </v>
      </c>
      <c r="AM348" s="55"/>
      <c r="AN348" s="55" t="str">
        <f>IF('CADASTRO PROD'!E348 = "", "-", 'CADASTRO PROD'!E348)</f>
        <v>-</v>
      </c>
      <c r="AO348" s="55" t="str">
        <f>IF(AN348= "-", "-", 'CADASTRO PROD'!J348)</f>
        <v>-</v>
      </c>
      <c r="AP348" s="55" t="str">
        <f>IF(AO348 = "-", "-", 'CADASTRO PROD'!D348)</f>
        <v>-</v>
      </c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</row>
    <row r="349" ht="30.0" customHeight="1">
      <c r="A349" s="1"/>
      <c r="B349" s="97" t="str">
        <f t="shared" si="1"/>
        <v/>
      </c>
      <c r="C349" s="108" t="str">
        <f t="shared" si="17"/>
        <v>-</v>
      </c>
      <c r="D349" s="112"/>
      <c r="E349" s="136" t="str">
        <f t="shared" si="2"/>
        <v/>
      </c>
      <c r="F349" s="110"/>
      <c r="G349" s="92"/>
      <c r="H349" s="93"/>
      <c r="I349" s="110"/>
      <c r="J349" s="93"/>
      <c r="K349" s="110"/>
      <c r="L349" s="93"/>
      <c r="M349" s="113"/>
      <c r="N349" s="132"/>
      <c r="O349" s="133" t="str">
        <f t="shared" si="3"/>
        <v/>
      </c>
      <c r="P349" s="110"/>
      <c r="Q349" s="93"/>
      <c r="R349" s="134"/>
      <c r="S349" s="135" t="str">
        <f t="shared" si="4"/>
        <v/>
      </c>
      <c r="T349" s="113" t="str">
        <f t="shared" si="5"/>
        <v>  </v>
      </c>
      <c r="U349" s="35"/>
      <c r="V349" s="114" t="str">
        <f t="shared" si="6"/>
        <v/>
      </c>
      <c r="W349" s="114" t="str">
        <f t="shared" si="7"/>
        <v/>
      </c>
      <c r="X349" s="128" t="str">
        <f t="shared" si="8"/>
        <v>  </v>
      </c>
      <c r="Y349" s="114" t="str">
        <f t="shared" si="9"/>
        <v/>
      </c>
      <c r="Z349" s="114" t="str">
        <f t="shared" si="10"/>
        <v/>
      </c>
      <c r="AA349" s="114" t="str">
        <f>'CADASTRO FORN'!G349</f>
        <v/>
      </c>
      <c r="AB349" s="114" t="str">
        <f t="shared" si="11"/>
        <v/>
      </c>
      <c r="AC349" s="128" t="str">
        <f t="shared" si="12"/>
        <v>  </v>
      </c>
      <c r="AD349" s="55" t="str">
        <f t="shared" si="18"/>
        <v>342</v>
      </c>
      <c r="AE349" s="55"/>
      <c r="AF349" s="55" t="str">
        <f t="shared" si="19"/>
        <v/>
      </c>
      <c r="AG349" s="55" t="str">
        <f t="shared" si="13"/>
        <v/>
      </c>
      <c r="AH349" s="55" t="str">
        <f t="shared" si="14"/>
        <v/>
      </c>
      <c r="AI349" s="55"/>
      <c r="AJ349" s="55" t="str">
        <f t="shared" si="20"/>
        <v/>
      </c>
      <c r="AK349" s="55" t="str">
        <f t="shared" si="15"/>
        <v/>
      </c>
      <c r="AL349" s="104" t="str">
        <f t="shared" si="16"/>
        <v>  </v>
      </c>
      <c r="AM349" s="55"/>
      <c r="AN349" s="55" t="str">
        <f>IF('CADASTRO PROD'!E349 = "", "-", 'CADASTRO PROD'!E349)</f>
        <v>-</v>
      </c>
      <c r="AO349" s="55" t="str">
        <f>IF(AN349= "-", "-", 'CADASTRO PROD'!J349)</f>
        <v>-</v>
      </c>
      <c r="AP349" s="55" t="str">
        <f>IF(AO349 = "-", "-", 'CADASTRO PROD'!D349)</f>
        <v>-</v>
      </c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</row>
    <row r="350" ht="30.0" customHeight="1">
      <c r="A350" s="1"/>
      <c r="B350" s="97" t="str">
        <f t="shared" si="1"/>
        <v/>
      </c>
      <c r="C350" s="98" t="str">
        <f t="shared" si="17"/>
        <v>-</v>
      </c>
      <c r="D350" s="102"/>
      <c r="E350" s="137" t="str">
        <f t="shared" si="2"/>
        <v/>
      </c>
      <c r="F350" s="100"/>
      <c r="G350" s="92"/>
      <c r="H350" s="93"/>
      <c r="I350" s="100"/>
      <c r="J350" s="93"/>
      <c r="K350" s="100"/>
      <c r="L350" s="93"/>
      <c r="M350" s="103"/>
      <c r="N350" s="124"/>
      <c r="O350" s="125" t="str">
        <f t="shared" si="3"/>
        <v/>
      </c>
      <c r="P350" s="100"/>
      <c r="Q350" s="93"/>
      <c r="R350" s="126"/>
      <c r="S350" s="127" t="str">
        <f t="shared" si="4"/>
        <v/>
      </c>
      <c r="T350" s="103" t="str">
        <f t="shared" si="5"/>
        <v>  </v>
      </c>
      <c r="U350" s="35"/>
      <c r="V350" s="114" t="str">
        <f t="shared" si="6"/>
        <v/>
      </c>
      <c r="W350" s="114" t="str">
        <f t="shared" si="7"/>
        <v/>
      </c>
      <c r="X350" s="128" t="str">
        <f t="shared" si="8"/>
        <v>  </v>
      </c>
      <c r="Y350" s="114" t="str">
        <f t="shared" si="9"/>
        <v/>
      </c>
      <c r="Z350" s="114" t="str">
        <f t="shared" si="10"/>
        <v/>
      </c>
      <c r="AA350" s="114" t="str">
        <f>'CADASTRO FORN'!G350</f>
        <v/>
      </c>
      <c r="AB350" s="114" t="str">
        <f t="shared" si="11"/>
        <v/>
      </c>
      <c r="AC350" s="128" t="str">
        <f t="shared" si="12"/>
        <v>  </v>
      </c>
      <c r="AD350" s="55" t="str">
        <f t="shared" si="18"/>
        <v>343</v>
      </c>
      <c r="AE350" s="55"/>
      <c r="AF350" s="55" t="str">
        <f t="shared" si="19"/>
        <v/>
      </c>
      <c r="AG350" s="55" t="str">
        <f t="shared" si="13"/>
        <v/>
      </c>
      <c r="AH350" s="55" t="str">
        <f t="shared" si="14"/>
        <v/>
      </c>
      <c r="AI350" s="55"/>
      <c r="AJ350" s="55" t="str">
        <f t="shared" si="20"/>
        <v/>
      </c>
      <c r="AK350" s="55" t="str">
        <f t="shared" si="15"/>
        <v/>
      </c>
      <c r="AL350" s="104" t="str">
        <f t="shared" si="16"/>
        <v>  </v>
      </c>
      <c r="AM350" s="55"/>
      <c r="AN350" s="55" t="str">
        <f>IF('CADASTRO PROD'!E350 = "", "-", 'CADASTRO PROD'!E350)</f>
        <v>-</v>
      </c>
      <c r="AO350" s="55" t="str">
        <f>IF(AN350= "-", "-", 'CADASTRO PROD'!J350)</f>
        <v>-</v>
      </c>
      <c r="AP350" s="55" t="str">
        <f>IF(AO350 = "-", "-", 'CADASTRO PROD'!D350)</f>
        <v>-</v>
      </c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</row>
    <row r="351" ht="30.0" customHeight="1">
      <c r="A351" s="1"/>
      <c r="B351" s="97" t="str">
        <f t="shared" si="1"/>
        <v/>
      </c>
      <c r="C351" s="108" t="str">
        <f t="shared" si="17"/>
        <v>-</v>
      </c>
      <c r="D351" s="112"/>
      <c r="E351" s="136" t="str">
        <f t="shared" si="2"/>
        <v/>
      </c>
      <c r="F351" s="110"/>
      <c r="G351" s="92"/>
      <c r="H351" s="93"/>
      <c r="I351" s="110"/>
      <c r="J351" s="93"/>
      <c r="K351" s="110"/>
      <c r="L351" s="93"/>
      <c r="M351" s="113"/>
      <c r="N351" s="132"/>
      <c r="O351" s="133" t="str">
        <f t="shared" si="3"/>
        <v/>
      </c>
      <c r="P351" s="110"/>
      <c r="Q351" s="93"/>
      <c r="R351" s="134"/>
      <c r="S351" s="135" t="str">
        <f t="shared" si="4"/>
        <v/>
      </c>
      <c r="T351" s="113" t="str">
        <f t="shared" si="5"/>
        <v>  </v>
      </c>
      <c r="U351" s="35"/>
      <c r="V351" s="114" t="str">
        <f t="shared" si="6"/>
        <v/>
      </c>
      <c r="W351" s="114" t="str">
        <f t="shared" si="7"/>
        <v/>
      </c>
      <c r="X351" s="128" t="str">
        <f t="shared" si="8"/>
        <v>  </v>
      </c>
      <c r="Y351" s="114" t="str">
        <f t="shared" si="9"/>
        <v/>
      </c>
      <c r="Z351" s="114" t="str">
        <f t="shared" si="10"/>
        <v/>
      </c>
      <c r="AA351" s="114" t="str">
        <f>'CADASTRO FORN'!G351</f>
        <v/>
      </c>
      <c r="AB351" s="114" t="str">
        <f t="shared" si="11"/>
        <v/>
      </c>
      <c r="AC351" s="128" t="str">
        <f t="shared" si="12"/>
        <v>  </v>
      </c>
      <c r="AD351" s="55" t="str">
        <f t="shared" si="18"/>
        <v>344</v>
      </c>
      <c r="AE351" s="55"/>
      <c r="AF351" s="55" t="str">
        <f t="shared" si="19"/>
        <v/>
      </c>
      <c r="AG351" s="55" t="str">
        <f t="shared" si="13"/>
        <v/>
      </c>
      <c r="AH351" s="55" t="str">
        <f t="shared" si="14"/>
        <v/>
      </c>
      <c r="AI351" s="55"/>
      <c r="AJ351" s="55" t="str">
        <f t="shared" si="20"/>
        <v/>
      </c>
      <c r="AK351" s="55" t="str">
        <f t="shared" si="15"/>
        <v/>
      </c>
      <c r="AL351" s="104" t="str">
        <f t="shared" si="16"/>
        <v>  </v>
      </c>
      <c r="AM351" s="55"/>
      <c r="AN351" s="55" t="str">
        <f>IF('CADASTRO PROD'!E351 = "", "-", 'CADASTRO PROD'!E351)</f>
        <v>-</v>
      </c>
      <c r="AO351" s="55" t="str">
        <f>IF(AN351= "-", "-", 'CADASTRO PROD'!J351)</f>
        <v>-</v>
      </c>
      <c r="AP351" s="55" t="str">
        <f>IF(AO351 = "-", "-", 'CADASTRO PROD'!D351)</f>
        <v>-</v>
      </c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</row>
    <row r="352" ht="30.0" customHeight="1">
      <c r="A352" s="1"/>
      <c r="B352" s="97" t="str">
        <f t="shared" si="1"/>
        <v/>
      </c>
      <c r="C352" s="98" t="str">
        <f t="shared" si="17"/>
        <v>-</v>
      </c>
      <c r="D352" s="102"/>
      <c r="E352" s="137" t="str">
        <f t="shared" si="2"/>
        <v/>
      </c>
      <c r="F352" s="100"/>
      <c r="G352" s="92"/>
      <c r="H352" s="93"/>
      <c r="I352" s="100"/>
      <c r="J352" s="93"/>
      <c r="K352" s="100"/>
      <c r="L352" s="93"/>
      <c r="M352" s="103"/>
      <c r="N352" s="124"/>
      <c r="O352" s="125" t="str">
        <f t="shared" si="3"/>
        <v/>
      </c>
      <c r="P352" s="100"/>
      <c r="Q352" s="93"/>
      <c r="R352" s="126"/>
      <c r="S352" s="127" t="str">
        <f t="shared" si="4"/>
        <v/>
      </c>
      <c r="T352" s="103" t="str">
        <f t="shared" si="5"/>
        <v>  </v>
      </c>
      <c r="U352" s="35"/>
      <c r="V352" s="114" t="str">
        <f t="shared" si="6"/>
        <v/>
      </c>
      <c r="W352" s="114" t="str">
        <f t="shared" si="7"/>
        <v/>
      </c>
      <c r="X352" s="128" t="str">
        <f t="shared" si="8"/>
        <v>  </v>
      </c>
      <c r="Y352" s="114" t="str">
        <f t="shared" si="9"/>
        <v/>
      </c>
      <c r="Z352" s="114" t="str">
        <f t="shared" si="10"/>
        <v/>
      </c>
      <c r="AA352" s="114" t="str">
        <f>'CADASTRO FORN'!G352</f>
        <v/>
      </c>
      <c r="AB352" s="114" t="str">
        <f t="shared" si="11"/>
        <v/>
      </c>
      <c r="AC352" s="128" t="str">
        <f t="shared" si="12"/>
        <v>  </v>
      </c>
      <c r="AD352" s="55" t="str">
        <f t="shared" si="18"/>
        <v>345</v>
      </c>
      <c r="AE352" s="55"/>
      <c r="AF352" s="55" t="str">
        <f t="shared" si="19"/>
        <v/>
      </c>
      <c r="AG352" s="55" t="str">
        <f t="shared" si="13"/>
        <v/>
      </c>
      <c r="AH352" s="55" t="str">
        <f t="shared" si="14"/>
        <v/>
      </c>
      <c r="AI352" s="55"/>
      <c r="AJ352" s="55" t="str">
        <f t="shared" si="20"/>
        <v/>
      </c>
      <c r="AK352" s="55" t="str">
        <f t="shared" si="15"/>
        <v/>
      </c>
      <c r="AL352" s="104" t="str">
        <f t="shared" si="16"/>
        <v>  </v>
      </c>
      <c r="AM352" s="55"/>
      <c r="AN352" s="55" t="str">
        <f>IF('CADASTRO PROD'!E352 = "", "-", 'CADASTRO PROD'!E352)</f>
        <v>-</v>
      </c>
      <c r="AO352" s="55" t="str">
        <f>IF(AN352= "-", "-", 'CADASTRO PROD'!J352)</f>
        <v>-</v>
      </c>
      <c r="AP352" s="55" t="str">
        <f>IF(AO352 = "-", "-", 'CADASTRO PROD'!D352)</f>
        <v>-</v>
      </c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</row>
    <row r="353" ht="30.0" customHeight="1">
      <c r="A353" s="1"/>
      <c r="B353" s="97" t="str">
        <f t="shared" si="1"/>
        <v/>
      </c>
      <c r="C353" s="108" t="str">
        <f t="shared" si="17"/>
        <v>-</v>
      </c>
      <c r="D353" s="112"/>
      <c r="E353" s="136" t="str">
        <f t="shared" si="2"/>
        <v/>
      </c>
      <c r="F353" s="110"/>
      <c r="G353" s="92"/>
      <c r="H353" s="93"/>
      <c r="I353" s="110"/>
      <c r="J353" s="93"/>
      <c r="K353" s="110"/>
      <c r="L353" s="93"/>
      <c r="M353" s="113"/>
      <c r="N353" s="132"/>
      <c r="O353" s="133" t="str">
        <f t="shared" si="3"/>
        <v/>
      </c>
      <c r="P353" s="110"/>
      <c r="Q353" s="93"/>
      <c r="R353" s="134"/>
      <c r="S353" s="135" t="str">
        <f t="shared" si="4"/>
        <v/>
      </c>
      <c r="T353" s="113" t="str">
        <f t="shared" si="5"/>
        <v>  </v>
      </c>
      <c r="U353" s="35"/>
      <c r="V353" s="114" t="str">
        <f t="shared" si="6"/>
        <v/>
      </c>
      <c r="W353" s="114" t="str">
        <f t="shared" si="7"/>
        <v/>
      </c>
      <c r="X353" s="128" t="str">
        <f t="shared" si="8"/>
        <v>  </v>
      </c>
      <c r="Y353" s="114" t="str">
        <f t="shared" si="9"/>
        <v/>
      </c>
      <c r="Z353" s="114" t="str">
        <f t="shared" si="10"/>
        <v/>
      </c>
      <c r="AA353" s="114" t="str">
        <f>'CADASTRO FORN'!G353</f>
        <v/>
      </c>
      <c r="AB353" s="114" t="str">
        <f t="shared" si="11"/>
        <v/>
      </c>
      <c r="AC353" s="128" t="str">
        <f t="shared" si="12"/>
        <v>  </v>
      </c>
      <c r="AD353" s="55" t="str">
        <f t="shared" si="18"/>
        <v>346</v>
      </c>
      <c r="AE353" s="55"/>
      <c r="AF353" s="55" t="str">
        <f t="shared" si="19"/>
        <v/>
      </c>
      <c r="AG353" s="55" t="str">
        <f t="shared" si="13"/>
        <v/>
      </c>
      <c r="AH353" s="55" t="str">
        <f t="shared" si="14"/>
        <v/>
      </c>
      <c r="AI353" s="55"/>
      <c r="AJ353" s="55" t="str">
        <f t="shared" si="20"/>
        <v/>
      </c>
      <c r="AK353" s="55" t="str">
        <f t="shared" si="15"/>
        <v/>
      </c>
      <c r="AL353" s="104" t="str">
        <f t="shared" si="16"/>
        <v>  </v>
      </c>
      <c r="AM353" s="55"/>
      <c r="AN353" s="55" t="str">
        <f>IF('CADASTRO PROD'!E353 = "", "-", 'CADASTRO PROD'!E353)</f>
        <v>-</v>
      </c>
      <c r="AO353" s="55" t="str">
        <f>IF(AN353= "-", "-", 'CADASTRO PROD'!J353)</f>
        <v>-</v>
      </c>
      <c r="AP353" s="55" t="str">
        <f>IF(AO353 = "-", "-", 'CADASTRO PROD'!D353)</f>
        <v>-</v>
      </c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</row>
    <row r="354" ht="30.0" customHeight="1">
      <c r="A354" s="1"/>
      <c r="B354" s="97" t="str">
        <f t="shared" si="1"/>
        <v/>
      </c>
      <c r="C354" s="98" t="str">
        <f t="shared" si="17"/>
        <v>-</v>
      </c>
      <c r="D354" s="102"/>
      <c r="E354" s="137" t="str">
        <f t="shared" si="2"/>
        <v/>
      </c>
      <c r="F354" s="100"/>
      <c r="G354" s="92"/>
      <c r="H354" s="93"/>
      <c r="I354" s="100"/>
      <c r="J354" s="93"/>
      <c r="K354" s="100"/>
      <c r="L354" s="93"/>
      <c r="M354" s="103"/>
      <c r="N354" s="124"/>
      <c r="O354" s="125" t="str">
        <f t="shared" si="3"/>
        <v/>
      </c>
      <c r="P354" s="100"/>
      <c r="Q354" s="93"/>
      <c r="R354" s="126"/>
      <c r="S354" s="127" t="str">
        <f t="shared" si="4"/>
        <v/>
      </c>
      <c r="T354" s="103" t="str">
        <f t="shared" si="5"/>
        <v>  </v>
      </c>
      <c r="U354" s="35"/>
      <c r="V354" s="114" t="str">
        <f t="shared" si="6"/>
        <v/>
      </c>
      <c r="W354" s="114" t="str">
        <f t="shared" si="7"/>
        <v/>
      </c>
      <c r="X354" s="128" t="str">
        <f t="shared" si="8"/>
        <v>  </v>
      </c>
      <c r="Y354" s="114" t="str">
        <f t="shared" si="9"/>
        <v/>
      </c>
      <c r="Z354" s="114" t="str">
        <f t="shared" si="10"/>
        <v/>
      </c>
      <c r="AA354" s="114" t="str">
        <f>'CADASTRO FORN'!G354</f>
        <v/>
      </c>
      <c r="AB354" s="114" t="str">
        <f t="shared" si="11"/>
        <v/>
      </c>
      <c r="AC354" s="128" t="str">
        <f t="shared" si="12"/>
        <v>  </v>
      </c>
      <c r="AD354" s="55" t="str">
        <f t="shared" si="18"/>
        <v>347</v>
      </c>
      <c r="AE354" s="55"/>
      <c r="AF354" s="55" t="str">
        <f t="shared" si="19"/>
        <v/>
      </c>
      <c r="AG354" s="55" t="str">
        <f t="shared" si="13"/>
        <v/>
      </c>
      <c r="AH354" s="55" t="str">
        <f t="shared" si="14"/>
        <v/>
      </c>
      <c r="AI354" s="55"/>
      <c r="AJ354" s="55" t="str">
        <f t="shared" si="20"/>
        <v/>
      </c>
      <c r="AK354" s="55" t="str">
        <f t="shared" si="15"/>
        <v/>
      </c>
      <c r="AL354" s="104" t="str">
        <f t="shared" si="16"/>
        <v>  </v>
      </c>
      <c r="AM354" s="55"/>
      <c r="AN354" s="55" t="str">
        <f>IF('CADASTRO PROD'!E354 = "", "-", 'CADASTRO PROD'!E354)</f>
        <v>-</v>
      </c>
      <c r="AO354" s="55" t="str">
        <f>IF(AN354= "-", "-", 'CADASTRO PROD'!J354)</f>
        <v>-</v>
      </c>
      <c r="AP354" s="55" t="str">
        <f>IF(AO354 = "-", "-", 'CADASTRO PROD'!D354)</f>
        <v>-</v>
      </c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</row>
    <row r="355" ht="30.0" customHeight="1">
      <c r="A355" s="1"/>
      <c r="B355" s="97" t="str">
        <f t="shared" si="1"/>
        <v/>
      </c>
      <c r="C355" s="108" t="str">
        <f t="shared" si="17"/>
        <v>-</v>
      </c>
      <c r="D355" s="112"/>
      <c r="E355" s="136" t="str">
        <f t="shared" si="2"/>
        <v/>
      </c>
      <c r="F355" s="110"/>
      <c r="G355" s="92"/>
      <c r="H355" s="93"/>
      <c r="I355" s="110"/>
      <c r="J355" s="93"/>
      <c r="K355" s="110"/>
      <c r="L355" s="93"/>
      <c r="M355" s="113"/>
      <c r="N355" s="132"/>
      <c r="O355" s="133" t="str">
        <f t="shared" si="3"/>
        <v/>
      </c>
      <c r="P355" s="110"/>
      <c r="Q355" s="93"/>
      <c r="R355" s="134"/>
      <c r="S355" s="135" t="str">
        <f t="shared" si="4"/>
        <v/>
      </c>
      <c r="T355" s="113" t="str">
        <f t="shared" si="5"/>
        <v>  </v>
      </c>
      <c r="U355" s="35"/>
      <c r="V355" s="114" t="str">
        <f t="shared" si="6"/>
        <v/>
      </c>
      <c r="W355" s="114" t="str">
        <f t="shared" si="7"/>
        <v/>
      </c>
      <c r="X355" s="128" t="str">
        <f t="shared" si="8"/>
        <v>  </v>
      </c>
      <c r="Y355" s="114" t="str">
        <f t="shared" si="9"/>
        <v/>
      </c>
      <c r="Z355" s="114" t="str">
        <f t="shared" si="10"/>
        <v/>
      </c>
      <c r="AA355" s="114" t="str">
        <f>'CADASTRO FORN'!G355</f>
        <v/>
      </c>
      <c r="AB355" s="114" t="str">
        <f t="shared" si="11"/>
        <v/>
      </c>
      <c r="AC355" s="128" t="str">
        <f t="shared" si="12"/>
        <v>  </v>
      </c>
      <c r="AD355" s="55" t="str">
        <f t="shared" si="18"/>
        <v>348</v>
      </c>
      <c r="AE355" s="55"/>
      <c r="AF355" s="55" t="str">
        <f t="shared" si="19"/>
        <v/>
      </c>
      <c r="AG355" s="55" t="str">
        <f t="shared" si="13"/>
        <v/>
      </c>
      <c r="AH355" s="55" t="str">
        <f t="shared" si="14"/>
        <v/>
      </c>
      <c r="AI355" s="55"/>
      <c r="AJ355" s="55" t="str">
        <f t="shared" si="20"/>
        <v/>
      </c>
      <c r="AK355" s="55" t="str">
        <f t="shared" si="15"/>
        <v/>
      </c>
      <c r="AL355" s="104" t="str">
        <f t="shared" si="16"/>
        <v>  </v>
      </c>
      <c r="AM355" s="55"/>
      <c r="AN355" s="55" t="str">
        <f>IF('CADASTRO PROD'!E355 = "", "-", 'CADASTRO PROD'!E355)</f>
        <v>-</v>
      </c>
      <c r="AO355" s="55" t="str">
        <f>IF(AN355= "-", "-", 'CADASTRO PROD'!J355)</f>
        <v>-</v>
      </c>
      <c r="AP355" s="55" t="str">
        <f>IF(AO355 = "-", "-", 'CADASTRO PROD'!D355)</f>
        <v>-</v>
      </c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</row>
    <row r="356" ht="30.0" customHeight="1">
      <c r="A356" s="1"/>
      <c r="B356" s="97" t="str">
        <f t="shared" si="1"/>
        <v/>
      </c>
      <c r="C356" s="98" t="str">
        <f t="shared" si="17"/>
        <v>-</v>
      </c>
      <c r="D356" s="102"/>
      <c r="E356" s="137" t="str">
        <f t="shared" si="2"/>
        <v/>
      </c>
      <c r="F356" s="100"/>
      <c r="G356" s="92"/>
      <c r="H356" s="93"/>
      <c r="I356" s="100"/>
      <c r="J356" s="93"/>
      <c r="K356" s="100"/>
      <c r="L356" s="93"/>
      <c r="M356" s="103"/>
      <c r="N356" s="124"/>
      <c r="O356" s="125" t="str">
        <f t="shared" si="3"/>
        <v/>
      </c>
      <c r="P356" s="100"/>
      <c r="Q356" s="93"/>
      <c r="R356" s="126"/>
      <c r="S356" s="127" t="str">
        <f t="shared" si="4"/>
        <v/>
      </c>
      <c r="T356" s="103" t="str">
        <f t="shared" si="5"/>
        <v>  </v>
      </c>
      <c r="U356" s="35"/>
      <c r="V356" s="114" t="str">
        <f t="shared" si="6"/>
        <v/>
      </c>
      <c r="W356" s="114" t="str">
        <f t="shared" si="7"/>
        <v/>
      </c>
      <c r="X356" s="128" t="str">
        <f t="shared" si="8"/>
        <v>  </v>
      </c>
      <c r="Y356" s="114" t="str">
        <f t="shared" si="9"/>
        <v/>
      </c>
      <c r="Z356" s="114" t="str">
        <f t="shared" si="10"/>
        <v/>
      </c>
      <c r="AA356" s="114" t="str">
        <f>'CADASTRO FORN'!G356</f>
        <v/>
      </c>
      <c r="AB356" s="114" t="str">
        <f t="shared" si="11"/>
        <v/>
      </c>
      <c r="AC356" s="128" t="str">
        <f t="shared" si="12"/>
        <v>  </v>
      </c>
      <c r="AD356" s="55" t="str">
        <f t="shared" si="18"/>
        <v>349</v>
      </c>
      <c r="AE356" s="55"/>
      <c r="AF356" s="55" t="str">
        <f t="shared" si="19"/>
        <v/>
      </c>
      <c r="AG356" s="55" t="str">
        <f t="shared" si="13"/>
        <v/>
      </c>
      <c r="AH356" s="55" t="str">
        <f t="shared" si="14"/>
        <v/>
      </c>
      <c r="AI356" s="55"/>
      <c r="AJ356" s="55" t="str">
        <f t="shared" si="20"/>
        <v/>
      </c>
      <c r="AK356" s="55" t="str">
        <f t="shared" si="15"/>
        <v/>
      </c>
      <c r="AL356" s="104" t="str">
        <f t="shared" si="16"/>
        <v>  </v>
      </c>
      <c r="AM356" s="55"/>
      <c r="AN356" s="55" t="str">
        <f>IF('CADASTRO PROD'!E356 = "", "-", 'CADASTRO PROD'!E356)</f>
        <v>-</v>
      </c>
      <c r="AO356" s="55" t="str">
        <f>IF(AN356= "-", "-", 'CADASTRO PROD'!J356)</f>
        <v>-</v>
      </c>
      <c r="AP356" s="55" t="str">
        <f>IF(AO356 = "-", "-", 'CADASTRO PROD'!D356)</f>
        <v>-</v>
      </c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</row>
    <row r="357" ht="30.0" customHeight="1">
      <c r="A357" s="1"/>
      <c r="B357" s="97" t="str">
        <f t="shared" si="1"/>
        <v/>
      </c>
      <c r="C357" s="108" t="str">
        <f t="shared" si="17"/>
        <v>-</v>
      </c>
      <c r="D357" s="112"/>
      <c r="E357" s="136" t="str">
        <f t="shared" si="2"/>
        <v/>
      </c>
      <c r="F357" s="110"/>
      <c r="G357" s="92"/>
      <c r="H357" s="93"/>
      <c r="I357" s="110"/>
      <c r="J357" s="93"/>
      <c r="K357" s="110"/>
      <c r="L357" s="93"/>
      <c r="M357" s="113"/>
      <c r="N357" s="132"/>
      <c r="O357" s="133" t="str">
        <f t="shared" si="3"/>
        <v/>
      </c>
      <c r="P357" s="110"/>
      <c r="Q357" s="93"/>
      <c r="R357" s="134"/>
      <c r="S357" s="135" t="str">
        <f t="shared" si="4"/>
        <v/>
      </c>
      <c r="T357" s="113" t="str">
        <f t="shared" si="5"/>
        <v>  </v>
      </c>
      <c r="U357" s="35"/>
      <c r="V357" s="114" t="str">
        <f t="shared" si="6"/>
        <v/>
      </c>
      <c r="W357" s="114" t="str">
        <f t="shared" si="7"/>
        <v/>
      </c>
      <c r="X357" s="128" t="str">
        <f t="shared" si="8"/>
        <v>  </v>
      </c>
      <c r="Y357" s="114" t="str">
        <f t="shared" si="9"/>
        <v/>
      </c>
      <c r="Z357" s="114" t="str">
        <f t="shared" si="10"/>
        <v/>
      </c>
      <c r="AA357" s="114" t="str">
        <f>'CADASTRO FORN'!G357</f>
        <v/>
      </c>
      <c r="AB357" s="114" t="str">
        <f t="shared" si="11"/>
        <v/>
      </c>
      <c r="AC357" s="128" t="str">
        <f t="shared" si="12"/>
        <v>  </v>
      </c>
      <c r="AD357" s="55" t="str">
        <f t="shared" si="18"/>
        <v>350</v>
      </c>
      <c r="AE357" s="55"/>
      <c r="AF357" s="55" t="str">
        <f t="shared" si="19"/>
        <v/>
      </c>
      <c r="AG357" s="55" t="str">
        <f t="shared" si="13"/>
        <v/>
      </c>
      <c r="AH357" s="55" t="str">
        <f t="shared" si="14"/>
        <v/>
      </c>
      <c r="AI357" s="55"/>
      <c r="AJ357" s="55" t="str">
        <f t="shared" si="20"/>
        <v/>
      </c>
      <c r="AK357" s="55" t="str">
        <f t="shared" si="15"/>
        <v/>
      </c>
      <c r="AL357" s="104" t="str">
        <f t="shared" si="16"/>
        <v>  </v>
      </c>
      <c r="AM357" s="55"/>
      <c r="AN357" s="55" t="str">
        <f>IF('CADASTRO PROD'!E357 = "", "-", 'CADASTRO PROD'!E357)</f>
        <v>-</v>
      </c>
      <c r="AO357" s="55" t="str">
        <f>IF(AN357= "-", "-", 'CADASTRO PROD'!J357)</f>
        <v>-</v>
      </c>
      <c r="AP357" s="55" t="str">
        <f>IF(AO357 = "-", "-", 'CADASTRO PROD'!D357)</f>
        <v>-</v>
      </c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</row>
    <row r="358" ht="30.0" customHeight="1">
      <c r="A358" s="1"/>
      <c r="B358" s="97" t="str">
        <f t="shared" si="1"/>
        <v/>
      </c>
      <c r="C358" s="98" t="str">
        <f t="shared" si="17"/>
        <v>-</v>
      </c>
      <c r="D358" s="102"/>
      <c r="E358" s="137" t="str">
        <f t="shared" si="2"/>
        <v/>
      </c>
      <c r="F358" s="100"/>
      <c r="G358" s="92"/>
      <c r="H358" s="93"/>
      <c r="I358" s="100"/>
      <c r="J358" s="93"/>
      <c r="K358" s="100"/>
      <c r="L358" s="93"/>
      <c r="M358" s="103"/>
      <c r="N358" s="124"/>
      <c r="O358" s="125" t="str">
        <f t="shared" si="3"/>
        <v/>
      </c>
      <c r="P358" s="100"/>
      <c r="Q358" s="93"/>
      <c r="R358" s="126"/>
      <c r="S358" s="127" t="str">
        <f t="shared" si="4"/>
        <v/>
      </c>
      <c r="T358" s="103" t="str">
        <f t="shared" si="5"/>
        <v>  </v>
      </c>
      <c r="U358" s="35"/>
      <c r="V358" s="114" t="str">
        <f t="shared" si="6"/>
        <v/>
      </c>
      <c r="W358" s="114" t="str">
        <f t="shared" si="7"/>
        <v/>
      </c>
      <c r="X358" s="128" t="str">
        <f t="shared" si="8"/>
        <v>  </v>
      </c>
      <c r="Y358" s="114" t="str">
        <f t="shared" si="9"/>
        <v/>
      </c>
      <c r="Z358" s="114" t="str">
        <f t="shared" si="10"/>
        <v/>
      </c>
      <c r="AA358" s="114" t="str">
        <f>'CADASTRO FORN'!G358</f>
        <v/>
      </c>
      <c r="AB358" s="114" t="str">
        <f t="shared" si="11"/>
        <v/>
      </c>
      <c r="AC358" s="128" t="str">
        <f t="shared" si="12"/>
        <v>  </v>
      </c>
      <c r="AD358" s="55" t="str">
        <f t="shared" si="18"/>
        <v>351</v>
      </c>
      <c r="AE358" s="55"/>
      <c r="AF358" s="55" t="str">
        <f t="shared" si="19"/>
        <v/>
      </c>
      <c r="AG358" s="55" t="str">
        <f t="shared" si="13"/>
        <v/>
      </c>
      <c r="AH358" s="55" t="str">
        <f t="shared" si="14"/>
        <v/>
      </c>
      <c r="AI358" s="55"/>
      <c r="AJ358" s="55" t="str">
        <f t="shared" si="20"/>
        <v/>
      </c>
      <c r="AK358" s="55" t="str">
        <f t="shared" si="15"/>
        <v/>
      </c>
      <c r="AL358" s="104" t="str">
        <f t="shared" si="16"/>
        <v>  </v>
      </c>
      <c r="AM358" s="55"/>
      <c r="AN358" s="55" t="str">
        <f>IF('CADASTRO PROD'!E358 = "", "-", 'CADASTRO PROD'!E358)</f>
        <v>-</v>
      </c>
      <c r="AO358" s="55" t="str">
        <f>IF(AN358= "-", "-", 'CADASTRO PROD'!J358)</f>
        <v>-</v>
      </c>
      <c r="AP358" s="55" t="str">
        <f>IF(AO358 = "-", "-", 'CADASTRO PROD'!D358)</f>
        <v>-</v>
      </c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</row>
    <row r="359" ht="30.0" customHeight="1">
      <c r="A359" s="1"/>
      <c r="B359" s="97" t="str">
        <f t="shared" si="1"/>
        <v/>
      </c>
      <c r="C359" s="108" t="str">
        <f t="shared" si="17"/>
        <v>-</v>
      </c>
      <c r="D359" s="112"/>
      <c r="E359" s="136" t="str">
        <f t="shared" si="2"/>
        <v/>
      </c>
      <c r="F359" s="110"/>
      <c r="G359" s="92"/>
      <c r="H359" s="93"/>
      <c r="I359" s="110"/>
      <c r="J359" s="93"/>
      <c r="K359" s="110"/>
      <c r="L359" s="93"/>
      <c r="M359" s="113"/>
      <c r="N359" s="132"/>
      <c r="O359" s="133" t="str">
        <f t="shared" si="3"/>
        <v/>
      </c>
      <c r="P359" s="110"/>
      <c r="Q359" s="93"/>
      <c r="R359" s="134"/>
      <c r="S359" s="135" t="str">
        <f t="shared" si="4"/>
        <v/>
      </c>
      <c r="T359" s="113" t="str">
        <f t="shared" si="5"/>
        <v>  </v>
      </c>
      <c r="U359" s="35"/>
      <c r="V359" s="114" t="str">
        <f t="shared" si="6"/>
        <v/>
      </c>
      <c r="W359" s="114" t="str">
        <f t="shared" si="7"/>
        <v/>
      </c>
      <c r="X359" s="128" t="str">
        <f t="shared" si="8"/>
        <v>  </v>
      </c>
      <c r="Y359" s="114" t="str">
        <f t="shared" si="9"/>
        <v/>
      </c>
      <c r="Z359" s="114" t="str">
        <f t="shared" si="10"/>
        <v/>
      </c>
      <c r="AA359" s="114" t="str">
        <f>'CADASTRO FORN'!G359</f>
        <v/>
      </c>
      <c r="AB359" s="114" t="str">
        <f t="shared" si="11"/>
        <v/>
      </c>
      <c r="AC359" s="128" t="str">
        <f t="shared" si="12"/>
        <v>  </v>
      </c>
      <c r="AD359" s="55" t="str">
        <f t="shared" si="18"/>
        <v>352</v>
      </c>
      <c r="AE359" s="55"/>
      <c r="AF359" s="55" t="str">
        <f t="shared" si="19"/>
        <v/>
      </c>
      <c r="AG359" s="55" t="str">
        <f t="shared" si="13"/>
        <v/>
      </c>
      <c r="AH359" s="55" t="str">
        <f t="shared" si="14"/>
        <v/>
      </c>
      <c r="AI359" s="55"/>
      <c r="AJ359" s="55" t="str">
        <f t="shared" si="20"/>
        <v/>
      </c>
      <c r="AK359" s="55" t="str">
        <f t="shared" si="15"/>
        <v/>
      </c>
      <c r="AL359" s="104" t="str">
        <f t="shared" si="16"/>
        <v>  </v>
      </c>
      <c r="AM359" s="55"/>
      <c r="AN359" s="55" t="str">
        <f>IF('CADASTRO PROD'!E359 = "", "-", 'CADASTRO PROD'!E359)</f>
        <v>-</v>
      </c>
      <c r="AO359" s="55" t="str">
        <f>IF(AN359= "-", "-", 'CADASTRO PROD'!J359)</f>
        <v>-</v>
      </c>
      <c r="AP359" s="55" t="str">
        <f>IF(AO359 = "-", "-", 'CADASTRO PROD'!D359)</f>
        <v>-</v>
      </c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</row>
    <row r="360" ht="30.0" customHeight="1">
      <c r="A360" s="1"/>
      <c r="B360" s="97" t="str">
        <f t="shared" si="1"/>
        <v/>
      </c>
      <c r="C360" s="98" t="str">
        <f t="shared" si="17"/>
        <v>-</v>
      </c>
      <c r="D360" s="102"/>
      <c r="E360" s="137" t="str">
        <f t="shared" si="2"/>
        <v/>
      </c>
      <c r="F360" s="100"/>
      <c r="G360" s="92"/>
      <c r="H360" s="93"/>
      <c r="I360" s="100"/>
      <c r="J360" s="93"/>
      <c r="K360" s="100"/>
      <c r="L360" s="93"/>
      <c r="M360" s="103"/>
      <c r="N360" s="124"/>
      <c r="O360" s="125" t="str">
        <f t="shared" si="3"/>
        <v/>
      </c>
      <c r="P360" s="100"/>
      <c r="Q360" s="93"/>
      <c r="R360" s="126"/>
      <c r="S360" s="127" t="str">
        <f t="shared" si="4"/>
        <v/>
      </c>
      <c r="T360" s="103" t="str">
        <f t="shared" si="5"/>
        <v>  </v>
      </c>
      <c r="U360" s="35"/>
      <c r="V360" s="114" t="str">
        <f t="shared" si="6"/>
        <v/>
      </c>
      <c r="W360" s="114" t="str">
        <f t="shared" si="7"/>
        <v/>
      </c>
      <c r="X360" s="128" t="str">
        <f t="shared" si="8"/>
        <v>  </v>
      </c>
      <c r="Y360" s="114" t="str">
        <f t="shared" si="9"/>
        <v/>
      </c>
      <c r="Z360" s="114" t="str">
        <f t="shared" si="10"/>
        <v/>
      </c>
      <c r="AA360" s="114" t="str">
        <f>'CADASTRO FORN'!G360</f>
        <v/>
      </c>
      <c r="AB360" s="114" t="str">
        <f t="shared" si="11"/>
        <v/>
      </c>
      <c r="AC360" s="128" t="str">
        <f t="shared" si="12"/>
        <v>  </v>
      </c>
      <c r="AD360" s="55" t="str">
        <f t="shared" si="18"/>
        <v>353</v>
      </c>
      <c r="AE360" s="55"/>
      <c r="AF360" s="55" t="str">
        <f t="shared" si="19"/>
        <v/>
      </c>
      <c r="AG360" s="55" t="str">
        <f t="shared" si="13"/>
        <v/>
      </c>
      <c r="AH360" s="55" t="str">
        <f t="shared" si="14"/>
        <v/>
      </c>
      <c r="AI360" s="55"/>
      <c r="AJ360" s="55" t="str">
        <f t="shared" si="20"/>
        <v/>
      </c>
      <c r="AK360" s="55" t="str">
        <f t="shared" si="15"/>
        <v/>
      </c>
      <c r="AL360" s="104" t="str">
        <f t="shared" si="16"/>
        <v>  </v>
      </c>
      <c r="AM360" s="55"/>
      <c r="AN360" s="55" t="str">
        <f>IF('CADASTRO PROD'!E360 = "", "-", 'CADASTRO PROD'!E360)</f>
        <v>-</v>
      </c>
      <c r="AO360" s="55" t="str">
        <f>IF(AN360= "-", "-", 'CADASTRO PROD'!J360)</f>
        <v>-</v>
      </c>
      <c r="AP360" s="55" t="str">
        <f>IF(AO360 = "-", "-", 'CADASTRO PROD'!D360)</f>
        <v>-</v>
      </c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</row>
    <row r="361" ht="30.0" customHeight="1">
      <c r="A361" s="1"/>
      <c r="B361" s="97" t="str">
        <f t="shared" si="1"/>
        <v/>
      </c>
      <c r="C361" s="108" t="str">
        <f t="shared" si="17"/>
        <v>-</v>
      </c>
      <c r="D361" s="112"/>
      <c r="E361" s="136" t="str">
        <f t="shared" si="2"/>
        <v/>
      </c>
      <c r="F361" s="110"/>
      <c r="G361" s="92"/>
      <c r="H361" s="93"/>
      <c r="I361" s="110"/>
      <c r="J361" s="93"/>
      <c r="K361" s="110"/>
      <c r="L361" s="93"/>
      <c r="M361" s="113"/>
      <c r="N361" s="132"/>
      <c r="O361" s="133" t="str">
        <f t="shared" si="3"/>
        <v/>
      </c>
      <c r="P361" s="110"/>
      <c r="Q361" s="93"/>
      <c r="R361" s="134"/>
      <c r="S361" s="135" t="str">
        <f t="shared" si="4"/>
        <v/>
      </c>
      <c r="T361" s="113" t="str">
        <f t="shared" si="5"/>
        <v>  </v>
      </c>
      <c r="U361" s="35"/>
      <c r="V361" s="114" t="str">
        <f t="shared" si="6"/>
        <v/>
      </c>
      <c r="W361" s="114" t="str">
        <f t="shared" si="7"/>
        <v/>
      </c>
      <c r="X361" s="128" t="str">
        <f t="shared" si="8"/>
        <v>  </v>
      </c>
      <c r="Y361" s="114" t="str">
        <f t="shared" si="9"/>
        <v/>
      </c>
      <c r="Z361" s="114" t="str">
        <f t="shared" si="10"/>
        <v/>
      </c>
      <c r="AA361" s="114" t="str">
        <f>'CADASTRO FORN'!G361</f>
        <v/>
      </c>
      <c r="AB361" s="114" t="str">
        <f t="shared" si="11"/>
        <v/>
      </c>
      <c r="AC361" s="128" t="str">
        <f t="shared" si="12"/>
        <v>  </v>
      </c>
      <c r="AD361" s="55" t="str">
        <f t="shared" si="18"/>
        <v>354</v>
      </c>
      <c r="AE361" s="55"/>
      <c r="AF361" s="55" t="str">
        <f t="shared" si="19"/>
        <v/>
      </c>
      <c r="AG361" s="55" t="str">
        <f t="shared" si="13"/>
        <v/>
      </c>
      <c r="AH361" s="55" t="str">
        <f t="shared" si="14"/>
        <v/>
      </c>
      <c r="AI361" s="55"/>
      <c r="AJ361" s="55" t="str">
        <f t="shared" si="20"/>
        <v/>
      </c>
      <c r="AK361" s="55" t="str">
        <f t="shared" si="15"/>
        <v/>
      </c>
      <c r="AL361" s="104" t="str">
        <f t="shared" si="16"/>
        <v>  </v>
      </c>
      <c r="AM361" s="55"/>
      <c r="AN361" s="55" t="str">
        <f>IF('CADASTRO PROD'!E361 = "", "-", 'CADASTRO PROD'!E361)</f>
        <v>-</v>
      </c>
      <c r="AO361" s="55" t="str">
        <f>IF(AN361= "-", "-", 'CADASTRO PROD'!J361)</f>
        <v>-</v>
      </c>
      <c r="AP361" s="55" t="str">
        <f>IF(AO361 = "-", "-", 'CADASTRO PROD'!D361)</f>
        <v>-</v>
      </c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</row>
    <row r="362" ht="30.0" customHeight="1">
      <c r="A362" s="1"/>
      <c r="B362" s="97" t="str">
        <f t="shared" si="1"/>
        <v/>
      </c>
      <c r="C362" s="98" t="str">
        <f t="shared" si="17"/>
        <v>-</v>
      </c>
      <c r="D362" s="102"/>
      <c r="E362" s="137" t="str">
        <f t="shared" si="2"/>
        <v/>
      </c>
      <c r="F362" s="100"/>
      <c r="G362" s="92"/>
      <c r="H362" s="93"/>
      <c r="I362" s="100"/>
      <c r="J362" s="93"/>
      <c r="K362" s="100"/>
      <c r="L362" s="93"/>
      <c r="M362" s="103"/>
      <c r="N362" s="124"/>
      <c r="O362" s="125" t="str">
        <f t="shared" si="3"/>
        <v/>
      </c>
      <c r="P362" s="100"/>
      <c r="Q362" s="93"/>
      <c r="R362" s="126"/>
      <c r="S362" s="127" t="str">
        <f t="shared" si="4"/>
        <v/>
      </c>
      <c r="T362" s="103" t="str">
        <f t="shared" si="5"/>
        <v>  </v>
      </c>
      <c r="U362" s="35"/>
      <c r="V362" s="114" t="str">
        <f t="shared" si="6"/>
        <v/>
      </c>
      <c r="W362" s="114" t="str">
        <f t="shared" si="7"/>
        <v/>
      </c>
      <c r="X362" s="128" t="str">
        <f t="shared" si="8"/>
        <v>  </v>
      </c>
      <c r="Y362" s="114" t="str">
        <f t="shared" si="9"/>
        <v/>
      </c>
      <c r="Z362" s="114" t="str">
        <f t="shared" si="10"/>
        <v/>
      </c>
      <c r="AA362" s="114" t="str">
        <f>'CADASTRO FORN'!G362</f>
        <v/>
      </c>
      <c r="AB362" s="114" t="str">
        <f t="shared" si="11"/>
        <v/>
      </c>
      <c r="AC362" s="128" t="str">
        <f t="shared" si="12"/>
        <v>  </v>
      </c>
      <c r="AD362" s="55" t="str">
        <f t="shared" si="18"/>
        <v>355</v>
      </c>
      <c r="AE362" s="55"/>
      <c r="AF362" s="55" t="str">
        <f t="shared" si="19"/>
        <v/>
      </c>
      <c r="AG362" s="55" t="str">
        <f t="shared" si="13"/>
        <v/>
      </c>
      <c r="AH362" s="55" t="str">
        <f t="shared" si="14"/>
        <v/>
      </c>
      <c r="AI362" s="55"/>
      <c r="AJ362" s="55" t="str">
        <f t="shared" si="20"/>
        <v/>
      </c>
      <c r="AK362" s="55" t="str">
        <f t="shared" si="15"/>
        <v/>
      </c>
      <c r="AL362" s="104" t="str">
        <f t="shared" si="16"/>
        <v>  </v>
      </c>
      <c r="AM362" s="55"/>
      <c r="AN362" s="55" t="str">
        <f>IF('CADASTRO PROD'!E362 = "", "-", 'CADASTRO PROD'!E362)</f>
        <v>-</v>
      </c>
      <c r="AO362" s="55" t="str">
        <f>IF(AN362= "-", "-", 'CADASTRO PROD'!J362)</f>
        <v>-</v>
      </c>
      <c r="AP362" s="55" t="str">
        <f>IF(AO362 = "-", "-", 'CADASTRO PROD'!D362)</f>
        <v>-</v>
      </c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</row>
    <row r="363" ht="30.0" customHeight="1">
      <c r="A363" s="1"/>
      <c r="B363" s="97" t="str">
        <f t="shared" si="1"/>
        <v/>
      </c>
      <c r="C363" s="108" t="str">
        <f t="shared" si="17"/>
        <v>-</v>
      </c>
      <c r="D363" s="112"/>
      <c r="E363" s="136" t="str">
        <f t="shared" si="2"/>
        <v/>
      </c>
      <c r="F363" s="110"/>
      <c r="G363" s="92"/>
      <c r="H363" s="93"/>
      <c r="I363" s="110"/>
      <c r="J363" s="93"/>
      <c r="K363" s="110"/>
      <c r="L363" s="93"/>
      <c r="M363" s="113"/>
      <c r="N363" s="132"/>
      <c r="O363" s="133" t="str">
        <f t="shared" si="3"/>
        <v/>
      </c>
      <c r="P363" s="110"/>
      <c r="Q363" s="93"/>
      <c r="R363" s="134"/>
      <c r="S363" s="135" t="str">
        <f t="shared" si="4"/>
        <v/>
      </c>
      <c r="T363" s="113" t="str">
        <f t="shared" si="5"/>
        <v>  </v>
      </c>
      <c r="U363" s="35"/>
      <c r="V363" s="114" t="str">
        <f t="shared" si="6"/>
        <v/>
      </c>
      <c r="W363" s="114" t="str">
        <f t="shared" si="7"/>
        <v/>
      </c>
      <c r="X363" s="128" t="str">
        <f t="shared" si="8"/>
        <v>  </v>
      </c>
      <c r="Y363" s="114" t="str">
        <f t="shared" si="9"/>
        <v/>
      </c>
      <c r="Z363" s="114" t="str">
        <f t="shared" si="10"/>
        <v/>
      </c>
      <c r="AA363" s="114" t="str">
        <f>'CADASTRO FORN'!G363</f>
        <v/>
      </c>
      <c r="AB363" s="114" t="str">
        <f t="shared" si="11"/>
        <v/>
      </c>
      <c r="AC363" s="128" t="str">
        <f t="shared" si="12"/>
        <v>  </v>
      </c>
      <c r="AD363" s="55" t="str">
        <f t="shared" si="18"/>
        <v>356</v>
      </c>
      <c r="AE363" s="55"/>
      <c r="AF363" s="55" t="str">
        <f t="shared" si="19"/>
        <v/>
      </c>
      <c r="AG363" s="55" t="str">
        <f t="shared" si="13"/>
        <v/>
      </c>
      <c r="AH363" s="55" t="str">
        <f t="shared" si="14"/>
        <v/>
      </c>
      <c r="AI363" s="55"/>
      <c r="AJ363" s="55" t="str">
        <f t="shared" si="20"/>
        <v/>
      </c>
      <c r="AK363" s="55" t="str">
        <f t="shared" si="15"/>
        <v/>
      </c>
      <c r="AL363" s="104" t="str">
        <f t="shared" si="16"/>
        <v>  </v>
      </c>
      <c r="AM363" s="55"/>
      <c r="AN363" s="55" t="str">
        <f>IF('CADASTRO PROD'!E363 = "", "-", 'CADASTRO PROD'!E363)</f>
        <v>-</v>
      </c>
      <c r="AO363" s="55" t="str">
        <f>IF(AN363= "-", "-", 'CADASTRO PROD'!J363)</f>
        <v>-</v>
      </c>
      <c r="AP363" s="55" t="str">
        <f>IF(AO363 = "-", "-", 'CADASTRO PROD'!D363)</f>
        <v>-</v>
      </c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</row>
    <row r="364" ht="30.0" customHeight="1">
      <c r="A364" s="1"/>
      <c r="B364" s="97" t="str">
        <f t="shared" si="1"/>
        <v/>
      </c>
      <c r="C364" s="98" t="str">
        <f t="shared" si="17"/>
        <v>-</v>
      </c>
      <c r="D364" s="102"/>
      <c r="E364" s="137" t="str">
        <f t="shared" si="2"/>
        <v/>
      </c>
      <c r="F364" s="100"/>
      <c r="G364" s="92"/>
      <c r="H364" s="93"/>
      <c r="I364" s="100"/>
      <c r="J364" s="93"/>
      <c r="K364" s="100"/>
      <c r="L364" s="93"/>
      <c r="M364" s="103"/>
      <c r="N364" s="124"/>
      <c r="O364" s="125" t="str">
        <f t="shared" si="3"/>
        <v/>
      </c>
      <c r="P364" s="100"/>
      <c r="Q364" s="93"/>
      <c r="R364" s="126"/>
      <c r="S364" s="127" t="str">
        <f t="shared" si="4"/>
        <v/>
      </c>
      <c r="T364" s="103" t="str">
        <f t="shared" si="5"/>
        <v>  </v>
      </c>
      <c r="U364" s="35"/>
      <c r="V364" s="114" t="str">
        <f t="shared" si="6"/>
        <v/>
      </c>
      <c r="W364" s="114" t="str">
        <f t="shared" si="7"/>
        <v/>
      </c>
      <c r="X364" s="128" t="str">
        <f t="shared" si="8"/>
        <v>  </v>
      </c>
      <c r="Y364" s="114" t="str">
        <f t="shared" si="9"/>
        <v/>
      </c>
      <c r="Z364" s="114" t="str">
        <f t="shared" si="10"/>
        <v/>
      </c>
      <c r="AA364" s="114" t="str">
        <f>'CADASTRO FORN'!G364</f>
        <v/>
      </c>
      <c r="AB364" s="114" t="str">
        <f t="shared" si="11"/>
        <v/>
      </c>
      <c r="AC364" s="128" t="str">
        <f t="shared" si="12"/>
        <v>  </v>
      </c>
      <c r="AD364" s="55" t="str">
        <f t="shared" si="18"/>
        <v>357</v>
      </c>
      <c r="AE364" s="55"/>
      <c r="AF364" s="55" t="str">
        <f t="shared" si="19"/>
        <v/>
      </c>
      <c r="AG364" s="55" t="str">
        <f t="shared" si="13"/>
        <v/>
      </c>
      <c r="AH364" s="55" t="str">
        <f t="shared" si="14"/>
        <v/>
      </c>
      <c r="AI364" s="55"/>
      <c r="AJ364" s="55" t="str">
        <f t="shared" si="20"/>
        <v/>
      </c>
      <c r="AK364" s="55" t="str">
        <f t="shared" si="15"/>
        <v/>
      </c>
      <c r="AL364" s="104" t="str">
        <f t="shared" si="16"/>
        <v>  </v>
      </c>
      <c r="AM364" s="55"/>
      <c r="AN364" s="55" t="str">
        <f>IF('CADASTRO PROD'!E364 = "", "-", 'CADASTRO PROD'!E364)</f>
        <v>-</v>
      </c>
      <c r="AO364" s="55" t="str">
        <f>IF(AN364= "-", "-", 'CADASTRO PROD'!J364)</f>
        <v>-</v>
      </c>
      <c r="AP364" s="55" t="str">
        <f>IF(AO364 = "-", "-", 'CADASTRO PROD'!D364)</f>
        <v>-</v>
      </c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</row>
    <row r="365" ht="30.0" customHeight="1">
      <c r="A365" s="1"/>
      <c r="B365" s="97" t="str">
        <f t="shared" si="1"/>
        <v/>
      </c>
      <c r="C365" s="108" t="str">
        <f t="shared" si="17"/>
        <v>-</v>
      </c>
      <c r="D365" s="112"/>
      <c r="E365" s="136" t="str">
        <f t="shared" si="2"/>
        <v/>
      </c>
      <c r="F365" s="110"/>
      <c r="G365" s="92"/>
      <c r="H365" s="93"/>
      <c r="I365" s="110"/>
      <c r="J365" s="93"/>
      <c r="K365" s="110"/>
      <c r="L365" s="93"/>
      <c r="M365" s="113"/>
      <c r="N365" s="132"/>
      <c r="O365" s="133" t="str">
        <f t="shared" si="3"/>
        <v/>
      </c>
      <c r="P365" s="110"/>
      <c r="Q365" s="93"/>
      <c r="R365" s="134"/>
      <c r="S365" s="135" t="str">
        <f t="shared" si="4"/>
        <v/>
      </c>
      <c r="T365" s="113" t="str">
        <f t="shared" si="5"/>
        <v>  </v>
      </c>
      <c r="U365" s="35"/>
      <c r="V365" s="114" t="str">
        <f t="shared" si="6"/>
        <v/>
      </c>
      <c r="W365" s="114" t="str">
        <f t="shared" si="7"/>
        <v/>
      </c>
      <c r="X365" s="128" t="str">
        <f t="shared" si="8"/>
        <v>  </v>
      </c>
      <c r="Y365" s="114" t="str">
        <f t="shared" si="9"/>
        <v/>
      </c>
      <c r="Z365" s="114" t="str">
        <f t="shared" si="10"/>
        <v/>
      </c>
      <c r="AA365" s="114" t="str">
        <f>'CADASTRO FORN'!G365</f>
        <v/>
      </c>
      <c r="AB365" s="114" t="str">
        <f t="shared" si="11"/>
        <v/>
      </c>
      <c r="AC365" s="128" t="str">
        <f t="shared" si="12"/>
        <v>  </v>
      </c>
      <c r="AD365" s="55" t="str">
        <f t="shared" si="18"/>
        <v>358</v>
      </c>
      <c r="AE365" s="55"/>
      <c r="AF365" s="55" t="str">
        <f t="shared" si="19"/>
        <v/>
      </c>
      <c r="AG365" s="55" t="str">
        <f t="shared" si="13"/>
        <v/>
      </c>
      <c r="AH365" s="55" t="str">
        <f t="shared" si="14"/>
        <v/>
      </c>
      <c r="AI365" s="55"/>
      <c r="AJ365" s="55" t="str">
        <f t="shared" si="20"/>
        <v/>
      </c>
      <c r="AK365" s="55" t="str">
        <f t="shared" si="15"/>
        <v/>
      </c>
      <c r="AL365" s="104" t="str">
        <f t="shared" si="16"/>
        <v>  </v>
      </c>
      <c r="AM365" s="55"/>
      <c r="AN365" s="55" t="str">
        <f>IF('CADASTRO PROD'!E365 = "", "-", 'CADASTRO PROD'!E365)</f>
        <v>-</v>
      </c>
      <c r="AO365" s="55" t="str">
        <f>IF(AN365= "-", "-", 'CADASTRO PROD'!J365)</f>
        <v>-</v>
      </c>
      <c r="AP365" s="55" t="str">
        <f>IF(AO365 = "-", "-", 'CADASTRO PROD'!D365)</f>
        <v>-</v>
      </c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</row>
    <row r="366" ht="30.0" customHeight="1">
      <c r="A366" s="1"/>
      <c r="B366" s="97" t="str">
        <f t="shared" si="1"/>
        <v/>
      </c>
      <c r="C366" s="98" t="str">
        <f t="shared" si="17"/>
        <v>-</v>
      </c>
      <c r="D366" s="102"/>
      <c r="E366" s="137" t="str">
        <f t="shared" si="2"/>
        <v/>
      </c>
      <c r="F366" s="100"/>
      <c r="G366" s="92"/>
      <c r="H366" s="93"/>
      <c r="I366" s="100"/>
      <c r="J366" s="93"/>
      <c r="K366" s="100"/>
      <c r="L366" s="93"/>
      <c r="M366" s="103"/>
      <c r="N366" s="124"/>
      <c r="O366" s="125" t="str">
        <f t="shared" si="3"/>
        <v/>
      </c>
      <c r="P366" s="100"/>
      <c r="Q366" s="93"/>
      <c r="R366" s="126"/>
      <c r="S366" s="127" t="str">
        <f t="shared" si="4"/>
        <v/>
      </c>
      <c r="T366" s="103" t="str">
        <f t="shared" si="5"/>
        <v>  </v>
      </c>
      <c r="U366" s="35"/>
      <c r="V366" s="114" t="str">
        <f t="shared" si="6"/>
        <v/>
      </c>
      <c r="W366" s="114" t="str">
        <f t="shared" si="7"/>
        <v/>
      </c>
      <c r="X366" s="128" t="str">
        <f t="shared" si="8"/>
        <v>  </v>
      </c>
      <c r="Y366" s="114" t="str">
        <f t="shared" si="9"/>
        <v/>
      </c>
      <c r="Z366" s="114" t="str">
        <f t="shared" si="10"/>
        <v/>
      </c>
      <c r="AA366" s="114" t="str">
        <f>'CADASTRO FORN'!G366</f>
        <v/>
      </c>
      <c r="AB366" s="114" t="str">
        <f t="shared" si="11"/>
        <v/>
      </c>
      <c r="AC366" s="128" t="str">
        <f t="shared" si="12"/>
        <v>  </v>
      </c>
      <c r="AD366" s="55" t="str">
        <f t="shared" si="18"/>
        <v>359</v>
      </c>
      <c r="AE366" s="55"/>
      <c r="AF366" s="55" t="str">
        <f t="shared" si="19"/>
        <v/>
      </c>
      <c r="AG366" s="55" t="str">
        <f t="shared" si="13"/>
        <v/>
      </c>
      <c r="AH366" s="55" t="str">
        <f t="shared" si="14"/>
        <v/>
      </c>
      <c r="AI366" s="55"/>
      <c r="AJ366" s="55" t="str">
        <f t="shared" si="20"/>
        <v/>
      </c>
      <c r="AK366" s="55" t="str">
        <f t="shared" si="15"/>
        <v/>
      </c>
      <c r="AL366" s="104" t="str">
        <f t="shared" si="16"/>
        <v>  </v>
      </c>
      <c r="AM366" s="55"/>
      <c r="AN366" s="55" t="str">
        <f>IF('CADASTRO PROD'!E366 = "", "-", 'CADASTRO PROD'!E366)</f>
        <v>-</v>
      </c>
      <c r="AO366" s="55" t="str">
        <f>IF(AN366= "-", "-", 'CADASTRO PROD'!J366)</f>
        <v>-</v>
      </c>
      <c r="AP366" s="55" t="str">
        <f>IF(AO366 = "-", "-", 'CADASTRO PROD'!D366)</f>
        <v>-</v>
      </c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</row>
    <row r="367" ht="30.0" customHeight="1">
      <c r="A367" s="1"/>
      <c r="B367" s="97" t="str">
        <f t="shared" si="1"/>
        <v/>
      </c>
      <c r="C367" s="108" t="str">
        <f t="shared" si="17"/>
        <v>-</v>
      </c>
      <c r="D367" s="112"/>
      <c r="E367" s="136" t="str">
        <f t="shared" si="2"/>
        <v/>
      </c>
      <c r="F367" s="110"/>
      <c r="G367" s="92"/>
      <c r="H367" s="93"/>
      <c r="I367" s="110"/>
      <c r="J367" s="93"/>
      <c r="K367" s="110"/>
      <c r="L367" s="93"/>
      <c r="M367" s="113"/>
      <c r="N367" s="132"/>
      <c r="O367" s="133" t="str">
        <f t="shared" si="3"/>
        <v/>
      </c>
      <c r="P367" s="110"/>
      <c r="Q367" s="93"/>
      <c r="R367" s="134"/>
      <c r="S367" s="135" t="str">
        <f t="shared" si="4"/>
        <v/>
      </c>
      <c r="T367" s="113" t="str">
        <f t="shared" si="5"/>
        <v>  </v>
      </c>
      <c r="U367" s="35"/>
      <c r="V367" s="114" t="str">
        <f t="shared" si="6"/>
        <v/>
      </c>
      <c r="W367" s="114" t="str">
        <f t="shared" si="7"/>
        <v/>
      </c>
      <c r="X367" s="128" t="str">
        <f t="shared" si="8"/>
        <v>  </v>
      </c>
      <c r="Y367" s="114" t="str">
        <f t="shared" si="9"/>
        <v/>
      </c>
      <c r="Z367" s="114" t="str">
        <f t="shared" si="10"/>
        <v/>
      </c>
      <c r="AA367" s="114" t="str">
        <f>'CADASTRO FORN'!G367</f>
        <v/>
      </c>
      <c r="AB367" s="114" t="str">
        <f t="shared" si="11"/>
        <v/>
      </c>
      <c r="AC367" s="128" t="str">
        <f t="shared" si="12"/>
        <v>  </v>
      </c>
      <c r="AD367" s="55" t="str">
        <f t="shared" si="18"/>
        <v>360</v>
      </c>
      <c r="AE367" s="55"/>
      <c r="AF367" s="55" t="str">
        <f t="shared" si="19"/>
        <v/>
      </c>
      <c r="AG367" s="55" t="str">
        <f t="shared" si="13"/>
        <v/>
      </c>
      <c r="AH367" s="55" t="str">
        <f t="shared" si="14"/>
        <v/>
      </c>
      <c r="AI367" s="55"/>
      <c r="AJ367" s="55" t="str">
        <f t="shared" si="20"/>
        <v/>
      </c>
      <c r="AK367" s="55" t="str">
        <f t="shared" si="15"/>
        <v/>
      </c>
      <c r="AL367" s="104" t="str">
        <f t="shared" si="16"/>
        <v>  </v>
      </c>
      <c r="AM367" s="55"/>
      <c r="AN367" s="55" t="str">
        <f>IF('CADASTRO PROD'!E367 = "", "-", 'CADASTRO PROD'!E367)</f>
        <v>-</v>
      </c>
      <c r="AO367" s="55" t="str">
        <f>IF(AN367= "-", "-", 'CADASTRO PROD'!J367)</f>
        <v>-</v>
      </c>
      <c r="AP367" s="55" t="str">
        <f>IF(AO367 = "-", "-", 'CADASTRO PROD'!D367)</f>
        <v>-</v>
      </c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</row>
    <row r="368" ht="30.0" customHeight="1">
      <c r="A368" s="1"/>
      <c r="B368" s="97" t="str">
        <f t="shared" si="1"/>
        <v/>
      </c>
      <c r="C368" s="98" t="str">
        <f t="shared" si="17"/>
        <v>-</v>
      </c>
      <c r="D368" s="102"/>
      <c r="E368" s="137" t="str">
        <f t="shared" si="2"/>
        <v/>
      </c>
      <c r="F368" s="100"/>
      <c r="G368" s="92"/>
      <c r="H368" s="93"/>
      <c r="I368" s="100"/>
      <c r="J368" s="93"/>
      <c r="K368" s="100"/>
      <c r="L368" s="93"/>
      <c r="M368" s="103"/>
      <c r="N368" s="124"/>
      <c r="O368" s="125" t="str">
        <f t="shared" si="3"/>
        <v/>
      </c>
      <c r="P368" s="100"/>
      <c r="Q368" s="93"/>
      <c r="R368" s="126"/>
      <c r="S368" s="127" t="str">
        <f t="shared" si="4"/>
        <v/>
      </c>
      <c r="T368" s="103" t="str">
        <f t="shared" si="5"/>
        <v>  </v>
      </c>
      <c r="U368" s="35"/>
      <c r="V368" s="114" t="str">
        <f t="shared" si="6"/>
        <v/>
      </c>
      <c r="W368" s="114" t="str">
        <f t="shared" si="7"/>
        <v/>
      </c>
      <c r="X368" s="128" t="str">
        <f t="shared" si="8"/>
        <v>  </v>
      </c>
      <c r="Y368" s="114" t="str">
        <f t="shared" si="9"/>
        <v/>
      </c>
      <c r="Z368" s="114" t="str">
        <f t="shared" si="10"/>
        <v/>
      </c>
      <c r="AA368" s="114" t="str">
        <f>'CADASTRO FORN'!G368</f>
        <v/>
      </c>
      <c r="AB368" s="114" t="str">
        <f t="shared" si="11"/>
        <v/>
      </c>
      <c r="AC368" s="128" t="str">
        <f t="shared" si="12"/>
        <v>  </v>
      </c>
      <c r="AD368" s="55" t="str">
        <f t="shared" si="18"/>
        <v>361</v>
      </c>
      <c r="AE368" s="55"/>
      <c r="AF368" s="55" t="str">
        <f t="shared" si="19"/>
        <v/>
      </c>
      <c r="AG368" s="55" t="str">
        <f t="shared" si="13"/>
        <v/>
      </c>
      <c r="AH368" s="55" t="str">
        <f t="shared" si="14"/>
        <v/>
      </c>
      <c r="AI368" s="55"/>
      <c r="AJ368" s="55" t="str">
        <f t="shared" si="20"/>
        <v/>
      </c>
      <c r="AK368" s="55" t="str">
        <f t="shared" si="15"/>
        <v/>
      </c>
      <c r="AL368" s="104" t="str">
        <f t="shared" si="16"/>
        <v>  </v>
      </c>
      <c r="AM368" s="55"/>
      <c r="AN368" s="55" t="str">
        <f>IF('CADASTRO PROD'!E368 = "", "-", 'CADASTRO PROD'!E368)</f>
        <v>-</v>
      </c>
      <c r="AO368" s="55" t="str">
        <f>IF(AN368= "-", "-", 'CADASTRO PROD'!J368)</f>
        <v>-</v>
      </c>
      <c r="AP368" s="55" t="str">
        <f>IF(AO368 = "-", "-", 'CADASTRO PROD'!D368)</f>
        <v>-</v>
      </c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</row>
    <row r="369" ht="30.0" customHeight="1">
      <c r="A369" s="1"/>
      <c r="B369" s="97" t="str">
        <f t="shared" si="1"/>
        <v/>
      </c>
      <c r="C369" s="108" t="str">
        <f t="shared" si="17"/>
        <v>-</v>
      </c>
      <c r="D369" s="112"/>
      <c r="E369" s="136" t="str">
        <f t="shared" si="2"/>
        <v/>
      </c>
      <c r="F369" s="110"/>
      <c r="G369" s="92"/>
      <c r="H369" s="93"/>
      <c r="I369" s="110"/>
      <c r="J369" s="93"/>
      <c r="K369" s="110"/>
      <c r="L369" s="93"/>
      <c r="M369" s="113"/>
      <c r="N369" s="132"/>
      <c r="O369" s="133" t="str">
        <f t="shared" si="3"/>
        <v/>
      </c>
      <c r="P369" s="110"/>
      <c r="Q369" s="93"/>
      <c r="R369" s="134"/>
      <c r="S369" s="135" t="str">
        <f t="shared" si="4"/>
        <v/>
      </c>
      <c r="T369" s="113" t="str">
        <f t="shared" si="5"/>
        <v>  </v>
      </c>
      <c r="U369" s="35"/>
      <c r="V369" s="114" t="str">
        <f t="shared" si="6"/>
        <v/>
      </c>
      <c r="W369" s="114" t="str">
        <f t="shared" si="7"/>
        <v/>
      </c>
      <c r="X369" s="128" t="str">
        <f t="shared" si="8"/>
        <v>  </v>
      </c>
      <c r="Y369" s="114" t="str">
        <f t="shared" si="9"/>
        <v/>
      </c>
      <c r="Z369" s="114" t="str">
        <f t="shared" si="10"/>
        <v/>
      </c>
      <c r="AA369" s="114" t="str">
        <f>'CADASTRO FORN'!G369</f>
        <v/>
      </c>
      <c r="AB369" s="114" t="str">
        <f t="shared" si="11"/>
        <v/>
      </c>
      <c r="AC369" s="128" t="str">
        <f t="shared" si="12"/>
        <v>  </v>
      </c>
      <c r="AD369" s="55" t="str">
        <f t="shared" si="18"/>
        <v>362</v>
      </c>
      <c r="AE369" s="55"/>
      <c r="AF369" s="55" t="str">
        <f t="shared" si="19"/>
        <v/>
      </c>
      <c r="AG369" s="55" t="str">
        <f t="shared" si="13"/>
        <v/>
      </c>
      <c r="AH369" s="55" t="str">
        <f t="shared" si="14"/>
        <v/>
      </c>
      <c r="AI369" s="55"/>
      <c r="AJ369" s="55" t="str">
        <f t="shared" si="20"/>
        <v/>
      </c>
      <c r="AK369" s="55" t="str">
        <f t="shared" si="15"/>
        <v/>
      </c>
      <c r="AL369" s="104" t="str">
        <f t="shared" si="16"/>
        <v>  </v>
      </c>
      <c r="AM369" s="55"/>
      <c r="AN369" s="55" t="str">
        <f>IF('CADASTRO PROD'!E369 = "", "-", 'CADASTRO PROD'!E369)</f>
        <v>-</v>
      </c>
      <c r="AO369" s="55" t="str">
        <f>IF(AN369= "-", "-", 'CADASTRO PROD'!J369)</f>
        <v>-</v>
      </c>
      <c r="AP369" s="55" t="str">
        <f>IF(AO369 = "-", "-", 'CADASTRO PROD'!D369)</f>
        <v>-</v>
      </c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</row>
    <row r="370" ht="30.0" customHeight="1">
      <c r="A370" s="1"/>
      <c r="B370" s="97" t="str">
        <f t="shared" si="1"/>
        <v/>
      </c>
      <c r="C370" s="98" t="str">
        <f t="shared" si="17"/>
        <v>-</v>
      </c>
      <c r="D370" s="102"/>
      <c r="E370" s="137" t="str">
        <f t="shared" si="2"/>
        <v/>
      </c>
      <c r="F370" s="100"/>
      <c r="G370" s="92"/>
      <c r="H370" s="93"/>
      <c r="I370" s="100"/>
      <c r="J370" s="93"/>
      <c r="K370" s="100"/>
      <c r="L370" s="93"/>
      <c r="M370" s="103"/>
      <c r="N370" s="124"/>
      <c r="O370" s="125" t="str">
        <f t="shared" si="3"/>
        <v/>
      </c>
      <c r="P370" s="100"/>
      <c r="Q370" s="93"/>
      <c r="R370" s="126"/>
      <c r="S370" s="127" t="str">
        <f t="shared" si="4"/>
        <v/>
      </c>
      <c r="T370" s="103" t="str">
        <f t="shared" si="5"/>
        <v>  </v>
      </c>
      <c r="U370" s="35"/>
      <c r="V370" s="114" t="str">
        <f t="shared" si="6"/>
        <v/>
      </c>
      <c r="W370" s="114" t="str">
        <f t="shared" si="7"/>
        <v/>
      </c>
      <c r="X370" s="128" t="str">
        <f t="shared" si="8"/>
        <v>  </v>
      </c>
      <c r="Y370" s="114" t="str">
        <f t="shared" si="9"/>
        <v/>
      </c>
      <c r="Z370" s="114" t="str">
        <f t="shared" si="10"/>
        <v/>
      </c>
      <c r="AA370" s="114" t="str">
        <f>'CADASTRO FORN'!G370</f>
        <v/>
      </c>
      <c r="AB370" s="114" t="str">
        <f t="shared" si="11"/>
        <v/>
      </c>
      <c r="AC370" s="128" t="str">
        <f t="shared" si="12"/>
        <v>  </v>
      </c>
      <c r="AD370" s="55" t="str">
        <f t="shared" si="18"/>
        <v>363</v>
      </c>
      <c r="AE370" s="55"/>
      <c r="AF370" s="55" t="str">
        <f t="shared" si="19"/>
        <v/>
      </c>
      <c r="AG370" s="55" t="str">
        <f t="shared" si="13"/>
        <v/>
      </c>
      <c r="AH370" s="55" t="str">
        <f t="shared" si="14"/>
        <v/>
      </c>
      <c r="AI370" s="55"/>
      <c r="AJ370" s="55" t="str">
        <f t="shared" si="20"/>
        <v/>
      </c>
      <c r="AK370" s="55" t="str">
        <f t="shared" si="15"/>
        <v/>
      </c>
      <c r="AL370" s="104" t="str">
        <f t="shared" si="16"/>
        <v>  </v>
      </c>
      <c r="AM370" s="55"/>
      <c r="AN370" s="55" t="str">
        <f>IF('CADASTRO PROD'!E370 = "", "-", 'CADASTRO PROD'!E370)</f>
        <v>-</v>
      </c>
      <c r="AO370" s="55" t="str">
        <f>IF(AN370= "-", "-", 'CADASTRO PROD'!J370)</f>
        <v>-</v>
      </c>
      <c r="AP370" s="55" t="str">
        <f>IF(AO370 = "-", "-", 'CADASTRO PROD'!D370)</f>
        <v>-</v>
      </c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</row>
    <row r="371" ht="30.0" customHeight="1">
      <c r="A371" s="1"/>
      <c r="B371" s="97" t="str">
        <f t="shared" si="1"/>
        <v/>
      </c>
      <c r="C371" s="108" t="str">
        <f t="shared" si="17"/>
        <v>-</v>
      </c>
      <c r="D371" s="112"/>
      <c r="E371" s="136" t="str">
        <f t="shared" si="2"/>
        <v/>
      </c>
      <c r="F371" s="110"/>
      <c r="G371" s="92"/>
      <c r="H371" s="93"/>
      <c r="I371" s="110"/>
      <c r="J371" s="93"/>
      <c r="K371" s="110"/>
      <c r="L371" s="93"/>
      <c r="M371" s="113"/>
      <c r="N371" s="132"/>
      <c r="O371" s="133" t="str">
        <f t="shared" si="3"/>
        <v/>
      </c>
      <c r="P371" s="110"/>
      <c r="Q371" s="93"/>
      <c r="R371" s="134"/>
      <c r="S371" s="135" t="str">
        <f t="shared" si="4"/>
        <v/>
      </c>
      <c r="T371" s="113" t="str">
        <f t="shared" si="5"/>
        <v>  </v>
      </c>
      <c r="U371" s="35"/>
      <c r="V371" s="114" t="str">
        <f t="shared" si="6"/>
        <v/>
      </c>
      <c r="W371" s="114" t="str">
        <f t="shared" si="7"/>
        <v/>
      </c>
      <c r="X371" s="128" t="str">
        <f t="shared" si="8"/>
        <v>  </v>
      </c>
      <c r="Y371" s="114" t="str">
        <f t="shared" si="9"/>
        <v/>
      </c>
      <c r="Z371" s="114" t="str">
        <f t="shared" si="10"/>
        <v/>
      </c>
      <c r="AA371" s="114" t="str">
        <f>'CADASTRO FORN'!G371</f>
        <v/>
      </c>
      <c r="AB371" s="114" t="str">
        <f t="shared" si="11"/>
        <v/>
      </c>
      <c r="AC371" s="128" t="str">
        <f t="shared" si="12"/>
        <v>  </v>
      </c>
      <c r="AD371" s="55" t="str">
        <f t="shared" si="18"/>
        <v>364</v>
      </c>
      <c r="AE371" s="55"/>
      <c r="AF371" s="55" t="str">
        <f t="shared" si="19"/>
        <v/>
      </c>
      <c r="AG371" s="55" t="str">
        <f t="shared" si="13"/>
        <v/>
      </c>
      <c r="AH371" s="55" t="str">
        <f t="shared" si="14"/>
        <v/>
      </c>
      <c r="AI371" s="55"/>
      <c r="AJ371" s="55" t="str">
        <f t="shared" si="20"/>
        <v/>
      </c>
      <c r="AK371" s="55" t="str">
        <f t="shared" si="15"/>
        <v/>
      </c>
      <c r="AL371" s="104" t="str">
        <f t="shared" si="16"/>
        <v>  </v>
      </c>
      <c r="AM371" s="55"/>
      <c r="AN371" s="55" t="str">
        <f>IF('CADASTRO PROD'!E371 = "", "-", 'CADASTRO PROD'!E371)</f>
        <v>-</v>
      </c>
      <c r="AO371" s="55" t="str">
        <f>IF(AN371= "-", "-", 'CADASTRO PROD'!J371)</f>
        <v>-</v>
      </c>
      <c r="AP371" s="55" t="str">
        <f>IF(AO371 = "-", "-", 'CADASTRO PROD'!D371)</f>
        <v>-</v>
      </c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</row>
    <row r="372" ht="30.0" customHeight="1">
      <c r="A372" s="1"/>
      <c r="B372" s="97" t="str">
        <f t="shared" si="1"/>
        <v/>
      </c>
      <c r="C372" s="98" t="str">
        <f t="shared" si="17"/>
        <v>-</v>
      </c>
      <c r="D372" s="102"/>
      <c r="E372" s="137" t="str">
        <f t="shared" si="2"/>
        <v/>
      </c>
      <c r="F372" s="100"/>
      <c r="G372" s="92"/>
      <c r="H372" s="93"/>
      <c r="I372" s="100"/>
      <c r="J372" s="93"/>
      <c r="K372" s="100"/>
      <c r="L372" s="93"/>
      <c r="M372" s="103"/>
      <c r="N372" s="124"/>
      <c r="O372" s="125" t="str">
        <f t="shared" si="3"/>
        <v/>
      </c>
      <c r="P372" s="100"/>
      <c r="Q372" s="93"/>
      <c r="R372" s="126"/>
      <c r="S372" s="127" t="str">
        <f t="shared" si="4"/>
        <v/>
      </c>
      <c r="T372" s="103" t="str">
        <f t="shared" si="5"/>
        <v>  </v>
      </c>
      <c r="U372" s="35"/>
      <c r="V372" s="114" t="str">
        <f t="shared" si="6"/>
        <v/>
      </c>
      <c r="W372" s="114" t="str">
        <f t="shared" si="7"/>
        <v/>
      </c>
      <c r="X372" s="128" t="str">
        <f t="shared" si="8"/>
        <v>  </v>
      </c>
      <c r="Y372" s="114" t="str">
        <f t="shared" si="9"/>
        <v/>
      </c>
      <c r="Z372" s="114" t="str">
        <f t="shared" si="10"/>
        <v/>
      </c>
      <c r="AA372" s="114" t="str">
        <f>'CADASTRO FORN'!G372</f>
        <v/>
      </c>
      <c r="AB372" s="114" t="str">
        <f t="shared" si="11"/>
        <v/>
      </c>
      <c r="AC372" s="128" t="str">
        <f t="shared" si="12"/>
        <v>  </v>
      </c>
      <c r="AD372" s="55" t="str">
        <f t="shared" si="18"/>
        <v>365</v>
      </c>
      <c r="AE372" s="55"/>
      <c r="AF372" s="55" t="str">
        <f t="shared" si="19"/>
        <v/>
      </c>
      <c r="AG372" s="55" t="str">
        <f t="shared" si="13"/>
        <v/>
      </c>
      <c r="AH372" s="55" t="str">
        <f t="shared" si="14"/>
        <v/>
      </c>
      <c r="AI372" s="55"/>
      <c r="AJ372" s="55" t="str">
        <f t="shared" si="20"/>
        <v/>
      </c>
      <c r="AK372" s="55" t="str">
        <f t="shared" si="15"/>
        <v/>
      </c>
      <c r="AL372" s="104" t="str">
        <f t="shared" si="16"/>
        <v>  </v>
      </c>
      <c r="AM372" s="55"/>
      <c r="AN372" s="55" t="str">
        <f>IF('CADASTRO PROD'!E372 = "", "-", 'CADASTRO PROD'!E372)</f>
        <v>-</v>
      </c>
      <c r="AO372" s="55" t="str">
        <f>IF(AN372= "-", "-", 'CADASTRO PROD'!J372)</f>
        <v>-</v>
      </c>
      <c r="AP372" s="55" t="str">
        <f>IF(AO372 = "-", "-", 'CADASTRO PROD'!D372)</f>
        <v>-</v>
      </c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</row>
    <row r="373" ht="30.0" customHeight="1">
      <c r="A373" s="1"/>
      <c r="B373" s="97" t="str">
        <f t="shared" si="1"/>
        <v/>
      </c>
      <c r="C373" s="108" t="str">
        <f t="shared" si="17"/>
        <v>-</v>
      </c>
      <c r="D373" s="112"/>
      <c r="E373" s="136" t="str">
        <f t="shared" si="2"/>
        <v/>
      </c>
      <c r="F373" s="110"/>
      <c r="G373" s="92"/>
      <c r="H373" s="93"/>
      <c r="I373" s="110"/>
      <c r="J373" s="93"/>
      <c r="K373" s="110"/>
      <c r="L373" s="93"/>
      <c r="M373" s="113"/>
      <c r="N373" s="132"/>
      <c r="O373" s="133" t="str">
        <f t="shared" si="3"/>
        <v/>
      </c>
      <c r="P373" s="110"/>
      <c r="Q373" s="93"/>
      <c r="R373" s="134"/>
      <c r="S373" s="135" t="str">
        <f t="shared" si="4"/>
        <v/>
      </c>
      <c r="T373" s="113" t="str">
        <f t="shared" si="5"/>
        <v>  </v>
      </c>
      <c r="U373" s="35"/>
      <c r="V373" s="114" t="str">
        <f t="shared" si="6"/>
        <v/>
      </c>
      <c r="W373" s="114" t="str">
        <f t="shared" si="7"/>
        <v/>
      </c>
      <c r="X373" s="128" t="str">
        <f t="shared" si="8"/>
        <v>  </v>
      </c>
      <c r="Y373" s="114" t="str">
        <f t="shared" si="9"/>
        <v/>
      </c>
      <c r="Z373" s="114" t="str">
        <f t="shared" si="10"/>
        <v/>
      </c>
      <c r="AA373" s="114" t="str">
        <f>'CADASTRO FORN'!G373</f>
        <v/>
      </c>
      <c r="AB373" s="114" t="str">
        <f t="shared" si="11"/>
        <v/>
      </c>
      <c r="AC373" s="128" t="str">
        <f t="shared" si="12"/>
        <v>  </v>
      </c>
      <c r="AD373" s="55" t="str">
        <f t="shared" si="18"/>
        <v>366</v>
      </c>
      <c r="AE373" s="55"/>
      <c r="AF373" s="55" t="str">
        <f t="shared" si="19"/>
        <v/>
      </c>
      <c r="AG373" s="55" t="str">
        <f t="shared" si="13"/>
        <v/>
      </c>
      <c r="AH373" s="55" t="str">
        <f t="shared" si="14"/>
        <v/>
      </c>
      <c r="AI373" s="55"/>
      <c r="AJ373" s="55" t="str">
        <f t="shared" si="20"/>
        <v/>
      </c>
      <c r="AK373" s="55" t="str">
        <f t="shared" si="15"/>
        <v/>
      </c>
      <c r="AL373" s="104" t="str">
        <f t="shared" si="16"/>
        <v>  </v>
      </c>
      <c r="AM373" s="55"/>
      <c r="AN373" s="55" t="str">
        <f>IF('CADASTRO PROD'!E373 = "", "-", 'CADASTRO PROD'!E373)</f>
        <v>-</v>
      </c>
      <c r="AO373" s="55" t="str">
        <f>IF(AN373= "-", "-", 'CADASTRO PROD'!J373)</f>
        <v>-</v>
      </c>
      <c r="AP373" s="55" t="str">
        <f>IF(AO373 = "-", "-", 'CADASTRO PROD'!D373)</f>
        <v>-</v>
      </c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</row>
    <row r="374" ht="30.0" customHeight="1">
      <c r="A374" s="1"/>
      <c r="B374" s="97" t="str">
        <f t="shared" si="1"/>
        <v/>
      </c>
      <c r="C374" s="98" t="str">
        <f t="shared" si="17"/>
        <v>-</v>
      </c>
      <c r="D374" s="102"/>
      <c r="E374" s="137" t="str">
        <f t="shared" si="2"/>
        <v/>
      </c>
      <c r="F374" s="100"/>
      <c r="G374" s="92"/>
      <c r="H374" s="93"/>
      <c r="I374" s="100"/>
      <c r="J374" s="93"/>
      <c r="K374" s="100"/>
      <c r="L374" s="93"/>
      <c r="M374" s="103"/>
      <c r="N374" s="124"/>
      <c r="O374" s="125" t="str">
        <f t="shared" si="3"/>
        <v/>
      </c>
      <c r="P374" s="100"/>
      <c r="Q374" s="93"/>
      <c r="R374" s="126"/>
      <c r="S374" s="127" t="str">
        <f t="shared" si="4"/>
        <v/>
      </c>
      <c r="T374" s="103" t="str">
        <f t="shared" si="5"/>
        <v>  </v>
      </c>
      <c r="U374" s="35"/>
      <c r="V374" s="114" t="str">
        <f t="shared" si="6"/>
        <v/>
      </c>
      <c r="W374" s="114" t="str">
        <f t="shared" si="7"/>
        <v/>
      </c>
      <c r="X374" s="128" t="str">
        <f t="shared" si="8"/>
        <v>  </v>
      </c>
      <c r="Y374" s="114" t="str">
        <f t="shared" si="9"/>
        <v/>
      </c>
      <c r="Z374" s="114" t="str">
        <f t="shared" si="10"/>
        <v/>
      </c>
      <c r="AA374" s="114" t="str">
        <f>'CADASTRO FORN'!G374</f>
        <v/>
      </c>
      <c r="AB374" s="114" t="str">
        <f t="shared" si="11"/>
        <v/>
      </c>
      <c r="AC374" s="128" t="str">
        <f t="shared" si="12"/>
        <v>  </v>
      </c>
      <c r="AD374" s="55" t="str">
        <f t="shared" si="18"/>
        <v>367</v>
      </c>
      <c r="AE374" s="55"/>
      <c r="AF374" s="55" t="str">
        <f t="shared" si="19"/>
        <v/>
      </c>
      <c r="AG374" s="55" t="str">
        <f t="shared" si="13"/>
        <v/>
      </c>
      <c r="AH374" s="55" t="str">
        <f t="shared" si="14"/>
        <v/>
      </c>
      <c r="AI374" s="55"/>
      <c r="AJ374" s="55" t="str">
        <f t="shared" si="20"/>
        <v/>
      </c>
      <c r="AK374" s="55" t="str">
        <f t="shared" si="15"/>
        <v/>
      </c>
      <c r="AL374" s="104" t="str">
        <f t="shared" si="16"/>
        <v>  </v>
      </c>
      <c r="AM374" s="55"/>
      <c r="AN374" s="55" t="str">
        <f>IF('CADASTRO PROD'!E374 = "", "-", 'CADASTRO PROD'!E374)</f>
        <v>-</v>
      </c>
      <c r="AO374" s="55" t="str">
        <f>IF(AN374= "-", "-", 'CADASTRO PROD'!J374)</f>
        <v>-</v>
      </c>
      <c r="AP374" s="55" t="str">
        <f>IF(AO374 = "-", "-", 'CADASTRO PROD'!D374)</f>
        <v>-</v>
      </c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</row>
    <row r="375" ht="30.0" customHeight="1">
      <c r="A375" s="1"/>
      <c r="B375" s="97" t="str">
        <f t="shared" si="1"/>
        <v/>
      </c>
      <c r="C375" s="108" t="str">
        <f t="shared" si="17"/>
        <v>-</v>
      </c>
      <c r="D375" s="112"/>
      <c r="E375" s="136" t="str">
        <f t="shared" si="2"/>
        <v/>
      </c>
      <c r="F375" s="110"/>
      <c r="G375" s="92"/>
      <c r="H375" s="93"/>
      <c r="I375" s="110"/>
      <c r="J375" s="93"/>
      <c r="K375" s="110"/>
      <c r="L375" s="93"/>
      <c r="M375" s="113"/>
      <c r="N375" s="132"/>
      <c r="O375" s="133" t="str">
        <f t="shared" si="3"/>
        <v/>
      </c>
      <c r="P375" s="110"/>
      <c r="Q375" s="93"/>
      <c r="R375" s="134"/>
      <c r="S375" s="135" t="str">
        <f t="shared" si="4"/>
        <v/>
      </c>
      <c r="T375" s="113" t="str">
        <f t="shared" si="5"/>
        <v>  </v>
      </c>
      <c r="U375" s="35"/>
      <c r="V375" s="114" t="str">
        <f t="shared" si="6"/>
        <v/>
      </c>
      <c r="W375" s="114" t="str">
        <f t="shared" si="7"/>
        <v/>
      </c>
      <c r="X375" s="128" t="str">
        <f t="shared" si="8"/>
        <v>  </v>
      </c>
      <c r="Y375" s="114" t="str">
        <f t="shared" si="9"/>
        <v/>
      </c>
      <c r="Z375" s="114" t="str">
        <f t="shared" si="10"/>
        <v/>
      </c>
      <c r="AA375" s="114" t="str">
        <f>'CADASTRO FORN'!G375</f>
        <v/>
      </c>
      <c r="AB375" s="114" t="str">
        <f t="shared" si="11"/>
        <v/>
      </c>
      <c r="AC375" s="128" t="str">
        <f t="shared" si="12"/>
        <v>  </v>
      </c>
      <c r="AD375" s="55" t="str">
        <f t="shared" si="18"/>
        <v>368</v>
      </c>
      <c r="AE375" s="55"/>
      <c r="AF375" s="55" t="str">
        <f t="shared" si="19"/>
        <v/>
      </c>
      <c r="AG375" s="55" t="str">
        <f t="shared" si="13"/>
        <v/>
      </c>
      <c r="AH375" s="55" t="str">
        <f t="shared" si="14"/>
        <v/>
      </c>
      <c r="AI375" s="55"/>
      <c r="AJ375" s="55" t="str">
        <f t="shared" si="20"/>
        <v/>
      </c>
      <c r="AK375" s="55" t="str">
        <f t="shared" si="15"/>
        <v/>
      </c>
      <c r="AL375" s="104" t="str">
        <f t="shared" si="16"/>
        <v>  </v>
      </c>
      <c r="AM375" s="55"/>
      <c r="AN375" s="55" t="str">
        <f>IF('CADASTRO PROD'!E375 = "", "-", 'CADASTRO PROD'!E375)</f>
        <v>-</v>
      </c>
      <c r="AO375" s="55" t="str">
        <f>IF(AN375= "-", "-", 'CADASTRO PROD'!J375)</f>
        <v>-</v>
      </c>
      <c r="AP375" s="55" t="str">
        <f>IF(AO375 = "-", "-", 'CADASTRO PROD'!D375)</f>
        <v>-</v>
      </c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</row>
    <row r="376" ht="30.0" customHeight="1">
      <c r="A376" s="1"/>
      <c r="B376" s="97" t="str">
        <f t="shared" si="1"/>
        <v/>
      </c>
      <c r="C376" s="98" t="str">
        <f t="shared" si="17"/>
        <v>-</v>
      </c>
      <c r="D376" s="102"/>
      <c r="E376" s="137" t="str">
        <f t="shared" si="2"/>
        <v/>
      </c>
      <c r="F376" s="100"/>
      <c r="G376" s="92"/>
      <c r="H376" s="93"/>
      <c r="I376" s="100"/>
      <c r="J376" s="93"/>
      <c r="K376" s="100"/>
      <c r="L376" s="93"/>
      <c r="M376" s="103"/>
      <c r="N376" s="124"/>
      <c r="O376" s="125" t="str">
        <f t="shared" si="3"/>
        <v/>
      </c>
      <c r="P376" s="100"/>
      <c r="Q376" s="93"/>
      <c r="R376" s="126"/>
      <c r="S376" s="127" t="str">
        <f t="shared" si="4"/>
        <v/>
      </c>
      <c r="T376" s="103" t="str">
        <f t="shared" si="5"/>
        <v>  </v>
      </c>
      <c r="U376" s="35"/>
      <c r="V376" s="114" t="str">
        <f t="shared" si="6"/>
        <v/>
      </c>
      <c r="W376" s="114" t="str">
        <f t="shared" si="7"/>
        <v/>
      </c>
      <c r="X376" s="128" t="str">
        <f t="shared" si="8"/>
        <v>  </v>
      </c>
      <c r="Y376" s="114" t="str">
        <f t="shared" si="9"/>
        <v/>
      </c>
      <c r="Z376" s="114" t="str">
        <f t="shared" si="10"/>
        <v/>
      </c>
      <c r="AA376" s="114" t="str">
        <f>'CADASTRO FORN'!G376</f>
        <v/>
      </c>
      <c r="AB376" s="114" t="str">
        <f t="shared" si="11"/>
        <v/>
      </c>
      <c r="AC376" s="128" t="str">
        <f t="shared" si="12"/>
        <v>  </v>
      </c>
      <c r="AD376" s="55" t="str">
        <f t="shared" si="18"/>
        <v>369</v>
      </c>
      <c r="AE376" s="55"/>
      <c r="AF376" s="55" t="str">
        <f t="shared" si="19"/>
        <v/>
      </c>
      <c r="AG376" s="55" t="str">
        <f t="shared" si="13"/>
        <v/>
      </c>
      <c r="AH376" s="55" t="str">
        <f t="shared" si="14"/>
        <v/>
      </c>
      <c r="AI376" s="55"/>
      <c r="AJ376" s="55" t="str">
        <f t="shared" si="20"/>
        <v/>
      </c>
      <c r="AK376" s="55" t="str">
        <f t="shared" si="15"/>
        <v/>
      </c>
      <c r="AL376" s="104" t="str">
        <f t="shared" si="16"/>
        <v>  </v>
      </c>
      <c r="AM376" s="55"/>
      <c r="AN376" s="55" t="str">
        <f>IF('CADASTRO PROD'!E376 = "", "-", 'CADASTRO PROD'!E376)</f>
        <v>-</v>
      </c>
      <c r="AO376" s="55" t="str">
        <f>IF(AN376= "-", "-", 'CADASTRO PROD'!J376)</f>
        <v>-</v>
      </c>
      <c r="AP376" s="55" t="str">
        <f>IF(AO376 = "-", "-", 'CADASTRO PROD'!D376)</f>
        <v>-</v>
      </c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</row>
    <row r="377" ht="30.0" customHeight="1">
      <c r="A377" s="1"/>
      <c r="B377" s="97" t="str">
        <f t="shared" si="1"/>
        <v/>
      </c>
      <c r="C377" s="108" t="str">
        <f t="shared" si="17"/>
        <v>-</v>
      </c>
      <c r="D377" s="112"/>
      <c r="E377" s="136" t="str">
        <f t="shared" si="2"/>
        <v/>
      </c>
      <c r="F377" s="110"/>
      <c r="G377" s="92"/>
      <c r="H377" s="93"/>
      <c r="I377" s="110"/>
      <c r="J377" s="93"/>
      <c r="K377" s="110"/>
      <c r="L377" s="93"/>
      <c r="M377" s="113"/>
      <c r="N377" s="132"/>
      <c r="O377" s="133" t="str">
        <f t="shared" si="3"/>
        <v/>
      </c>
      <c r="P377" s="110"/>
      <c r="Q377" s="93"/>
      <c r="R377" s="134"/>
      <c r="S377" s="135" t="str">
        <f t="shared" si="4"/>
        <v/>
      </c>
      <c r="T377" s="113" t="str">
        <f t="shared" si="5"/>
        <v>  </v>
      </c>
      <c r="U377" s="35"/>
      <c r="V377" s="114" t="str">
        <f t="shared" si="6"/>
        <v/>
      </c>
      <c r="W377" s="114" t="str">
        <f t="shared" si="7"/>
        <v/>
      </c>
      <c r="X377" s="128" t="str">
        <f t="shared" si="8"/>
        <v>  </v>
      </c>
      <c r="Y377" s="114" t="str">
        <f t="shared" si="9"/>
        <v/>
      </c>
      <c r="Z377" s="114" t="str">
        <f t="shared" si="10"/>
        <v/>
      </c>
      <c r="AA377" s="114" t="str">
        <f>'CADASTRO FORN'!G377</f>
        <v/>
      </c>
      <c r="AB377" s="114" t="str">
        <f t="shared" si="11"/>
        <v/>
      </c>
      <c r="AC377" s="128" t="str">
        <f t="shared" si="12"/>
        <v>  </v>
      </c>
      <c r="AD377" s="55" t="str">
        <f t="shared" si="18"/>
        <v>370</v>
      </c>
      <c r="AE377" s="55"/>
      <c r="AF377" s="55" t="str">
        <f t="shared" si="19"/>
        <v/>
      </c>
      <c r="AG377" s="55" t="str">
        <f t="shared" si="13"/>
        <v/>
      </c>
      <c r="AH377" s="55" t="str">
        <f t="shared" si="14"/>
        <v/>
      </c>
      <c r="AI377" s="55"/>
      <c r="AJ377" s="55" t="str">
        <f t="shared" si="20"/>
        <v/>
      </c>
      <c r="AK377" s="55" t="str">
        <f t="shared" si="15"/>
        <v/>
      </c>
      <c r="AL377" s="104" t="str">
        <f t="shared" si="16"/>
        <v>  </v>
      </c>
      <c r="AM377" s="55"/>
      <c r="AN377" s="55" t="str">
        <f>IF('CADASTRO PROD'!E377 = "", "-", 'CADASTRO PROD'!E377)</f>
        <v>-</v>
      </c>
      <c r="AO377" s="55" t="str">
        <f>IF(AN377= "-", "-", 'CADASTRO PROD'!J377)</f>
        <v>-</v>
      </c>
      <c r="AP377" s="55" t="str">
        <f>IF(AO377 = "-", "-", 'CADASTRO PROD'!D377)</f>
        <v>-</v>
      </c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</row>
    <row r="378" ht="30.0" customHeight="1">
      <c r="A378" s="1"/>
      <c r="B378" s="97" t="str">
        <f t="shared" si="1"/>
        <v/>
      </c>
      <c r="C378" s="98" t="str">
        <f t="shared" si="17"/>
        <v>-</v>
      </c>
      <c r="D378" s="102"/>
      <c r="E378" s="137" t="str">
        <f t="shared" si="2"/>
        <v/>
      </c>
      <c r="F378" s="100"/>
      <c r="G378" s="92"/>
      <c r="H378" s="93"/>
      <c r="I378" s="100"/>
      <c r="J378" s="93"/>
      <c r="K378" s="100"/>
      <c r="L378" s="93"/>
      <c r="M378" s="103"/>
      <c r="N378" s="124"/>
      <c r="O378" s="125" t="str">
        <f t="shared" si="3"/>
        <v/>
      </c>
      <c r="P378" s="100"/>
      <c r="Q378" s="93"/>
      <c r="R378" s="126"/>
      <c r="S378" s="127" t="str">
        <f t="shared" si="4"/>
        <v/>
      </c>
      <c r="T378" s="103" t="str">
        <f t="shared" si="5"/>
        <v>  </v>
      </c>
      <c r="U378" s="35"/>
      <c r="V378" s="114" t="str">
        <f t="shared" si="6"/>
        <v/>
      </c>
      <c r="W378" s="114" t="str">
        <f t="shared" si="7"/>
        <v/>
      </c>
      <c r="X378" s="128" t="str">
        <f t="shared" si="8"/>
        <v>  </v>
      </c>
      <c r="Y378" s="114" t="str">
        <f t="shared" si="9"/>
        <v/>
      </c>
      <c r="Z378" s="114" t="str">
        <f t="shared" si="10"/>
        <v/>
      </c>
      <c r="AA378" s="114" t="str">
        <f>'CADASTRO FORN'!G378</f>
        <v/>
      </c>
      <c r="AB378" s="114" t="str">
        <f t="shared" si="11"/>
        <v/>
      </c>
      <c r="AC378" s="128" t="str">
        <f t="shared" si="12"/>
        <v>  </v>
      </c>
      <c r="AD378" s="55" t="str">
        <f t="shared" si="18"/>
        <v>371</v>
      </c>
      <c r="AE378" s="55"/>
      <c r="AF378" s="55" t="str">
        <f t="shared" si="19"/>
        <v/>
      </c>
      <c r="AG378" s="55" t="str">
        <f t="shared" si="13"/>
        <v/>
      </c>
      <c r="AH378" s="55" t="str">
        <f t="shared" si="14"/>
        <v/>
      </c>
      <c r="AI378" s="55"/>
      <c r="AJ378" s="55" t="str">
        <f t="shared" si="20"/>
        <v/>
      </c>
      <c r="AK378" s="55" t="str">
        <f t="shared" si="15"/>
        <v/>
      </c>
      <c r="AL378" s="104" t="str">
        <f t="shared" si="16"/>
        <v>  </v>
      </c>
      <c r="AM378" s="55"/>
      <c r="AN378" s="55" t="str">
        <f>IF('CADASTRO PROD'!E378 = "", "-", 'CADASTRO PROD'!E378)</f>
        <v>-</v>
      </c>
      <c r="AO378" s="55" t="str">
        <f>IF(AN378= "-", "-", 'CADASTRO PROD'!J378)</f>
        <v>-</v>
      </c>
      <c r="AP378" s="55" t="str">
        <f>IF(AO378 = "-", "-", 'CADASTRO PROD'!D378)</f>
        <v>-</v>
      </c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</row>
    <row r="379" ht="30.0" customHeight="1">
      <c r="A379" s="1"/>
      <c r="B379" s="97" t="str">
        <f t="shared" si="1"/>
        <v/>
      </c>
      <c r="C379" s="108" t="str">
        <f t="shared" si="17"/>
        <v>-</v>
      </c>
      <c r="D379" s="112"/>
      <c r="E379" s="136" t="str">
        <f t="shared" si="2"/>
        <v/>
      </c>
      <c r="F379" s="110"/>
      <c r="G379" s="92"/>
      <c r="H379" s="93"/>
      <c r="I379" s="110"/>
      <c r="J379" s="93"/>
      <c r="K379" s="110"/>
      <c r="L379" s="93"/>
      <c r="M379" s="113"/>
      <c r="N379" s="132"/>
      <c r="O379" s="133" t="str">
        <f t="shared" si="3"/>
        <v/>
      </c>
      <c r="P379" s="110"/>
      <c r="Q379" s="93"/>
      <c r="R379" s="134"/>
      <c r="S379" s="135" t="str">
        <f t="shared" si="4"/>
        <v/>
      </c>
      <c r="T379" s="113" t="str">
        <f t="shared" si="5"/>
        <v>  </v>
      </c>
      <c r="U379" s="35"/>
      <c r="V379" s="114" t="str">
        <f t="shared" si="6"/>
        <v/>
      </c>
      <c r="W379" s="114" t="str">
        <f t="shared" si="7"/>
        <v/>
      </c>
      <c r="X379" s="128" t="str">
        <f t="shared" si="8"/>
        <v>  </v>
      </c>
      <c r="Y379" s="114" t="str">
        <f t="shared" si="9"/>
        <v/>
      </c>
      <c r="Z379" s="114" t="str">
        <f t="shared" si="10"/>
        <v/>
      </c>
      <c r="AA379" s="114" t="str">
        <f>'CADASTRO FORN'!G379</f>
        <v/>
      </c>
      <c r="AB379" s="114" t="str">
        <f t="shared" si="11"/>
        <v/>
      </c>
      <c r="AC379" s="128" t="str">
        <f t="shared" si="12"/>
        <v>  </v>
      </c>
      <c r="AD379" s="55" t="str">
        <f t="shared" si="18"/>
        <v>372</v>
      </c>
      <c r="AE379" s="55"/>
      <c r="AF379" s="55" t="str">
        <f t="shared" si="19"/>
        <v/>
      </c>
      <c r="AG379" s="55" t="str">
        <f t="shared" si="13"/>
        <v/>
      </c>
      <c r="AH379" s="55" t="str">
        <f t="shared" si="14"/>
        <v/>
      </c>
      <c r="AI379" s="55"/>
      <c r="AJ379" s="55" t="str">
        <f t="shared" si="20"/>
        <v/>
      </c>
      <c r="AK379" s="55" t="str">
        <f t="shared" si="15"/>
        <v/>
      </c>
      <c r="AL379" s="104" t="str">
        <f t="shared" si="16"/>
        <v>  </v>
      </c>
      <c r="AM379" s="55"/>
      <c r="AN379" s="55" t="str">
        <f>IF('CADASTRO PROD'!E379 = "", "-", 'CADASTRO PROD'!E379)</f>
        <v>-</v>
      </c>
      <c r="AO379" s="55" t="str">
        <f>IF(AN379= "-", "-", 'CADASTRO PROD'!J379)</f>
        <v>-</v>
      </c>
      <c r="AP379" s="55" t="str">
        <f>IF(AO379 = "-", "-", 'CADASTRO PROD'!D379)</f>
        <v>-</v>
      </c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</row>
    <row r="380" ht="30.0" customHeight="1">
      <c r="A380" s="1"/>
      <c r="B380" s="97" t="str">
        <f t="shared" si="1"/>
        <v/>
      </c>
      <c r="C380" s="98" t="str">
        <f t="shared" si="17"/>
        <v>-</v>
      </c>
      <c r="D380" s="102"/>
      <c r="E380" s="137" t="str">
        <f t="shared" si="2"/>
        <v/>
      </c>
      <c r="F380" s="100"/>
      <c r="G380" s="92"/>
      <c r="H380" s="93"/>
      <c r="I380" s="100"/>
      <c r="J380" s="93"/>
      <c r="K380" s="100"/>
      <c r="L380" s="93"/>
      <c r="M380" s="103"/>
      <c r="N380" s="124"/>
      <c r="O380" s="125" t="str">
        <f t="shared" si="3"/>
        <v/>
      </c>
      <c r="P380" s="100"/>
      <c r="Q380" s="93"/>
      <c r="R380" s="126"/>
      <c r="S380" s="127" t="str">
        <f t="shared" si="4"/>
        <v/>
      </c>
      <c r="T380" s="103" t="str">
        <f t="shared" si="5"/>
        <v>  </v>
      </c>
      <c r="U380" s="35"/>
      <c r="V380" s="114" t="str">
        <f t="shared" si="6"/>
        <v/>
      </c>
      <c r="W380" s="114" t="str">
        <f t="shared" si="7"/>
        <v/>
      </c>
      <c r="X380" s="128" t="str">
        <f t="shared" si="8"/>
        <v>  </v>
      </c>
      <c r="Y380" s="114" t="str">
        <f t="shared" si="9"/>
        <v/>
      </c>
      <c r="Z380" s="114" t="str">
        <f t="shared" si="10"/>
        <v/>
      </c>
      <c r="AA380" s="114" t="str">
        <f>'CADASTRO FORN'!G380</f>
        <v/>
      </c>
      <c r="AB380" s="114" t="str">
        <f t="shared" si="11"/>
        <v/>
      </c>
      <c r="AC380" s="128" t="str">
        <f t="shared" si="12"/>
        <v>  </v>
      </c>
      <c r="AD380" s="55" t="str">
        <f t="shared" si="18"/>
        <v>373</v>
      </c>
      <c r="AE380" s="55"/>
      <c r="AF380" s="55" t="str">
        <f t="shared" si="19"/>
        <v/>
      </c>
      <c r="AG380" s="55" t="str">
        <f t="shared" si="13"/>
        <v/>
      </c>
      <c r="AH380" s="55" t="str">
        <f t="shared" si="14"/>
        <v/>
      </c>
      <c r="AI380" s="55"/>
      <c r="AJ380" s="55" t="str">
        <f t="shared" si="20"/>
        <v/>
      </c>
      <c r="AK380" s="55" t="str">
        <f t="shared" si="15"/>
        <v/>
      </c>
      <c r="AL380" s="104" t="str">
        <f t="shared" si="16"/>
        <v>  </v>
      </c>
      <c r="AM380" s="55"/>
      <c r="AN380" s="55" t="str">
        <f>IF('CADASTRO PROD'!E380 = "", "-", 'CADASTRO PROD'!E380)</f>
        <v>-</v>
      </c>
      <c r="AO380" s="55" t="str">
        <f>IF(AN380= "-", "-", 'CADASTRO PROD'!J380)</f>
        <v>-</v>
      </c>
      <c r="AP380" s="55" t="str">
        <f>IF(AO380 = "-", "-", 'CADASTRO PROD'!D380)</f>
        <v>-</v>
      </c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</row>
    <row r="381" ht="30.0" customHeight="1">
      <c r="A381" s="1"/>
      <c r="B381" s="97" t="str">
        <f t="shared" si="1"/>
        <v/>
      </c>
      <c r="C381" s="108" t="str">
        <f t="shared" si="17"/>
        <v>-</v>
      </c>
      <c r="D381" s="112"/>
      <c r="E381" s="136" t="str">
        <f t="shared" si="2"/>
        <v/>
      </c>
      <c r="F381" s="110"/>
      <c r="G381" s="92"/>
      <c r="H381" s="93"/>
      <c r="I381" s="110"/>
      <c r="J381" s="93"/>
      <c r="K381" s="110"/>
      <c r="L381" s="93"/>
      <c r="M381" s="113"/>
      <c r="N381" s="132"/>
      <c r="O381" s="133" t="str">
        <f t="shared" si="3"/>
        <v/>
      </c>
      <c r="P381" s="110"/>
      <c r="Q381" s="93"/>
      <c r="R381" s="134"/>
      <c r="S381" s="135" t="str">
        <f t="shared" si="4"/>
        <v/>
      </c>
      <c r="T381" s="113" t="str">
        <f t="shared" si="5"/>
        <v>  </v>
      </c>
      <c r="U381" s="35"/>
      <c r="V381" s="114" t="str">
        <f t="shared" si="6"/>
        <v/>
      </c>
      <c r="W381" s="114" t="str">
        <f t="shared" si="7"/>
        <v/>
      </c>
      <c r="X381" s="128" t="str">
        <f t="shared" si="8"/>
        <v>  </v>
      </c>
      <c r="Y381" s="114" t="str">
        <f t="shared" si="9"/>
        <v/>
      </c>
      <c r="Z381" s="114" t="str">
        <f t="shared" si="10"/>
        <v/>
      </c>
      <c r="AA381" s="114" t="str">
        <f>'CADASTRO FORN'!G381</f>
        <v/>
      </c>
      <c r="AB381" s="114" t="str">
        <f t="shared" si="11"/>
        <v/>
      </c>
      <c r="AC381" s="128" t="str">
        <f t="shared" si="12"/>
        <v>  </v>
      </c>
      <c r="AD381" s="55" t="str">
        <f t="shared" si="18"/>
        <v>374</v>
      </c>
      <c r="AE381" s="55"/>
      <c r="AF381" s="55" t="str">
        <f t="shared" si="19"/>
        <v/>
      </c>
      <c r="AG381" s="55" t="str">
        <f t="shared" si="13"/>
        <v/>
      </c>
      <c r="AH381" s="55" t="str">
        <f t="shared" si="14"/>
        <v/>
      </c>
      <c r="AI381" s="55"/>
      <c r="AJ381" s="55" t="str">
        <f t="shared" si="20"/>
        <v/>
      </c>
      <c r="AK381" s="55" t="str">
        <f t="shared" si="15"/>
        <v/>
      </c>
      <c r="AL381" s="104" t="str">
        <f t="shared" si="16"/>
        <v>  </v>
      </c>
      <c r="AM381" s="55"/>
      <c r="AN381" s="55" t="str">
        <f>IF('CADASTRO PROD'!E381 = "", "-", 'CADASTRO PROD'!E381)</f>
        <v>-</v>
      </c>
      <c r="AO381" s="55" t="str">
        <f>IF(AN381= "-", "-", 'CADASTRO PROD'!J381)</f>
        <v>-</v>
      </c>
      <c r="AP381" s="55" t="str">
        <f>IF(AO381 = "-", "-", 'CADASTRO PROD'!D381)</f>
        <v>-</v>
      </c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</row>
    <row r="382" ht="30.0" customHeight="1">
      <c r="A382" s="1"/>
      <c r="B382" s="97" t="str">
        <f t="shared" si="1"/>
        <v/>
      </c>
      <c r="C382" s="98" t="str">
        <f t="shared" si="17"/>
        <v>-</v>
      </c>
      <c r="D382" s="102"/>
      <c r="E382" s="137" t="str">
        <f t="shared" si="2"/>
        <v/>
      </c>
      <c r="F382" s="100"/>
      <c r="G382" s="92"/>
      <c r="H382" s="93"/>
      <c r="I382" s="100"/>
      <c r="J382" s="93"/>
      <c r="K382" s="100"/>
      <c r="L382" s="93"/>
      <c r="M382" s="103"/>
      <c r="N382" s="124"/>
      <c r="O382" s="125" t="str">
        <f t="shared" si="3"/>
        <v/>
      </c>
      <c r="P382" s="100"/>
      <c r="Q382" s="93"/>
      <c r="R382" s="126"/>
      <c r="S382" s="127" t="str">
        <f t="shared" si="4"/>
        <v/>
      </c>
      <c r="T382" s="103" t="str">
        <f t="shared" si="5"/>
        <v>  </v>
      </c>
      <c r="U382" s="35"/>
      <c r="V382" s="114" t="str">
        <f t="shared" si="6"/>
        <v/>
      </c>
      <c r="W382" s="114" t="str">
        <f t="shared" si="7"/>
        <v/>
      </c>
      <c r="X382" s="128" t="str">
        <f t="shared" si="8"/>
        <v>  </v>
      </c>
      <c r="Y382" s="114" t="str">
        <f t="shared" si="9"/>
        <v/>
      </c>
      <c r="Z382" s="114" t="str">
        <f t="shared" si="10"/>
        <v/>
      </c>
      <c r="AA382" s="114" t="str">
        <f>'CADASTRO FORN'!G382</f>
        <v/>
      </c>
      <c r="AB382" s="114" t="str">
        <f t="shared" si="11"/>
        <v/>
      </c>
      <c r="AC382" s="128" t="str">
        <f t="shared" si="12"/>
        <v>  </v>
      </c>
      <c r="AD382" s="55" t="str">
        <f t="shared" si="18"/>
        <v>375</v>
      </c>
      <c r="AE382" s="55"/>
      <c r="AF382" s="55" t="str">
        <f t="shared" si="19"/>
        <v/>
      </c>
      <c r="AG382" s="55" t="str">
        <f t="shared" si="13"/>
        <v/>
      </c>
      <c r="AH382" s="55" t="str">
        <f t="shared" si="14"/>
        <v/>
      </c>
      <c r="AI382" s="55"/>
      <c r="AJ382" s="55" t="str">
        <f t="shared" si="20"/>
        <v/>
      </c>
      <c r="AK382" s="55" t="str">
        <f t="shared" si="15"/>
        <v/>
      </c>
      <c r="AL382" s="104" t="str">
        <f t="shared" si="16"/>
        <v>  </v>
      </c>
      <c r="AM382" s="55"/>
      <c r="AN382" s="55" t="str">
        <f>IF('CADASTRO PROD'!E382 = "", "-", 'CADASTRO PROD'!E382)</f>
        <v>-</v>
      </c>
      <c r="AO382" s="55" t="str">
        <f>IF(AN382= "-", "-", 'CADASTRO PROD'!J382)</f>
        <v>-</v>
      </c>
      <c r="AP382" s="55" t="str">
        <f>IF(AO382 = "-", "-", 'CADASTRO PROD'!D382)</f>
        <v>-</v>
      </c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</row>
    <row r="383" ht="30.0" customHeight="1">
      <c r="A383" s="1"/>
      <c r="B383" s="97" t="str">
        <f t="shared" si="1"/>
        <v/>
      </c>
      <c r="C383" s="108" t="str">
        <f t="shared" si="17"/>
        <v>-</v>
      </c>
      <c r="D383" s="112"/>
      <c r="E383" s="136" t="str">
        <f t="shared" si="2"/>
        <v/>
      </c>
      <c r="F383" s="110"/>
      <c r="G383" s="92"/>
      <c r="H383" s="93"/>
      <c r="I383" s="110"/>
      <c r="J383" s="93"/>
      <c r="K383" s="110"/>
      <c r="L383" s="93"/>
      <c r="M383" s="113"/>
      <c r="N383" s="132"/>
      <c r="O383" s="133" t="str">
        <f t="shared" si="3"/>
        <v/>
      </c>
      <c r="P383" s="110"/>
      <c r="Q383" s="93"/>
      <c r="R383" s="134"/>
      <c r="S383" s="135" t="str">
        <f t="shared" si="4"/>
        <v/>
      </c>
      <c r="T383" s="113" t="str">
        <f t="shared" si="5"/>
        <v>  </v>
      </c>
      <c r="U383" s="35"/>
      <c r="V383" s="114" t="str">
        <f t="shared" si="6"/>
        <v/>
      </c>
      <c r="W383" s="114" t="str">
        <f t="shared" si="7"/>
        <v/>
      </c>
      <c r="X383" s="128" t="str">
        <f t="shared" si="8"/>
        <v>  </v>
      </c>
      <c r="Y383" s="114" t="str">
        <f t="shared" si="9"/>
        <v/>
      </c>
      <c r="Z383" s="114" t="str">
        <f t="shared" si="10"/>
        <v/>
      </c>
      <c r="AA383" s="114" t="str">
        <f>'CADASTRO FORN'!G383</f>
        <v/>
      </c>
      <c r="AB383" s="114" t="str">
        <f t="shared" si="11"/>
        <v/>
      </c>
      <c r="AC383" s="128" t="str">
        <f t="shared" si="12"/>
        <v>  </v>
      </c>
      <c r="AD383" s="55" t="str">
        <f t="shared" si="18"/>
        <v>376</v>
      </c>
      <c r="AE383" s="55"/>
      <c r="AF383" s="55" t="str">
        <f t="shared" si="19"/>
        <v/>
      </c>
      <c r="AG383" s="55" t="str">
        <f t="shared" si="13"/>
        <v/>
      </c>
      <c r="AH383" s="55" t="str">
        <f t="shared" si="14"/>
        <v/>
      </c>
      <c r="AI383" s="55"/>
      <c r="AJ383" s="55" t="str">
        <f t="shared" si="20"/>
        <v/>
      </c>
      <c r="AK383" s="55" t="str">
        <f t="shared" si="15"/>
        <v/>
      </c>
      <c r="AL383" s="104" t="str">
        <f t="shared" si="16"/>
        <v>  </v>
      </c>
      <c r="AM383" s="55"/>
      <c r="AN383" s="55" t="str">
        <f>IF('CADASTRO PROD'!E383 = "", "-", 'CADASTRO PROD'!E383)</f>
        <v>-</v>
      </c>
      <c r="AO383" s="55" t="str">
        <f>IF(AN383= "-", "-", 'CADASTRO PROD'!J383)</f>
        <v>-</v>
      </c>
      <c r="AP383" s="55" t="str">
        <f>IF(AO383 = "-", "-", 'CADASTRO PROD'!D383)</f>
        <v>-</v>
      </c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</row>
    <row r="384" ht="30.0" customHeight="1">
      <c r="A384" s="1"/>
      <c r="B384" s="97" t="str">
        <f t="shared" si="1"/>
        <v/>
      </c>
      <c r="C384" s="98" t="str">
        <f t="shared" si="17"/>
        <v>-</v>
      </c>
      <c r="D384" s="102"/>
      <c r="E384" s="137" t="str">
        <f t="shared" si="2"/>
        <v/>
      </c>
      <c r="F384" s="100"/>
      <c r="G384" s="92"/>
      <c r="H384" s="93"/>
      <c r="I384" s="100"/>
      <c r="J384" s="93"/>
      <c r="K384" s="100"/>
      <c r="L384" s="93"/>
      <c r="M384" s="103"/>
      <c r="N384" s="124"/>
      <c r="O384" s="125" t="str">
        <f t="shared" si="3"/>
        <v/>
      </c>
      <c r="P384" s="100"/>
      <c r="Q384" s="93"/>
      <c r="R384" s="126"/>
      <c r="S384" s="127" t="str">
        <f t="shared" si="4"/>
        <v/>
      </c>
      <c r="T384" s="103" t="str">
        <f t="shared" si="5"/>
        <v>  </v>
      </c>
      <c r="U384" s="35"/>
      <c r="V384" s="114" t="str">
        <f t="shared" si="6"/>
        <v/>
      </c>
      <c r="W384" s="114" t="str">
        <f t="shared" si="7"/>
        <v/>
      </c>
      <c r="X384" s="128" t="str">
        <f t="shared" si="8"/>
        <v>  </v>
      </c>
      <c r="Y384" s="114" t="str">
        <f t="shared" si="9"/>
        <v/>
      </c>
      <c r="Z384" s="114" t="str">
        <f t="shared" si="10"/>
        <v/>
      </c>
      <c r="AA384" s="114" t="str">
        <f>'CADASTRO FORN'!G384</f>
        <v/>
      </c>
      <c r="AB384" s="114" t="str">
        <f t="shared" si="11"/>
        <v/>
      </c>
      <c r="AC384" s="128" t="str">
        <f t="shared" si="12"/>
        <v>  </v>
      </c>
      <c r="AD384" s="55" t="str">
        <f t="shared" si="18"/>
        <v>377</v>
      </c>
      <c r="AE384" s="55"/>
      <c r="AF384" s="55" t="str">
        <f t="shared" si="19"/>
        <v/>
      </c>
      <c r="AG384" s="55" t="str">
        <f t="shared" si="13"/>
        <v/>
      </c>
      <c r="AH384" s="55" t="str">
        <f t="shared" si="14"/>
        <v/>
      </c>
      <c r="AI384" s="55"/>
      <c r="AJ384" s="55" t="str">
        <f t="shared" si="20"/>
        <v/>
      </c>
      <c r="AK384" s="55" t="str">
        <f t="shared" si="15"/>
        <v/>
      </c>
      <c r="AL384" s="104" t="str">
        <f t="shared" si="16"/>
        <v>  </v>
      </c>
      <c r="AM384" s="55"/>
      <c r="AN384" s="55" t="str">
        <f>IF('CADASTRO PROD'!E384 = "", "-", 'CADASTRO PROD'!E384)</f>
        <v>-</v>
      </c>
      <c r="AO384" s="55" t="str">
        <f>IF(AN384= "-", "-", 'CADASTRO PROD'!J384)</f>
        <v>-</v>
      </c>
      <c r="AP384" s="55" t="str">
        <f>IF(AO384 = "-", "-", 'CADASTRO PROD'!D384)</f>
        <v>-</v>
      </c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</row>
    <row r="385" ht="30.0" customHeight="1">
      <c r="A385" s="1"/>
      <c r="B385" s="97" t="str">
        <f t="shared" si="1"/>
        <v/>
      </c>
      <c r="C385" s="108" t="str">
        <f t="shared" si="17"/>
        <v>-</v>
      </c>
      <c r="D385" s="112"/>
      <c r="E385" s="136" t="str">
        <f t="shared" si="2"/>
        <v/>
      </c>
      <c r="F385" s="110"/>
      <c r="G385" s="92"/>
      <c r="H385" s="93"/>
      <c r="I385" s="110"/>
      <c r="J385" s="93"/>
      <c r="K385" s="110"/>
      <c r="L385" s="93"/>
      <c r="M385" s="113"/>
      <c r="N385" s="132"/>
      <c r="O385" s="133" t="str">
        <f t="shared" si="3"/>
        <v/>
      </c>
      <c r="P385" s="110"/>
      <c r="Q385" s="93"/>
      <c r="R385" s="134"/>
      <c r="S385" s="135" t="str">
        <f t="shared" si="4"/>
        <v/>
      </c>
      <c r="T385" s="113" t="str">
        <f t="shared" si="5"/>
        <v>  </v>
      </c>
      <c r="U385" s="35"/>
      <c r="V385" s="114" t="str">
        <f t="shared" si="6"/>
        <v/>
      </c>
      <c r="W385" s="114" t="str">
        <f t="shared" si="7"/>
        <v/>
      </c>
      <c r="X385" s="128" t="str">
        <f t="shared" si="8"/>
        <v>  </v>
      </c>
      <c r="Y385" s="114" t="str">
        <f t="shared" si="9"/>
        <v/>
      </c>
      <c r="Z385" s="114" t="str">
        <f t="shared" si="10"/>
        <v/>
      </c>
      <c r="AA385" s="114" t="str">
        <f>'CADASTRO FORN'!G385</f>
        <v/>
      </c>
      <c r="AB385" s="114" t="str">
        <f t="shared" si="11"/>
        <v/>
      </c>
      <c r="AC385" s="128" t="str">
        <f t="shared" si="12"/>
        <v>  </v>
      </c>
      <c r="AD385" s="55" t="str">
        <f t="shared" si="18"/>
        <v>378</v>
      </c>
      <c r="AE385" s="55"/>
      <c r="AF385" s="55" t="str">
        <f t="shared" si="19"/>
        <v/>
      </c>
      <c r="AG385" s="55" t="str">
        <f t="shared" si="13"/>
        <v/>
      </c>
      <c r="AH385" s="55" t="str">
        <f t="shared" si="14"/>
        <v/>
      </c>
      <c r="AI385" s="55"/>
      <c r="AJ385" s="55" t="str">
        <f t="shared" si="20"/>
        <v/>
      </c>
      <c r="AK385" s="55" t="str">
        <f t="shared" si="15"/>
        <v/>
      </c>
      <c r="AL385" s="104" t="str">
        <f t="shared" si="16"/>
        <v>  </v>
      </c>
      <c r="AM385" s="55"/>
      <c r="AN385" s="55" t="str">
        <f>IF('CADASTRO PROD'!E385 = "", "-", 'CADASTRO PROD'!E385)</f>
        <v>-</v>
      </c>
      <c r="AO385" s="55" t="str">
        <f>IF(AN385= "-", "-", 'CADASTRO PROD'!J385)</f>
        <v>-</v>
      </c>
      <c r="AP385" s="55" t="str">
        <f>IF(AO385 = "-", "-", 'CADASTRO PROD'!D385)</f>
        <v>-</v>
      </c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</row>
    <row r="386" ht="30.0" customHeight="1">
      <c r="A386" s="1"/>
      <c r="B386" s="97" t="str">
        <f t="shared" si="1"/>
        <v/>
      </c>
      <c r="C386" s="98" t="str">
        <f t="shared" si="17"/>
        <v>-</v>
      </c>
      <c r="D386" s="102"/>
      <c r="E386" s="137" t="str">
        <f t="shared" si="2"/>
        <v/>
      </c>
      <c r="F386" s="100"/>
      <c r="G386" s="92"/>
      <c r="H386" s="93"/>
      <c r="I386" s="100"/>
      <c r="J386" s="93"/>
      <c r="K386" s="100"/>
      <c r="L386" s="93"/>
      <c r="M386" s="103"/>
      <c r="N386" s="124"/>
      <c r="O386" s="125" t="str">
        <f t="shared" si="3"/>
        <v/>
      </c>
      <c r="P386" s="100"/>
      <c r="Q386" s="93"/>
      <c r="R386" s="126"/>
      <c r="S386" s="127" t="str">
        <f t="shared" si="4"/>
        <v/>
      </c>
      <c r="T386" s="103" t="str">
        <f t="shared" si="5"/>
        <v>  </v>
      </c>
      <c r="U386" s="35"/>
      <c r="V386" s="114" t="str">
        <f t="shared" si="6"/>
        <v/>
      </c>
      <c r="W386" s="114" t="str">
        <f t="shared" si="7"/>
        <v/>
      </c>
      <c r="X386" s="128" t="str">
        <f t="shared" si="8"/>
        <v>  </v>
      </c>
      <c r="Y386" s="114" t="str">
        <f t="shared" si="9"/>
        <v/>
      </c>
      <c r="Z386" s="114" t="str">
        <f t="shared" si="10"/>
        <v/>
      </c>
      <c r="AA386" s="114" t="str">
        <f>'CADASTRO FORN'!G386</f>
        <v/>
      </c>
      <c r="AB386" s="114" t="str">
        <f t="shared" si="11"/>
        <v/>
      </c>
      <c r="AC386" s="128" t="str">
        <f t="shared" si="12"/>
        <v>  </v>
      </c>
      <c r="AD386" s="55" t="str">
        <f t="shared" si="18"/>
        <v>379</v>
      </c>
      <c r="AE386" s="55"/>
      <c r="AF386" s="55" t="str">
        <f t="shared" si="19"/>
        <v/>
      </c>
      <c r="AG386" s="55" t="str">
        <f t="shared" si="13"/>
        <v/>
      </c>
      <c r="AH386" s="55" t="str">
        <f t="shared" si="14"/>
        <v/>
      </c>
      <c r="AI386" s="55"/>
      <c r="AJ386" s="55" t="str">
        <f t="shared" si="20"/>
        <v/>
      </c>
      <c r="AK386" s="55" t="str">
        <f t="shared" si="15"/>
        <v/>
      </c>
      <c r="AL386" s="104" t="str">
        <f t="shared" si="16"/>
        <v>  </v>
      </c>
      <c r="AM386" s="55"/>
      <c r="AN386" s="55" t="str">
        <f>IF('CADASTRO PROD'!E386 = "", "-", 'CADASTRO PROD'!E386)</f>
        <v>-</v>
      </c>
      <c r="AO386" s="55" t="str">
        <f>IF(AN386= "-", "-", 'CADASTRO PROD'!J386)</f>
        <v>-</v>
      </c>
      <c r="AP386" s="55" t="str">
        <f>IF(AO386 = "-", "-", 'CADASTRO PROD'!D386)</f>
        <v>-</v>
      </c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</row>
    <row r="387" ht="30.0" customHeight="1">
      <c r="A387" s="1"/>
      <c r="B387" s="97" t="str">
        <f t="shared" si="1"/>
        <v/>
      </c>
      <c r="C387" s="108" t="str">
        <f t="shared" si="17"/>
        <v>-</v>
      </c>
      <c r="D387" s="112"/>
      <c r="E387" s="136" t="str">
        <f t="shared" si="2"/>
        <v/>
      </c>
      <c r="F387" s="110"/>
      <c r="G387" s="92"/>
      <c r="H387" s="93"/>
      <c r="I387" s="110"/>
      <c r="J387" s="93"/>
      <c r="K387" s="110"/>
      <c r="L387" s="93"/>
      <c r="M387" s="113"/>
      <c r="N387" s="132"/>
      <c r="O387" s="133" t="str">
        <f t="shared" si="3"/>
        <v/>
      </c>
      <c r="P387" s="110"/>
      <c r="Q387" s="93"/>
      <c r="R387" s="134"/>
      <c r="S387" s="135" t="str">
        <f t="shared" si="4"/>
        <v/>
      </c>
      <c r="T387" s="113" t="str">
        <f t="shared" si="5"/>
        <v>  </v>
      </c>
      <c r="U387" s="35"/>
      <c r="V387" s="114" t="str">
        <f t="shared" si="6"/>
        <v/>
      </c>
      <c r="W387" s="114" t="str">
        <f t="shared" si="7"/>
        <v/>
      </c>
      <c r="X387" s="128" t="str">
        <f t="shared" si="8"/>
        <v>  </v>
      </c>
      <c r="Y387" s="114" t="str">
        <f t="shared" si="9"/>
        <v/>
      </c>
      <c r="Z387" s="114" t="str">
        <f t="shared" si="10"/>
        <v/>
      </c>
      <c r="AA387" s="114" t="str">
        <f>'CADASTRO FORN'!G387</f>
        <v/>
      </c>
      <c r="AB387" s="114" t="str">
        <f t="shared" si="11"/>
        <v/>
      </c>
      <c r="AC387" s="128" t="str">
        <f t="shared" si="12"/>
        <v>  </v>
      </c>
      <c r="AD387" s="55" t="str">
        <f t="shared" si="18"/>
        <v>380</v>
      </c>
      <c r="AE387" s="55"/>
      <c r="AF387" s="55" t="str">
        <f t="shared" si="19"/>
        <v/>
      </c>
      <c r="AG387" s="55" t="str">
        <f t="shared" si="13"/>
        <v/>
      </c>
      <c r="AH387" s="55" t="str">
        <f t="shared" si="14"/>
        <v/>
      </c>
      <c r="AI387" s="55"/>
      <c r="AJ387" s="55" t="str">
        <f t="shared" si="20"/>
        <v/>
      </c>
      <c r="AK387" s="55" t="str">
        <f t="shared" si="15"/>
        <v/>
      </c>
      <c r="AL387" s="104" t="str">
        <f t="shared" si="16"/>
        <v>  </v>
      </c>
      <c r="AM387" s="55"/>
      <c r="AN387" s="55" t="str">
        <f>IF('CADASTRO PROD'!E387 = "", "-", 'CADASTRO PROD'!E387)</f>
        <v>-</v>
      </c>
      <c r="AO387" s="55" t="str">
        <f>IF(AN387= "-", "-", 'CADASTRO PROD'!J387)</f>
        <v>-</v>
      </c>
      <c r="AP387" s="55" t="str">
        <f>IF(AO387 = "-", "-", 'CADASTRO PROD'!D387)</f>
        <v>-</v>
      </c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</row>
    <row r="388" ht="30.0" customHeight="1">
      <c r="A388" s="1"/>
      <c r="B388" s="97" t="str">
        <f t="shared" si="1"/>
        <v/>
      </c>
      <c r="C388" s="98" t="str">
        <f t="shared" si="17"/>
        <v>-</v>
      </c>
      <c r="D388" s="102"/>
      <c r="E388" s="137" t="str">
        <f t="shared" si="2"/>
        <v/>
      </c>
      <c r="F388" s="100"/>
      <c r="G388" s="92"/>
      <c r="H388" s="93"/>
      <c r="I388" s="100"/>
      <c r="J388" s="93"/>
      <c r="K388" s="100"/>
      <c r="L388" s="93"/>
      <c r="M388" s="103"/>
      <c r="N388" s="124"/>
      <c r="O388" s="125" t="str">
        <f t="shared" si="3"/>
        <v/>
      </c>
      <c r="P388" s="100"/>
      <c r="Q388" s="93"/>
      <c r="R388" s="126"/>
      <c r="S388" s="127" t="str">
        <f t="shared" si="4"/>
        <v/>
      </c>
      <c r="T388" s="103" t="str">
        <f t="shared" si="5"/>
        <v>  </v>
      </c>
      <c r="U388" s="35"/>
      <c r="V388" s="114" t="str">
        <f t="shared" si="6"/>
        <v/>
      </c>
      <c r="W388" s="114" t="str">
        <f t="shared" si="7"/>
        <v/>
      </c>
      <c r="X388" s="128" t="str">
        <f t="shared" si="8"/>
        <v>  </v>
      </c>
      <c r="Y388" s="114" t="str">
        <f t="shared" si="9"/>
        <v/>
      </c>
      <c r="Z388" s="114" t="str">
        <f t="shared" si="10"/>
        <v/>
      </c>
      <c r="AA388" s="114" t="str">
        <f>'CADASTRO FORN'!G388</f>
        <v/>
      </c>
      <c r="AB388" s="114" t="str">
        <f t="shared" si="11"/>
        <v/>
      </c>
      <c r="AC388" s="128" t="str">
        <f t="shared" si="12"/>
        <v>  </v>
      </c>
      <c r="AD388" s="55" t="str">
        <f t="shared" si="18"/>
        <v>381</v>
      </c>
      <c r="AE388" s="55"/>
      <c r="AF388" s="55" t="str">
        <f t="shared" si="19"/>
        <v/>
      </c>
      <c r="AG388" s="55" t="str">
        <f t="shared" si="13"/>
        <v/>
      </c>
      <c r="AH388" s="55" t="str">
        <f t="shared" si="14"/>
        <v/>
      </c>
      <c r="AI388" s="55"/>
      <c r="AJ388" s="55" t="str">
        <f t="shared" si="20"/>
        <v/>
      </c>
      <c r="AK388" s="55" t="str">
        <f t="shared" si="15"/>
        <v/>
      </c>
      <c r="AL388" s="104" t="str">
        <f t="shared" si="16"/>
        <v>  </v>
      </c>
      <c r="AM388" s="55"/>
      <c r="AN388" s="55" t="str">
        <f>IF('CADASTRO PROD'!E388 = "", "-", 'CADASTRO PROD'!E388)</f>
        <v>-</v>
      </c>
      <c r="AO388" s="55" t="str">
        <f>IF(AN388= "-", "-", 'CADASTRO PROD'!J388)</f>
        <v>-</v>
      </c>
      <c r="AP388" s="55" t="str">
        <f>IF(AO388 = "-", "-", 'CADASTRO PROD'!D388)</f>
        <v>-</v>
      </c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</row>
    <row r="389" ht="30.0" customHeight="1">
      <c r="A389" s="1"/>
      <c r="B389" s="97" t="str">
        <f t="shared" si="1"/>
        <v/>
      </c>
      <c r="C389" s="108" t="str">
        <f t="shared" si="17"/>
        <v>-</v>
      </c>
      <c r="D389" s="112"/>
      <c r="E389" s="136" t="str">
        <f t="shared" si="2"/>
        <v/>
      </c>
      <c r="F389" s="110"/>
      <c r="G389" s="92"/>
      <c r="H389" s="93"/>
      <c r="I389" s="110"/>
      <c r="J389" s="93"/>
      <c r="K389" s="110"/>
      <c r="L389" s="93"/>
      <c r="M389" s="113"/>
      <c r="N389" s="132"/>
      <c r="O389" s="133" t="str">
        <f t="shared" si="3"/>
        <v/>
      </c>
      <c r="P389" s="110"/>
      <c r="Q389" s="93"/>
      <c r="R389" s="134"/>
      <c r="S389" s="135" t="str">
        <f t="shared" si="4"/>
        <v/>
      </c>
      <c r="T389" s="113" t="str">
        <f t="shared" si="5"/>
        <v>  </v>
      </c>
      <c r="U389" s="35"/>
      <c r="V389" s="114" t="str">
        <f t="shared" si="6"/>
        <v/>
      </c>
      <c r="W389" s="114" t="str">
        <f t="shared" si="7"/>
        <v/>
      </c>
      <c r="X389" s="128" t="str">
        <f t="shared" si="8"/>
        <v>  </v>
      </c>
      <c r="Y389" s="114" t="str">
        <f t="shared" si="9"/>
        <v/>
      </c>
      <c r="Z389" s="114" t="str">
        <f t="shared" si="10"/>
        <v/>
      </c>
      <c r="AA389" s="114" t="str">
        <f>'CADASTRO FORN'!G389</f>
        <v/>
      </c>
      <c r="AB389" s="114" t="str">
        <f t="shared" si="11"/>
        <v/>
      </c>
      <c r="AC389" s="128" t="str">
        <f t="shared" si="12"/>
        <v>  </v>
      </c>
      <c r="AD389" s="55" t="str">
        <f t="shared" si="18"/>
        <v>382</v>
      </c>
      <c r="AE389" s="55"/>
      <c r="AF389" s="55" t="str">
        <f t="shared" si="19"/>
        <v/>
      </c>
      <c r="AG389" s="55" t="str">
        <f t="shared" si="13"/>
        <v/>
      </c>
      <c r="AH389" s="55" t="str">
        <f t="shared" si="14"/>
        <v/>
      </c>
      <c r="AI389" s="55"/>
      <c r="AJ389" s="55" t="str">
        <f t="shared" si="20"/>
        <v/>
      </c>
      <c r="AK389" s="55" t="str">
        <f t="shared" si="15"/>
        <v/>
      </c>
      <c r="AL389" s="104" t="str">
        <f t="shared" si="16"/>
        <v>  </v>
      </c>
      <c r="AM389" s="55"/>
      <c r="AN389" s="55" t="str">
        <f>IF('CADASTRO PROD'!E389 = "", "-", 'CADASTRO PROD'!E389)</f>
        <v>-</v>
      </c>
      <c r="AO389" s="55" t="str">
        <f>IF(AN389= "-", "-", 'CADASTRO PROD'!J389)</f>
        <v>-</v>
      </c>
      <c r="AP389" s="55" t="str">
        <f>IF(AO389 = "-", "-", 'CADASTRO PROD'!D389)</f>
        <v>-</v>
      </c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</row>
    <row r="390" ht="30.0" customHeight="1">
      <c r="A390" s="1"/>
      <c r="B390" s="97" t="str">
        <f t="shared" si="1"/>
        <v/>
      </c>
      <c r="C390" s="98" t="str">
        <f t="shared" si="17"/>
        <v>-</v>
      </c>
      <c r="D390" s="102"/>
      <c r="E390" s="137" t="str">
        <f t="shared" si="2"/>
        <v/>
      </c>
      <c r="F390" s="100"/>
      <c r="G390" s="92"/>
      <c r="H390" s="93"/>
      <c r="I390" s="100"/>
      <c r="J390" s="93"/>
      <c r="K390" s="100"/>
      <c r="L390" s="93"/>
      <c r="M390" s="103"/>
      <c r="N390" s="124"/>
      <c r="O390" s="125" t="str">
        <f t="shared" si="3"/>
        <v/>
      </c>
      <c r="P390" s="100"/>
      <c r="Q390" s="93"/>
      <c r="R390" s="126"/>
      <c r="S390" s="127" t="str">
        <f t="shared" si="4"/>
        <v/>
      </c>
      <c r="T390" s="103" t="str">
        <f t="shared" si="5"/>
        <v>  </v>
      </c>
      <c r="U390" s="35"/>
      <c r="V390" s="114" t="str">
        <f t="shared" si="6"/>
        <v/>
      </c>
      <c r="W390" s="114" t="str">
        <f t="shared" si="7"/>
        <v/>
      </c>
      <c r="X390" s="128" t="str">
        <f t="shared" si="8"/>
        <v>  </v>
      </c>
      <c r="Y390" s="114" t="str">
        <f t="shared" si="9"/>
        <v/>
      </c>
      <c r="Z390" s="114" t="str">
        <f t="shared" si="10"/>
        <v/>
      </c>
      <c r="AA390" s="114" t="str">
        <f>'CADASTRO FORN'!G390</f>
        <v/>
      </c>
      <c r="AB390" s="114" t="str">
        <f t="shared" si="11"/>
        <v/>
      </c>
      <c r="AC390" s="128" t="str">
        <f t="shared" si="12"/>
        <v>  </v>
      </c>
      <c r="AD390" s="55" t="str">
        <f t="shared" si="18"/>
        <v>383</v>
      </c>
      <c r="AE390" s="55"/>
      <c r="AF390" s="55" t="str">
        <f t="shared" si="19"/>
        <v/>
      </c>
      <c r="AG390" s="55" t="str">
        <f t="shared" si="13"/>
        <v/>
      </c>
      <c r="AH390" s="55" t="str">
        <f t="shared" si="14"/>
        <v/>
      </c>
      <c r="AI390" s="55"/>
      <c r="AJ390" s="55" t="str">
        <f t="shared" si="20"/>
        <v/>
      </c>
      <c r="AK390" s="55" t="str">
        <f t="shared" si="15"/>
        <v/>
      </c>
      <c r="AL390" s="104" t="str">
        <f t="shared" si="16"/>
        <v>  </v>
      </c>
      <c r="AM390" s="55"/>
      <c r="AN390" s="55" t="str">
        <f>IF('CADASTRO PROD'!E390 = "", "-", 'CADASTRO PROD'!E390)</f>
        <v>-</v>
      </c>
      <c r="AO390" s="55" t="str">
        <f>IF(AN390= "-", "-", 'CADASTRO PROD'!J390)</f>
        <v>-</v>
      </c>
      <c r="AP390" s="55" t="str">
        <f>IF(AO390 = "-", "-", 'CADASTRO PROD'!D390)</f>
        <v>-</v>
      </c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</row>
    <row r="391" ht="30.0" customHeight="1">
      <c r="A391" s="1"/>
      <c r="B391" s="97" t="str">
        <f t="shared" si="1"/>
        <v/>
      </c>
      <c r="C391" s="108" t="str">
        <f t="shared" si="17"/>
        <v>-</v>
      </c>
      <c r="D391" s="112"/>
      <c r="E391" s="136" t="str">
        <f t="shared" si="2"/>
        <v/>
      </c>
      <c r="F391" s="110"/>
      <c r="G391" s="92"/>
      <c r="H391" s="93"/>
      <c r="I391" s="110"/>
      <c r="J391" s="93"/>
      <c r="K391" s="110"/>
      <c r="L391" s="93"/>
      <c r="M391" s="113"/>
      <c r="N391" s="132"/>
      <c r="O391" s="133" t="str">
        <f t="shared" si="3"/>
        <v/>
      </c>
      <c r="P391" s="110"/>
      <c r="Q391" s="93"/>
      <c r="R391" s="134"/>
      <c r="S391" s="135" t="str">
        <f t="shared" si="4"/>
        <v/>
      </c>
      <c r="T391" s="113" t="str">
        <f t="shared" si="5"/>
        <v>  </v>
      </c>
      <c r="U391" s="35"/>
      <c r="V391" s="114" t="str">
        <f t="shared" si="6"/>
        <v/>
      </c>
      <c r="W391" s="114" t="str">
        <f t="shared" si="7"/>
        <v/>
      </c>
      <c r="X391" s="128" t="str">
        <f t="shared" si="8"/>
        <v>  </v>
      </c>
      <c r="Y391" s="114" t="str">
        <f t="shared" si="9"/>
        <v/>
      </c>
      <c r="Z391" s="114" t="str">
        <f t="shared" si="10"/>
        <v/>
      </c>
      <c r="AA391" s="114" t="str">
        <f>'CADASTRO FORN'!G391</f>
        <v/>
      </c>
      <c r="AB391" s="114" t="str">
        <f t="shared" si="11"/>
        <v/>
      </c>
      <c r="AC391" s="128" t="str">
        <f t="shared" si="12"/>
        <v>  </v>
      </c>
      <c r="AD391" s="55" t="str">
        <f t="shared" si="18"/>
        <v>384</v>
      </c>
      <c r="AE391" s="55"/>
      <c r="AF391" s="55" t="str">
        <f t="shared" si="19"/>
        <v/>
      </c>
      <c r="AG391" s="55" t="str">
        <f t="shared" si="13"/>
        <v/>
      </c>
      <c r="AH391" s="55" t="str">
        <f t="shared" si="14"/>
        <v/>
      </c>
      <c r="AI391" s="55"/>
      <c r="AJ391" s="55" t="str">
        <f t="shared" si="20"/>
        <v/>
      </c>
      <c r="AK391" s="55" t="str">
        <f t="shared" si="15"/>
        <v/>
      </c>
      <c r="AL391" s="104" t="str">
        <f t="shared" si="16"/>
        <v>  </v>
      </c>
      <c r="AM391" s="55"/>
      <c r="AN391" s="55" t="str">
        <f>IF('CADASTRO PROD'!E391 = "", "-", 'CADASTRO PROD'!E391)</f>
        <v>-</v>
      </c>
      <c r="AO391" s="55" t="str">
        <f>IF(AN391= "-", "-", 'CADASTRO PROD'!J391)</f>
        <v>-</v>
      </c>
      <c r="AP391" s="55" t="str">
        <f>IF(AO391 = "-", "-", 'CADASTRO PROD'!D391)</f>
        <v>-</v>
      </c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</row>
    <row r="392" ht="30.0" customHeight="1">
      <c r="A392" s="1"/>
      <c r="B392" s="97" t="str">
        <f t="shared" si="1"/>
        <v/>
      </c>
      <c r="C392" s="98" t="str">
        <f t="shared" si="17"/>
        <v>-</v>
      </c>
      <c r="D392" s="102"/>
      <c r="E392" s="137" t="str">
        <f t="shared" si="2"/>
        <v/>
      </c>
      <c r="F392" s="100"/>
      <c r="G392" s="92"/>
      <c r="H392" s="93"/>
      <c r="I392" s="100"/>
      <c r="J392" s="93"/>
      <c r="K392" s="100"/>
      <c r="L392" s="93"/>
      <c r="M392" s="103"/>
      <c r="N392" s="124"/>
      <c r="O392" s="125" t="str">
        <f t="shared" si="3"/>
        <v/>
      </c>
      <c r="P392" s="100"/>
      <c r="Q392" s="93"/>
      <c r="R392" s="126"/>
      <c r="S392" s="127" t="str">
        <f t="shared" si="4"/>
        <v/>
      </c>
      <c r="T392" s="103" t="str">
        <f t="shared" si="5"/>
        <v>  </v>
      </c>
      <c r="U392" s="35"/>
      <c r="V392" s="114" t="str">
        <f t="shared" si="6"/>
        <v/>
      </c>
      <c r="W392" s="114" t="str">
        <f t="shared" si="7"/>
        <v/>
      </c>
      <c r="X392" s="128" t="str">
        <f t="shared" si="8"/>
        <v>  </v>
      </c>
      <c r="Y392" s="114" t="str">
        <f t="shared" si="9"/>
        <v/>
      </c>
      <c r="Z392" s="114" t="str">
        <f t="shared" si="10"/>
        <v/>
      </c>
      <c r="AA392" s="114" t="str">
        <f>'CADASTRO FORN'!G392</f>
        <v/>
      </c>
      <c r="AB392" s="114" t="str">
        <f t="shared" si="11"/>
        <v/>
      </c>
      <c r="AC392" s="128" t="str">
        <f t="shared" si="12"/>
        <v>  </v>
      </c>
      <c r="AD392" s="55" t="str">
        <f t="shared" si="18"/>
        <v>385</v>
      </c>
      <c r="AE392" s="55"/>
      <c r="AF392" s="55" t="str">
        <f t="shared" si="19"/>
        <v/>
      </c>
      <c r="AG392" s="55" t="str">
        <f t="shared" si="13"/>
        <v/>
      </c>
      <c r="AH392" s="55" t="str">
        <f t="shared" si="14"/>
        <v/>
      </c>
      <c r="AI392" s="55"/>
      <c r="AJ392" s="55" t="str">
        <f t="shared" si="20"/>
        <v/>
      </c>
      <c r="AK392" s="55" t="str">
        <f t="shared" si="15"/>
        <v/>
      </c>
      <c r="AL392" s="104" t="str">
        <f t="shared" si="16"/>
        <v>  </v>
      </c>
      <c r="AM392" s="55"/>
      <c r="AN392" s="55" t="str">
        <f>IF('CADASTRO PROD'!E392 = "", "-", 'CADASTRO PROD'!E392)</f>
        <v>-</v>
      </c>
      <c r="AO392" s="55" t="str">
        <f>IF(AN392= "-", "-", 'CADASTRO PROD'!J392)</f>
        <v>-</v>
      </c>
      <c r="AP392" s="55" t="str">
        <f>IF(AO392 = "-", "-", 'CADASTRO PROD'!D392)</f>
        <v>-</v>
      </c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</row>
    <row r="393" ht="30.0" customHeight="1">
      <c r="A393" s="1"/>
      <c r="B393" s="97" t="str">
        <f t="shared" si="1"/>
        <v/>
      </c>
      <c r="C393" s="108" t="str">
        <f t="shared" si="17"/>
        <v>-</v>
      </c>
      <c r="D393" s="112"/>
      <c r="E393" s="136" t="str">
        <f t="shared" si="2"/>
        <v/>
      </c>
      <c r="F393" s="110"/>
      <c r="G393" s="92"/>
      <c r="H393" s="93"/>
      <c r="I393" s="110"/>
      <c r="J393" s="93"/>
      <c r="K393" s="110"/>
      <c r="L393" s="93"/>
      <c r="M393" s="113"/>
      <c r="N393" s="132"/>
      <c r="O393" s="133" t="str">
        <f t="shared" si="3"/>
        <v/>
      </c>
      <c r="P393" s="110"/>
      <c r="Q393" s="93"/>
      <c r="R393" s="134"/>
      <c r="S393" s="135" t="str">
        <f t="shared" si="4"/>
        <v/>
      </c>
      <c r="T393" s="113" t="str">
        <f t="shared" si="5"/>
        <v>  </v>
      </c>
      <c r="U393" s="35"/>
      <c r="V393" s="114" t="str">
        <f t="shared" si="6"/>
        <v/>
      </c>
      <c r="W393" s="114" t="str">
        <f t="shared" si="7"/>
        <v/>
      </c>
      <c r="X393" s="128" t="str">
        <f t="shared" si="8"/>
        <v>  </v>
      </c>
      <c r="Y393" s="114" t="str">
        <f t="shared" si="9"/>
        <v/>
      </c>
      <c r="Z393" s="114" t="str">
        <f t="shared" si="10"/>
        <v/>
      </c>
      <c r="AA393" s="114" t="str">
        <f>'CADASTRO FORN'!G393</f>
        <v/>
      </c>
      <c r="AB393" s="114" t="str">
        <f t="shared" si="11"/>
        <v/>
      </c>
      <c r="AC393" s="128" t="str">
        <f t="shared" si="12"/>
        <v>  </v>
      </c>
      <c r="AD393" s="55" t="str">
        <f t="shared" si="18"/>
        <v>386</v>
      </c>
      <c r="AE393" s="55"/>
      <c r="AF393" s="55" t="str">
        <f t="shared" si="19"/>
        <v/>
      </c>
      <c r="AG393" s="55" t="str">
        <f t="shared" si="13"/>
        <v/>
      </c>
      <c r="AH393" s="55" t="str">
        <f t="shared" si="14"/>
        <v/>
      </c>
      <c r="AI393" s="55"/>
      <c r="AJ393" s="55" t="str">
        <f t="shared" si="20"/>
        <v/>
      </c>
      <c r="AK393" s="55" t="str">
        <f t="shared" si="15"/>
        <v/>
      </c>
      <c r="AL393" s="104" t="str">
        <f t="shared" si="16"/>
        <v>  </v>
      </c>
      <c r="AM393" s="55"/>
      <c r="AN393" s="55" t="str">
        <f>IF('CADASTRO PROD'!E393 = "", "-", 'CADASTRO PROD'!E393)</f>
        <v>-</v>
      </c>
      <c r="AO393" s="55" t="str">
        <f>IF(AN393= "-", "-", 'CADASTRO PROD'!J393)</f>
        <v>-</v>
      </c>
      <c r="AP393" s="55" t="str">
        <f>IF(AO393 = "-", "-", 'CADASTRO PROD'!D393)</f>
        <v>-</v>
      </c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</row>
    <row r="394" ht="30.0" customHeight="1">
      <c r="A394" s="1"/>
      <c r="B394" s="97" t="str">
        <f t="shared" si="1"/>
        <v/>
      </c>
      <c r="C394" s="98" t="str">
        <f t="shared" si="17"/>
        <v>-</v>
      </c>
      <c r="D394" s="102"/>
      <c r="E394" s="137" t="str">
        <f t="shared" si="2"/>
        <v/>
      </c>
      <c r="F394" s="100"/>
      <c r="G394" s="92"/>
      <c r="H394" s="93"/>
      <c r="I394" s="100"/>
      <c r="J394" s="93"/>
      <c r="K394" s="100"/>
      <c r="L394" s="93"/>
      <c r="M394" s="103"/>
      <c r="N394" s="124"/>
      <c r="O394" s="125" t="str">
        <f t="shared" si="3"/>
        <v/>
      </c>
      <c r="P394" s="100"/>
      <c r="Q394" s="93"/>
      <c r="R394" s="126"/>
      <c r="S394" s="127" t="str">
        <f t="shared" si="4"/>
        <v/>
      </c>
      <c r="T394" s="103" t="str">
        <f t="shared" si="5"/>
        <v>  </v>
      </c>
      <c r="U394" s="35"/>
      <c r="V394" s="114" t="str">
        <f t="shared" si="6"/>
        <v/>
      </c>
      <c r="W394" s="114" t="str">
        <f t="shared" si="7"/>
        <v/>
      </c>
      <c r="X394" s="128" t="str">
        <f t="shared" si="8"/>
        <v>  </v>
      </c>
      <c r="Y394" s="114" t="str">
        <f t="shared" si="9"/>
        <v/>
      </c>
      <c r="Z394" s="114" t="str">
        <f t="shared" si="10"/>
        <v/>
      </c>
      <c r="AA394" s="114" t="str">
        <f>'CADASTRO FORN'!G394</f>
        <v/>
      </c>
      <c r="AB394" s="114" t="str">
        <f t="shared" si="11"/>
        <v/>
      </c>
      <c r="AC394" s="128" t="str">
        <f t="shared" si="12"/>
        <v>  </v>
      </c>
      <c r="AD394" s="55" t="str">
        <f t="shared" si="18"/>
        <v>387</v>
      </c>
      <c r="AE394" s="55"/>
      <c r="AF394" s="55" t="str">
        <f t="shared" si="19"/>
        <v/>
      </c>
      <c r="AG394" s="55" t="str">
        <f t="shared" si="13"/>
        <v/>
      </c>
      <c r="AH394" s="55" t="str">
        <f t="shared" si="14"/>
        <v/>
      </c>
      <c r="AI394" s="55"/>
      <c r="AJ394" s="55" t="str">
        <f t="shared" si="20"/>
        <v/>
      </c>
      <c r="AK394" s="55" t="str">
        <f t="shared" si="15"/>
        <v/>
      </c>
      <c r="AL394" s="104" t="str">
        <f t="shared" si="16"/>
        <v>  </v>
      </c>
      <c r="AM394" s="55"/>
      <c r="AN394" s="55" t="str">
        <f>IF('CADASTRO PROD'!E394 = "", "-", 'CADASTRO PROD'!E394)</f>
        <v>-</v>
      </c>
      <c r="AO394" s="55" t="str">
        <f>IF(AN394= "-", "-", 'CADASTRO PROD'!J394)</f>
        <v>-</v>
      </c>
      <c r="AP394" s="55" t="str">
        <f>IF(AO394 = "-", "-", 'CADASTRO PROD'!D394)</f>
        <v>-</v>
      </c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</row>
    <row r="395" ht="30.0" customHeight="1">
      <c r="A395" s="1"/>
      <c r="B395" s="97" t="str">
        <f t="shared" si="1"/>
        <v/>
      </c>
      <c r="C395" s="108" t="str">
        <f t="shared" si="17"/>
        <v>-</v>
      </c>
      <c r="D395" s="112"/>
      <c r="E395" s="136" t="str">
        <f t="shared" si="2"/>
        <v/>
      </c>
      <c r="F395" s="110"/>
      <c r="G395" s="92"/>
      <c r="H395" s="93"/>
      <c r="I395" s="110"/>
      <c r="J395" s="93"/>
      <c r="K395" s="110"/>
      <c r="L395" s="93"/>
      <c r="M395" s="113"/>
      <c r="N395" s="132"/>
      <c r="O395" s="133" t="str">
        <f t="shared" si="3"/>
        <v/>
      </c>
      <c r="P395" s="110"/>
      <c r="Q395" s="93"/>
      <c r="R395" s="134"/>
      <c r="S395" s="135" t="str">
        <f t="shared" si="4"/>
        <v/>
      </c>
      <c r="T395" s="113" t="str">
        <f t="shared" si="5"/>
        <v>  </v>
      </c>
      <c r="U395" s="35"/>
      <c r="V395" s="114" t="str">
        <f t="shared" si="6"/>
        <v/>
      </c>
      <c r="W395" s="114" t="str">
        <f t="shared" si="7"/>
        <v/>
      </c>
      <c r="X395" s="128" t="str">
        <f t="shared" si="8"/>
        <v>  </v>
      </c>
      <c r="Y395" s="114" t="str">
        <f t="shared" si="9"/>
        <v/>
      </c>
      <c r="Z395" s="114" t="str">
        <f t="shared" si="10"/>
        <v/>
      </c>
      <c r="AA395" s="114" t="str">
        <f>'CADASTRO FORN'!G395</f>
        <v/>
      </c>
      <c r="AB395" s="114" t="str">
        <f t="shared" si="11"/>
        <v/>
      </c>
      <c r="AC395" s="128" t="str">
        <f t="shared" si="12"/>
        <v>  </v>
      </c>
      <c r="AD395" s="55" t="str">
        <f t="shared" si="18"/>
        <v>388</v>
      </c>
      <c r="AE395" s="55"/>
      <c r="AF395" s="55" t="str">
        <f t="shared" si="19"/>
        <v/>
      </c>
      <c r="AG395" s="55" t="str">
        <f t="shared" si="13"/>
        <v/>
      </c>
      <c r="AH395" s="55" t="str">
        <f t="shared" si="14"/>
        <v/>
      </c>
      <c r="AI395" s="55"/>
      <c r="AJ395" s="55" t="str">
        <f t="shared" si="20"/>
        <v/>
      </c>
      <c r="AK395" s="55" t="str">
        <f t="shared" si="15"/>
        <v/>
      </c>
      <c r="AL395" s="104" t="str">
        <f t="shared" si="16"/>
        <v>  </v>
      </c>
      <c r="AM395" s="55"/>
      <c r="AN395" s="55" t="str">
        <f>IF('CADASTRO PROD'!E395 = "", "-", 'CADASTRO PROD'!E395)</f>
        <v>-</v>
      </c>
      <c r="AO395" s="55" t="str">
        <f>IF(AN395= "-", "-", 'CADASTRO PROD'!J395)</f>
        <v>-</v>
      </c>
      <c r="AP395" s="55" t="str">
        <f>IF(AO395 = "-", "-", 'CADASTRO PROD'!D395)</f>
        <v>-</v>
      </c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</row>
    <row r="396" ht="30.0" customHeight="1">
      <c r="A396" s="1"/>
      <c r="B396" s="97" t="str">
        <f t="shared" si="1"/>
        <v/>
      </c>
      <c r="C396" s="98" t="str">
        <f t="shared" si="17"/>
        <v>-</v>
      </c>
      <c r="D396" s="102"/>
      <c r="E396" s="137" t="str">
        <f t="shared" si="2"/>
        <v/>
      </c>
      <c r="F396" s="100"/>
      <c r="G396" s="92"/>
      <c r="H396" s="93"/>
      <c r="I396" s="100"/>
      <c r="J396" s="93"/>
      <c r="K396" s="100"/>
      <c r="L396" s="93"/>
      <c r="M396" s="103"/>
      <c r="N396" s="124"/>
      <c r="O396" s="125" t="str">
        <f t="shared" si="3"/>
        <v/>
      </c>
      <c r="P396" s="100"/>
      <c r="Q396" s="93"/>
      <c r="R396" s="126"/>
      <c r="S396" s="127" t="str">
        <f t="shared" si="4"/>
        <v/>
      </c>
      <c r="T396" s="103" t="str">
        <f t="shared" si="5"/>
        <v>  </v>
      </c>
      <c r="U396" s="35"/>
      <c r="V396" s="114" t="str">
        <f t="shared" si="6"/>
        <v/>
      </c>
      <c r="W396" s="114" t="str">
        <f t="shared" si="7"/>
        <v/>
      </c>
      <c r="X396" s="128" t="str">
        <f t="shared" si="8"/>
        <v>  </v>
      </c>
      <c r="Y396" s="114" t="str">
        <f t="shared" si="9"/>
        <v/>
      </c>
      <c r="Z396" s="114" t="str">
        <f t="shared" si="10"/>
        <v/>
      </c>
      <c r="AA396" s="114" t="str">
        <f>'CADASTRO FORN'!G396</f>
        <v/>
      </c>
      <c r="AB396" s="114" t="str">
        <f t="shared" si="11"/>
        <v/>
      </c>
      <c r="AC396" s="128" t="str">
        <f t="shared" si="12"/>
        <v>  </v>
      </c>
      <c r="AD396" s="55" t="str">
        <f t="shared" si="18"/>
        <v>389</v>
      </c>
      <c r="AE396" s="55"/>
      <c r="AF396" s="55" t="str">
        <f t="shared" si="19"/>
        <v/>
      </c>
      <c r="AG396" s="55" t="str">
        <f t="shared" si="13"/>
        <v/>
      </c>
      <c r="AH396" s="55" t="str">
        <f t="shared" si="14"/>
        <v/>
      </c>
      <c r="AI396" s="55"/>
      <c r="AJ396" s="55" t="str">
        <f t="shared" si="20"/>
        <v/>
      </c>
      <c r="AK396" s="55" t="str">
        <f t="shared" si="15"/>
        <v/>
      </c>
      <c r="AL396" s="104" t="str">
        <f t="shared" si="16"/>
        <v>  </v>
      </c>
      <c r="AM396" s="55"/>
      <c r="AN396" s="55" t="str">
        <f>IF('CADASTRO PROD'!E396 = "", "-", 'CADASTRO PROD'!E396)</f>
        <v>-</v>
      </c>
      <c r="AO396" s="55" t="str">
        <f>IF(AN396= "-", "-", 'CADASTRO PROD'!J396)</f>
        <v>-</v>
      </c>
      <c r="AP396" s="55" t="str">
        <f>IF(AO396 = "-", "-", 'CADASTRO PROD'!D396)</f>
        <v>-</v>
      </c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</row>
    <row r="397" ht="30.0" customHeight="1">
      <c r="A397" s="1"/>
      <c r="B397" s="97" t="str">
        <f t="shared" si="1"/>
        <v/>
      </c>
      <c r="C397" s="108" t="str">
        <f t="shared" si="17"/>
        <v>-</v>
      </c>
      <c r="D397" s="112"/>
      <c r="E397" s="136" t="str">
        <f t="shared" si="2"/>
        <v/>
      </c>
      <c r="F397" s="110"/>
      <c r="G397" s="92"/>
      <c r="H397" s="93"/>
      <c r="I397" s="110"/>
      <c r="J397" s="93"/>
      <c r="K397" s="110"/>
      <c r="L397" s="93"/>
      <c r="M397" s="113"/>
      <c r="N397" s="132"/>
      <c r="O397" s="133" t="str">
        <f t="shared" si="3"/>
        <v/>
      </c>
      <c r="P397" s="110"/>
      <c r="Q397" s="93"/>
      <c r="R397" s="134"/>
      <c r="S397" s="135" t="str">
        <f t="shared" si="4"/>
        <v/>
      </c>
      <c r="T397" s="113" t="str">
        <f t="shared" si="5"/>
        <v>  </v>
      </c>
      <c r="U397" s="35"/>
      <c r="V397" s="114" t="str">
        <f t="shared" si="6"/>
        <v/>
      </c>
      <c r="W397" s="114" t="str">
        <f t="shared" si="7"/>
        <v/>
      </c>
      <c r="X397" s="128" t="str">
        <f t="shared" si="8"/>
        <v>  </v>
      </c>
      <c r="Y397" s="114" t="str">
        <f t="shared" si="9"/>
        <v/>
      </c>
      <c r="Z397" s="114" t="str">
        <f t="shared" si="10"/>
        <v/>
      </c>
      <c r="AA397" s="114" t="str">
        <f>'CADASTRO FORN'!G397</f>
        <v/>
      </c>
      <c r="AB397" s="114" t="str">
        <f t="shared" si="11"/>
        <v/>
      </c>
      <c r="AC397" s="128" t="str">
        <f t="shared" si="12"/>
        <v>  </v>
      </c>
      <c r="AD397" s="55" t="str">
        <f t="shared" si="18"/>
        <v>390</v>
      </c>
      <c r="AE397" s="55"/>
      <c r="AF397" s="55" t="str">
        <f t="shared" si="19"/>
        <v/>
      </c>
      <c r="AG397" s="55" t="str">
        <f t="shared" si="13"/>
        <v/>
      </c>
      <c r="AH397" s="55" t="str">
        <f t="shared" si="14"/>
        <v/>
      </c>
      <c r="AI397" s="55"/>
      <c r="AJ397" s="55" t="str">
        <f t="shared" si="20"/>
        <v/>
      </c>
      <c r="AK397" s="55" t="str">
        <f t="shared" si="15"/>
        <v/>
      </c>
      <c r="AL397" s="104" t="str">
        <f t="shared" si="16"/>
        <v>  </v>
      </c>
      <c r="AM397" s="55"/>
      <c r="AN397" s="55" t="str">
        <f>IF('CADASTRO PROD'!E397 = "", "-", 'CADASTRO PROD'!E397)</f>
        <v>-</v>
      </c>
      <c r="AO397" s="55" t="str">
        <f>IF(AN397= "-", "-", 'CADASTRO PROD'!J397)</f>
        <v>-</v>
      </c>
      <c r="AP397" s="55" t="str">
        <f>IF(AO397 = "-", "-", 'CADASTRO PROD'!D397)</f>
        <v>-</v>
      </c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</row>
    <row r="398" ht="30.0" customHeight="1">
      <c r="A398" s="1"/>
      <c r="B398" s="97" t="str">
        <f t="shared" si="1"/>
        <v/>
      </c>
      <c r="C398" s="98" t="str">
        <f t="shared" si="17"/>
        <v>-</v>
      </c>
      <c r="D398" s="102"/>
      <c r="E398" s="137" t="str">
        <f t="shared" si="2"/>
        <v/>
      </c>
      <c r="F398" s="100"/>
      <c r="G398" s="92"/>
      <c r="H398" s="93"/>
      <c r="I398" s="100"/>
      <c r="J398" s="93"/>
      <c r="K398" s="100"/>
      <c r="L398" s="93"/>
      <c r="M398" s="103"/>
      <c r="N398" s="124"/>
      <c r="O398" s="125" t="str">
        <f t="shared" si="3"/>
        <v/>
      </c>
      <c r="P398" s="100"/>
      <c r="Q398" s="93"/>
      <c r="R398" s="126"/>
      <c r="S398" s="127" t="str">
        <f t="shared" si="4"/>
        <v/>
      </c>
      <c r="T398" s="103" t="str">
        <f t="shared" si="5"/>
        <v>  </v>
      </c>
      <c r="U398" s="35"/>
      <c r="V398" s="114" t="str">
        <f t="shared" si="6"/>
        <v/>
      </c>
      <c r="W398" s="114" t="str">
        <f t="shared" si="7"/>
        <v/>
      </c>
      <c r="X398" s="128" t="str">
        <f t="shared" si="8"/>
        <v>  </v>
      </c>
      <c r="Y398" s="114" t="str">
        <f t="shared" si="9"/>
        <v/>
      </c>
      <c r="Z398" s="114" t="str">
        <f t="shared" si="10"/>
        <v/>
      </c>
      <c r="AA398" s="114" t="str">
        <f>'CADASTRO FORN'!G398</f>
        <v/>
      </c>
      <c r="AB398" s="114" t="str">
        <f t="shared" si="11"/>
        <v/>
      </c>
      <c r="AC398" s="128" t="str">
        <f t="shared" si="12"/>
        <v>  </v>
      </c>
      <c r="AD398" s="55" t="str">
        <f t="shared" si="18"/>
        <v>391</v>
      </c>
      <c r="AE398" s="55"/>
      <c r="AF398" s="55" t="str">
        <f t="shared" si="19"/>
        <v/>
      </c>
      <c r="AG398" s="55" t="str">
        <f t="shared" si="13"/>
        <v/>
      </c>
      <c r="AH398" s="55" t="str">
        <f t="shared" si="14"/>
        <v/>
      </c>
      <c r="AI398" s="55"/>
      <c r="AJ398" s="55" t="str">
        <f t="shared" si="20"/>
        <v/>
      </c>
      <c r="AK398" s="55" t="str">
        <f t="shared" si="15"/>
        <v/>
      </c>
      <c r="AL398" s="104" t="str">
        <f t="shared" si="16"/>
        <v>  </v>
      </c>
      <c r="AM398" s="55"/>
      <c r="AN398" s="55" t="str">
        <f>IF('CADASTRO PROD'!E398 = "", "-", 'CADASTRO PROD'!E398)</f>
        <v>-</v>
      </c>
      <c r="AO398" s="55" t="str">
        <f>IF(AN398= "-", "-", 'CADASTRO PROD'!J398)</f>
        <v>-</v>
      </c>
      <c r="AP398" s="55" t="str">
        <f>IF(AO398 = "-", "-", 'CADASTRO PROD'!D398)</f>
        <v>-</v>
      </c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</row>
    <row r="399" ht="30.0" customHeight="1">
      <c r="A399" s="1"/>
      <c r="B399" s="97" t="str">
        <f t="shared" si="1"/>
        <v/>
      </c>
      <c r="C399" s="108" t="str">
        <f t="shared" si="17"/>
        <v>-</v>
      </c>
      <c r="D399" s="112"/>
      <c r="E399" s="136" t="str">
        <f t="shared" si="2"/>
        <v/>
      </c>
      <c r="F399" s="110"/>
      <c r="G399" s="92"/>
      <c r="H399" s="93"/>
      <c r="I399" s="110"/>
      <c r="J399" s="93"/>
      <c r="K399" s="110"/>
      <c r="L399" s="93"/>
      <c r="M399" s="113"/>
      <c r="N399" s="132"/>
      <c r="O399" s="133" t="str">
        <f t="shared" si="3"/>
        <v/>
      </c>
      <c r="P399" s="110"/>
      <c r="Q399" s="93"/>
      <c r="R399" s="134"/>
      <c r="S399" s="135" t="str">
        <f t="shared" si="4"/>
        <v/>
      </c>
      <c r="T399" s="113" t="str">
        <f t="shared" si="5"/>
        <v>  </v>
      </c>
      <c r="U399" s="35"/>
      <c r="V399" s="114" t="str">
        <f t="shared" si="6"/>
        <v/>
      </c>
      <c r="W399" s="114" t="str">
        <f t="shared" si="7"/>
        <v/>
      </c>
      <c r="X399" s="128" t="str">
        <f t="shared" si="8"/>
        <v>  </v>
      </c>
      <c r="Y399" s="114" t="str">
        <f t="shared" si="9"/>
        <v/>
      </c>
      <c r="Z399" s="114" t="str">
        <f t="shared" si="10"/>
        <v/>
      </c>
      <c r="AA399" s="114" t="str">
        <f>'CADASTRO FORN'!G399</f>
        <v/>
      </c>
      <c r="AB399" s="114" t="str">
        <f t="shared" si="11"/>
        <v/>
      </c>
      <c r="AC399" s="128" t="str">
        <f t="shared" si="12"/>
        <v>  </v>
      </c>
      <c r="AD399" s="55" t="str">
        <f t="shared" si="18"/>
        <v>392</v>
      </c>
      <c r="AE399" s="55"/>
      <c r="AF399" s="55" t="str">
        <f t="shared" si="19"/>
        <v/>
      </c>
      <c r="AG399" s="55" t="str">
        <f t="shared" si="13"/>
        <v/>
      </c>
      <c r="AH399" s="55" t="str">
        <f t="shared" si="14"/>
        <v/>
      </c>
      <c r="AI399" s="55"/>
      <c r="AJ399" s="55" t="str">
        <f t="shared" si="20"/>
        <v/>
      </c>
      <c r="AK399" s="55" t="str">
        <f t="shared" si="15"/>
        <v/>
      </c>
      <c r="AL399" s="104" t="str">
        <f t="shared" si="16"/>
        <v>  </v>
      </c>
      <c r="AM399" s="55"/>
      <c r="AN399" s="55" t="str">
        <f>IF('CADASTRO PROD'!E399 = "", "-", 'CADASTRO PROD'!E399)</f>
        <v>-</v>
      </c>
      <c r="AO399" s="55" t="str">
        <f>IF(AN399= "-", "-", 'CADASTRO PROD'!J399)</f>
        <v>-</v>
      </c>
      <c r="AP399" s="55" t="str">
        <f>IF(AO399 = "-", "-", 'CADASTRO PROD'!D399)</f>
        <v>-</v>
      </c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</row>
    <row r="400" ht="30.0" customHeight="1">
      <c r="A400" s="1"/>
      <c r="B400" s="97" t="str">
        <f t="shared" si="1"/>
        <v/>
      </c>
      <c r="C400" s="98" t="str">
        <f t="shared" si="17"/>
        <v>-</v>
      </c>
      <c r="D400" s="102"/>
      <c r="E400" s="137" t="str">
        <f t="shared" si="2"/>
        <v/>
      </c>
      <c r="F400" s="100"/>
      <c r="G400" s="92"/>
      <c r="H400" s="93"/>
      <c r="I400" s="100"/>
      <c r="J400" s="93"/>
      <c r="K400" s="100"/>
      <c r="L400" s="93"/>
      <c r="M400" s="103"/>
      <c r="N400" s="124"/>
      <c r="O400" s="125" t="str">
        <f t="shared" si="3"/>
        <v/>
      </c>
      <c r="P400" s="100"/>
      <c r="Q400" s="93"/>
      <c r="R400" s="126"/>
      <c r="S400" s="127" t="str">
        <f t="shared" si="4"/>
        <v/>
      </c>
      <c r="T400" s="103" t="str">
        <f t="shared" si="5"/>
        <v>  </v>
      </c>
      <c r="U400" s="35"/>
      <c r="V400" s="114" t="str">
        <f t="shared" si="6"/>
        <v/>
      </c>
      <c r="W400" s="114" t="str">
        <f t="shared" si="7"/>
        <v/>
      </c>
      <c r="X400" s="128" t="str">
        <f t="shared" si="8"/>
        <v>  </v>
      </c>
      <c r="Y400" s="114" t="str">
        <f t="shared" si="9"/>
        <v/>
      </c>
      <c r="Z400" s="114" t="str">
        <f t="shared" si="10"/>
        <v/>
      </c>
      <c r="AA400" s="114" t="str">
        <f>'CADASTRO FORN'!G400</f>
        <v/>
      </c>
      <c r="AB400" s="114" t="str">
        <f t="shared" si="11"/>
        <v/>
      </c>
      <c r="AC400" s="128" t="str">
        <f t="shared" si="12"/>
        <v>  </v>
      </c>
      <c r="AD400" s="55" t="str">
        <f t="shared" si="18"/>
        <v>393</v>
      </c>
      <c r="AE400" s="55"/>
      <c r="AF400" s="55" t="str">
        <f t="shared" si="19"/>
        <v/>
      </c>
      <c r="AG400" s="55" t="str">
        <f t="shared" si="13"/>
        <v/>
      </c>
      <c r="AH400" s="55" t="str">
        <f t="shared" si="14"/>
        <v/>
      </c>
      <c r="AI400" s="55"/>
      <c r="AJ400" s="55" t="str">
        <f t="shared" si="20"/>
        <v/>
      </c>
      <c r="AK400" s="55" t="str">
        <f t="shared" si="15"/>
        <v/>
      </c>
      <c r="AL400" s="104" t="str">
        <f t="shared" si="16"/>
        <v>  </v>
      </c>
      <c r="AM400" s="55"/>
      <c r="AN400" s="55" t="str">
        <f>IF('CADASTRO PROD'!E400 = "", "-", 'CADASTRO PROD'!E400)</f>
        <v>-</v>
      </c>
      <c r="AO400" s="55" t="str">
        <f>IF(AN400= "-", "-", 'CADASTRO PROD'!J400)</f>
        <v>-</v>
      </c>
      <c r="AP400" s="55" t="str">
        <f>IF(AO400 = "-", "-", 'CADASTRO PROD'!D400)</f>
        <v>-</v>
      </c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</row>
    <row r="401" ht="30.0" customHeight="1">
      <c r="A401" s="1"/>
      <c r="B401" s="97" t="str">
        <f t="shared" si="1"/>
        <v/>
      </c>
      <c r="C401" s="108" t="str">
        <f t="shared" si="17"/>
        <v>-</v>
      </c>
      <c r="D401" s="112"/>
      <c r="E401" s="136" t="str">
        <f t="shared" si="2"/>
        <v/>
      </c>
      <c r="F401" s="110"/>
      <c r="G401" s="92"/>
      <c r="H401" s="93"/>
      <c r="I401" s="110"/>
      <c r="J401" s="93"/>
      <c r="K401" s="110"/>
      <c r="L401" s="93"/>
      <c r="M401" s="113"/>
      <c r="N401" s="132"/>
      <c r="O401" s="133" t="str">
        <f t="shared" si="3"/>
        <v/>
      </c>
      <c r="P401" s="110"/>
      <c r="Q401" s="93"/>
      <c r="R401" s="134"/>
      <c r="S401" s="135" t="str">
        <f t="shared" si="4"/>
        <v/>
      </c>
      <c r="T401" s="113" t="str">
        <f t="shared" si="5"/>
        <v>  </v>
      </c>
      <c r="U401" s="35"/>
      <c r="V401" s="114" t="str">
        <f t="shared" si="6"/>
        <v/>
      </c>
      <c r="W401" s="114" t="str">
        <f t="shared" si="7"/>
        <v/>
      </c>
      <c r="X401" s="128" t="str">
        <f t="shared" si="8"/>
        <v>  </v>
      </c>
      <c r="Y401" s="114" t="str">
        <f t="shared" si="9"/>
        <v/>
      </c>
      <c r="Z401" s="114" t="str">
        <f t="shared" si="10"/>
        <v/>
      </c>
      <c r="AA401" s="114" t="str">
        <f>'CADASTRO FORN'!G401</f>
        <v/>
      </c>
      <c r="AB401" s="114" t="str">
        <f t="shared" si="11"/>
        <v/>
      </c>
      <c r="AC401" s="128" t="str">
        <f t="shared" si="12"/>
        <v>  </v>
      </c>
      <c r="AD401" s="55" t="str">
        <f t="shared" si="18"/>
        <v>394</v>
      </c>
      <c r="AE401" s="55"/>
      <c r="AF401" s="55" t="str">
        <f t="shared" si="19"/>
        <v/>
      </c>
      <c r="AG401" s="55" t="str">
        <f t="shared" si="13"/>
        <v/>
      </c>
      <c r="AH401" s="55" t="str">
        <f t="shared" si="14"/>
        <v/>
      </c>
      <c r="AI401" s="55"/>
      <c r="AJ401" s="55" t="str">
        <f t="shared" si="20"/>
        <v/>
      </c>
      <c r="AK401" s="55" t="str">
        <f t="shared" si="15"/>
        <v/>
      </c>
      <c r="AL401" s="104" t="str">
        <f t="shared" si="16"/>
        <v>  </v>
      </c>
      <c r="AM401" s="55"/>
      <c r="AN401" s="55" t="str">
        <f>IF('CADASTRO PROD'!E401 = "", "-", 'CADASTRO PROD'!E401)</f>
        <v>-</v>
      </c>
      <c r="AO401" s="55" t="str">
        <f>IF(AN401= "-", "-", 'CADASTRO PROD'!J401)</f>
        <v>-</v>
      </c>
      <c r="AP401" s="55" t="str">
        <f>IF(AO401 = "-", "-", 'CADASTRO PROD'!D401)</f>
        <v>-</v>
      </c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</row>
    <row r="402" ht="30.0" customHeight="1">
      <c r="A402" s="1"/>
      <c r="B402" s="97" t="str">
        <f t="shared" si="1"/>
        <v/>
      </c>
      <c r="C402" s="98" t="str">
        <f t="shared" si="17"/>
        <v>-</v>
      </c>
      <c r="D402" s="102"/>
      <c r="E402" s="137" t="str">
        <f t="shared" si="2"/>
        <v/>
      </c>
      <c r="F402" s="100"/>
      <c r="G402" s="92"/>
      <c r="H402" s="93"/>
      <c r="I402" s="100"/>
      <c r="J402" s="93"/>
      <c r="K402" s="100"/>
      <c r="L402" s="93"/>
      <c r="M402" s="103"/>
      <c r="N402" s="124"/>
      <c r="O402" s="125" t="str">
        <f t="shared" si="3"/>
        <v/>
      </c>
      <c r="P402" s="100"/>
      <c r="Q402" s="93"/>
      <c r="R402" s="126"/>
      <c r="S402" s="127" t="str">
        <f t="shared" si="4"/>
        <v/>
      </c>
      <c r="T402" s="103" t="str">
        <f t="shared" si="5"/>
        <v>  </v>
      </c>
      <c r="U402" s="35"/>
      <c r="V402" s="114" t="str">
        <f t="shared" si="6"/>
        <v/>
      </c>
      <c r="W402" s="114" t="str">
        <f t="shared" si="7"/>
        <v/>
      </c>
      <c r="X402" s="128" t="str">
        <f t="shared" si="8"/>
        <v>  </v>
      </c>
      <c r="Y402" s="114" t="str">
        <f t="shared" si="9"/>
        <v/>
      </c>
      <c r="Z402" s="114" t="str">
        <f t="shared" si="10"/>
        <v/>
      </c>
      <c r="AA402" s="114" t="str">
        <f>'CADASTRO FORN'!G402</f>
        <v/>
      </c>
      <c r="AB402" s="114" t="str">
        <f t="shared" si="11"/>
        <v/>
      </c>
      <c r="AC402" s="128" t="str">
        <f t="shared" si="12"/>
        <v>  </v>
      </c>
      <c r="AD402" s="55" t="str">
        <f t="shared" si="18"/>
        <v>395</v>
      </c>
      <c r="AE402" s="55"/>
      <c r="AF402" s="55" t="str">
        <f t="shared" si="19"/>
        <v/>
      </c>
      <c r="AG402" s="55" t="str">
        <f t="shared" si="13"/>
        <v/>
      </c>
      <c r="AH402" s="55" t="str">
        <f t="shared" si="14"/>
        <v/>
      </c>
      <c r="AI402" s="55"/>
      <c r="AJ402" s="55" t="str">
        <f t="shared" si="20"/>
        <v/>
      </c>
      <c r="AK402" s="55" t="str">
        <f t="shared" si="15"/>
        <v/>
      </c>
      <c r="AL402" s="104" t="str">
        <f t="shared" si="16"/>
        <v>  </v>
      </c>
      <c r="AM402" s="55"/>
      <c r="AN402" s="55" t="str">
        <f>IF('CADASTRO PROD'!E402 = "", "-", 'CADASTRO PROD'!E402)</f>
        <v>-</v>
      </c>
      <c r="AO402" s="55" t="str">
        <f>IF(AN402= "-", "-", 'CADASTRO PROD'!J402)</f>
        <v>-</v>
      </c>
      <c r="AP402" s="55" t="str">
        <f>IF(AO402 = "-", "-", 'CADASTRO PROD'!D402)</f>
        <v>-</v>
      </c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</row>
    <row r="403" ht="30.0" customHeight="1">
      <c r="A403" s="1"/>
      <c r="B403" s="97" t="str">
        <f t="shared" si="1"/>
        <v/>
      </c>
      <c r="C403" s="108" t="str">
        <f t="shared" si="17"/>
        <v>-</v>
      </c>
      <c r="D403" s="112"/>
      <c r="E403" s="136" t="str">
        <f t="shared" si="2"/>
        <v/>
      </c>
      <c r="F403" s="110"/>
      <c r="G403" s="92"/>
      <c r="H403" s="93"/>
      <c r="I403" s="110"/>
      <c r="J403" s="93"/>
      <c r="K403" s="110"/>
      <c r="L403" s="93"/>
      <c r="M403" s="113"/>
      <c r="N403" s="132"/>
      <c r="O403" s="133" t="str">
        <f t="shared" si="3"/>
        <v/>
      </c>
      <c r="P403" s="110"/>
      <c r="Q403" s="93"/>
      <c r="R403" s="134"/>
      <c r="S403" s="135" t="str">
        <f t="shared" si="4"/>
        <v/>
      </c>
      <c r="T403" s="113" t="str">
        <f t="shared" si="5"/>
        <v>  </v>
      </c>
      <c r="U403" s="35"/>
      <c r="V403" s="114" t="str">
        <f t="shared" si="6"/>
        <v/>
      </c>
      <c r="W403" s="114" t="str">
        <f t="shared" si="7"/>
        <v/>
      </c>
      <c r="X403" s="128" t="str">
        <f t="shared" si="8"/>
        <v>  </v>
      </c>
      <c r="Y403" s="114" t="str">
        <f t="shared" si="9"/>
        <v/>
      </c>
      <c r="Z403" s="114" t="str">
        <f t="shared" si="10"/>
        <v/>
      </c>
      <c r="AA403" s="114" t="str">
        <f>'CADASTRO FORN'!G403</f>
        <v/>
      </c>
      <c r="AB403" s="114" t="str">
        <f t="shared" si="11"/>
        <v/>
      </c>
      <c r="AC403" s="128" t="str">
        <f t="shared" si="12"/>
        <v>  </v>
      </c>
      <c r="AD403" s="55" t="str">
        <f t="shared" si="18"/>
        <v>396</v>
      </c>
      <c r="AE403" s="55"/>
      <c r="AF403" s="55" t="str">
        <f t="shared" si="19"/>
        <v/>
      </c>
      <c r="AG403" s="55" t="str">
        <f t="shared" si="13"/>
        <v/>
      </c>
      <c r="AH403" s="55" t="str">
        <f t="shared" si="14"/>
        <v/>
      </c>
      <c r="AI403" s="55"/>
      <c r="AJ403" s="55" t="str">
        <f t="shared" si="20"/>
        <v/>
      </c>
      <c r="AK403" s="55" t="str">
        <f t="shared" si="15"/>
        <v/>
      </c>
      <c r="AL403" s="104" t="str">
        <f t="shared" si="16"/>
        <v>  </v>
      </c>
      <c r="AM403" s="55"/>
      <c r="AN403" s="55" t="str">
        <f>IF('CADASTRO PROD'!E403 = "", "-", 'CADASTRO PROD'!E403)</f>
        <v>-</v>
      </c>
      <c r="AO403" s="55" t="str">
        <f>IF(AN403= "-", "-", 'CADASTRO PROD'!J403)</f>
        <v>-</v>
      </c>
      <c r="AP403" s="55" t="str">
        <f>IF(AO403 = "-", "-", 'CADASTRO PROD'!D403)</f>
        <v>-</v>
      </c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</row>
    <row r="404" ht="30.0" customHeight="1">
      <c r="A404" s="1"/>
      <c r="B404" s="97" t="str">
        <f t="shared" si="1"/>
        <v/>
      </c>
      <c r="C404" s="98" t="str">
        <f t="shared" si="17"/>
        <v>-</v>
      </c>
      <c r="D404" s="102"/>
      <c r="E404" s="137" t="str">
        <f t="shared" si="2"/>
        <v/>
      </c>
      <c r="F404" s="100"/>
      <c r="G404" s="92"/>
      <c r="H404" s="93"/>
      <c r="I404" s="100"/>
      <c r="J404" s="93"/>
      <c r="K404" s="100"/>
      <c r="L404" s="93"/>
      <c r="M404" s="103"/>
      <c r="N404" s="124"/>
      <c r="O404" s="125" t="str">
        <f t="shared" si="3"/>
        <v/>
      </c>
      <c r="P404" s="100"/>
      <c r="Q404" s="93"/>
      <c r="R404" s="126"/>
      <c r="S404" s="127" t="str">
        <f t="shared" si="4"/>
        <v/>
      </c>
      <c r="T404" s="103" t="str">
        <f t="shared" si="5"/>
        <v>  </v>
      </c>
      <c r="U404" s="35"/>
      <c r="V404" s="114" t="str">
        <f t="shared" si="6"/>
        <v/>
      </c>
      <c r="W404" s="114" t="str">
        <f t="shared" si="7"/>
        <v/>
      </c>
      <c r="X404" s="128" t="str">
        <f t="shared" si="8"/>
        <v>  </v>
      </c>
      <c r="Y404" s="114" t="str">
        <f t="shared" si="9"/>
        <v/>
      </c>
      <c r="Z404" s="114" t="str">
        <f t="shared" si="10"/>
        <v/>
      </c>
      <c r="AA404" s="114" t="str">
        <f>'CADASTRO FORN'!G404</f>
        <v/>
      </c>
      <c r="AB404" s="114" t="str">
        <f t="shared" si="11"/>
        <v/>
      </c>
      <c r="AC404" s="128" t="str">
        <f t="shared" si="12"/>
        <v>  </v>
      </c>
      <c r="AD404" s="55" t="str">
        <f t="shared" si="18"/>
        <v>397</v>
      </c>
      <c r="AE404" s="55"/>
      <c r="AF404" s="55" t="str">
        <f t="shared" si="19"/>
        <v/>
      </c>
      <c r="AG404" s="55" t="str">
        <f t="shared" si="13"/>
        <v/>
      </c>
      <c r="AH404" s="55" t="str">
        <f t="shared" si="14"/>
        <v/>
      </c>
      <c r="AI404" s="55"/>
      <c r="AJ404" s="55" t="str">
        <f t="shared" si="20"/>
        <v/>
      </c>
      <c r="AK404" s="55" t="str">
        <f t="shared" si="15"/>
        <v/>
      </c>
      <c r="AL404" s="104" t="str">
        <f t="shared" si="16"/>
        <v>  </v>
      </c>
      <c r="AM404" s="55"/>
      <c r="AN404" s="55" t="str">
        <f>IF('CADASTRO PROD'!E404 = "", "-", 'CADASTRO PROD'!E404)</f>
        <v>-</v>
      </c>
      <c r="AO404" s="55" t="str">
        <f>IF(AN404= "-", "-", 'CADASTRO PROD'!J404)</f>
        <v>-</v>
      </c>
      <c r="AP404" s="55" t="str">
        <f>IF(AO404 = "-", "-", 'CADASTRO PROD'!D404)</f>
        <v>-</v>
      </c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</row>
    <row r="405" ht="30.0" customHeight="1">
      <c r="A405" s="1"/>
      <c r="B405" s="97" t="str">
        <f t="shared" si="1"/>
        <v/>
      </c>
      <c r="C405" s="108" t="str">
        <f t="shared" si="17"/>
        <v>-</v>
      </c>
      <c r="D405" s="112"/>
      <c r="E405" s="136" t="str">
        <f t="shared" si="2"/>
        <v/>
      </c>
      <c r="F405" s="110"/>
      <c r="G405" s="92"/>
      <c r="H405" s="93"/>
      <c r="I405" s="110"/>
      <c r="J405" s="93"/>
      <c r="K405" s="110"/>
      <c r="L405" s="93"/>
      <c r="M405" s="113"/>
      <c r="N405" s="132"/>
      <c r="O405" s="133" t="str">
        <f t="shared" si="3"/>
        <v/>
      </c>
      <c r="P405" s="110"/>
      <c r="Q405" s="93"/>
      <c r="R405" s="134"/>
      <c r="S405" s="135" t="str">
        <f t="shared" si="4"/>
        <v/>
      </c>
      <c r="T405" s="113" t="str">
        <f t="shared" si="5"/>
        <v>  </v>
      </c>
      <c r="U405" s="35"/>
      <c r="V405" s="114" t="str">
        <f t="shared" si="6"/>
        <v/>
      </c>
      <c r="W405" s="114" t="str">
        <f t="shared" si="7"/>
        <v/>
      </c>
      <c r="X405" s="128" t="str">
        <f t="shared" si="8"/>
        <v>  </v>
      </c>
      <c r="Y405" s="114" t="str">
        <f t="shared" si="9"/>
        <v/>
      </c>
      <c r="Z405" s="114" t="str">
        <f t="shared" si="10"/>
        <v/>
      </c>
      <c r="AA405" s="114" t="str">
        <f>'CADASTRO FORN'!G405</f>
        <v/>
      </c>
      <c r="AB405" s="114" t="str">
        <f t="shared" si="11"/>
        <v/>
      </c>
      <c r="AC405" s="128" t="str">
        <f t="shared" si="12"/>
        <v>  </v>
      </c>
      <c r="AD405" s="55" t="str">
        <f t="shared" si="18"/>
        <v>398</v>
      </c>
      <c r="AE405" s="55"/>
      <c r="AF405" s="55" t="str">
        <f t="shared" si="19"/>
        <v/>
      </c>
      <c r="AG405" s="55" t="str">
        <f t="shared" si="13"/>
        <v/>
      </c>
      <c r="AH405" s="55" t="str">
        <f t="shared" si="14"/>
        <v/>
      </c>
      <c r="AI405" s="55"/>
      <c r="AJ405" s="55" t="str">
        <f t="shared" si="20"/>
        <v/>
      </c>
      <c r="AK405" s="55" t="str">
        <f t="shared" si="15"/>
        <v/>
      </c>
      <c r="AL405" s="104" t="str">
        <f t="shared" si="16"/>
        <v>  </v>
      </c>
      <c r="AM405" s="55"/>
      <c r="AN405" s="55" t="str">
        <f>IF('CADASTRO PROD'!E405 = "", "-", 'CADASTRO PROD'!E405)</f>
        <v>-</v>
      </c>
      <c r="AO405" s="55" t="str">
        <f>IF(AN405= "-", "-", 'CADASTRO PROD'!J405)</f>
        <v>-</v>
      </c>
      <c r="AP405" s="55" t="str">
        <f>IF(AO405 = "-", "-", 'CADASTRO PROD'!D405)</f>
        <v>-</v>
      </c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</row>
    <row r="406" ht="30.0" customHeight="1">
      <c r="A406" s="1"/>
      <c r="B406" s="97" t="str">
        <f t="shared" si="1"/>
        <v/>
      </c>
      <c r="C406" s="98" t="str">
        <f t="shared" si="17"/>
        <v>-</v>
      </c>
      <c r="D406" s="102"/>
      <c r="E406" s="137" t="str">
        <f t="shared" si="2"/>
        <v/>
      </c>
      <c r="F406" s="100"/>
      <c r="G406" s="92"/>
      <c r="H406" s="93"/>
      <c r="I406" s="100"/>
      <c r="J406" s="93"/>
      <c r="K406" s="100"/>
      <c r="L406" s="93"/>
      <c r="M406" s="103"/>
      <c r="N406" s="124"/>
      <c r="O406" s="125" t="str">
        <f t="shared" si="3"/>
        <v/>
      </c>
      <c r="P406" s="100"/>
      <c r="Q406" s="93"/>
      <c r="R406" s="126"/>
      <c r="S406" s="127" t="str">
        <f t="shared" si="4"/>
        <v/>
      </c>
      <c r="T406" s="103" t="str">
        <f t="shared" si="5"/>
        <v>  </v>
      </c>
      <c r="U406" s="35"/>
      <c r="V406" s="114" t="str">
        <f t="shared" si="6"/>
        <v/>
      </c>
      <c r="W406" s="114" t="str">
        <f t="shared" si="7"/>
        <v/>
      </c>
      <c r="X406" s="128" t="str">
        <f t="shared" si="8"/>
        <v>  </v>
      </c>
      <c r="Y406" s="114" t="str">
        <f t="shared" si="9"/>
        <v/>
      </c>
      <c r="Z406" s="114" t="str">
        <f t="shared" si="10"/>
        <v/>
      </c>
      <c r="AA406" s="114" t="str">
        <f>'CADASTRO FORN'!G406</f>
        <v/>
      </c>
      <c r="AB406" s="114" t="str">
        <f t="shared" si="11"/>
        <v/>
      </c>
      <c r="AC406" s="128" t="str">
        <f t="shared" si="12"/>
        <v>  </v>
      </c>
      <c r="AD406" s="55" t="str">
        <f t="shared" si="18"/>
        <v>399</v>
      </c>
      <c r="AE406" s="55"/>
      <c r="AF406" s="55" t="str">
        <f t="shared" si="19"/>
        <v/>
      </c>
      <c r="AG406" s="55" t="str">
        <f t="shared" si="13"/>
        <v/>
      </c>
      <c r="AH406" s="55" t="str">
        <f t="shared" si="14"/>
        <v/>
      </c>
      <c r="AI406" s="55"/>
      <c r="AJ406" s="55" t="str">
        <f t="shared" si="20"/>
        <v/>
      </c>
      <c r="AK406" s="55" t="str">
        <f t="shared" si="15"/>
        <v/>
      </c>
      <c r="AL406" s="104" t="str">
        <f t="shared" si="16"/>
        <v>  </v>
      </c>
      <c r="AM406" s="55"/>
      <c r="AN406" s="55" t="str">
        <f>IF('CADASTRO PROD'!E406 = "", "-", 'CADASTRO PROD'!E406)</f>
        <v>-</v>
      </c>
      <c r="AO406" s="55" t="str">
        <f>IF(AN406= "-", "-", 'CADASTRO PROD'!J406)</f>
        <v>-</v>
      </c>
      <c r="AP406" s="55" t="str">
        <f>IF(AO406 = "-", "-", 'CADASTRO PROD'!D406)</f>
        <v>-</v>
      </c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</row>
    <row r="407" ht="30.0" customHeight="1">
      <c r="A407" s="1"/>
      <c r="B407" s="97" t="str">
        <f t="shared" si="1"/>
        <v/>
      </c>
      <c r="C407" s="108" t="str">
        <f t="shared" si="17"/>
        <v>-</v>
      </c>
      <c r="D407" s="112"/>
      <c r="E407" s="136" t="str">
        <f t="shared" si="2"/>
        <v/>
      </c>
      <c r="F407" s="110"/>
      <c r="G407" s="92"/>
      <c r="H407" s="93"/>
      <c r="I407" s="110"/>
      <c r="J407" s="93"/>
      <c r="K407" s="110"/>
      <c r="L407" s="93"/>
      <c r="M407" s="113"/>
      <c r="N407" s="132"/>
      <c r="O407" s="133" t="str">
        <f t="shared" si="3"/>
        <v/>
      </c>
      <c r="P407" s="110"/>
      <c r="Q407" s="93"/>
      <c r="R407" s="134"/>
      <c r="S407" s="135" t="str">
        <f t="shared" si="4"/>
        <v/>
      </c>
      <c r="T407" s="113" t="str">
        <f t="shared" si="5"/>
        <v>  </v>
      </c>
      <c r="U407" s="35"/>
      <c r="V407" s="114" t="str">
        <f t="shared" si="6"/>
        <v/>
      </c>
      <c r="W407" s="114" t="str">
        <f t="shared" si="7"/>
        <v/>
      </c>
      <c r="X407" s="128" t="str">
        <f t="shared" si="8"/>
        <v>  </v>
      </c>
      <c r="Y407" s="114" t="str">
        <f t="shared" si="9"/>
        <v/>
      </c>
      <c r="Z407" s="114" t="str">
        <f t="shared" si="10"/>
        <v/>
      </c>
      <c r="AA407" s="114" t="str">
        <f>'CADASTRO FORN'!G407</f>
        <v/>
      </c>
      <c r="AB407" s="114" t="str">
        <f t="shared" si="11"/>
        <v/>
      </c>
      <c r="AC407" s="128" t="str">
        <f t="shared" si="12"/>
        <v>  </v>
      </c>
      <c r="AD407" s="55" t="str">
        <f t="shared" si="18"/>
        <v>400</v>
      </c>
      <c r="AE407" s="55"/>
      <c r="AF407" s="55" t="str">
        <f t="shared" si="19"/>
        <v/>
      </c>
      <c r="AG407" s="55" t="str">
        <f t="shared" si="13"/>
        <v/>
      </c>
      <c r="AH407" s="55" t="str">
        <f t="shared" si="14"/>
        <v/>
      </c>
      <c r="AI407" s="55"/>
      <c r="AJ407" s="55" t="str">
        <f t="shared" si="20"/>
        <v/>
      </c>
      <c r="AK407" s="55" t="str">
        <f t="shared" si="15"/>
        <v/>
      </c>
      <c r="AL407" s="104" t="str">
        <f t="shared" si="16"/>
        <v>  </v>
      </c>
      <c r="AM407" s="55"/>
      <c r="AN407" s="55" t="str">
        <f>IF('CADASTRO PROD'!E407 = "", "-", 'CADASTRO PROD'!E407)</f>
        <v>-</v>
      </c>
      <c r="AO407" s="55" t="str">
        <f>IF(AN407= "-", "-", 'CADASTRO PROD'!J407)</f>
        <v>-</v>
      </c>
      <c r="AP407" s="55" t="str">
        <f>IF(AO407 = "-", "-", 'CADASTRO PROD'!D407)</f>
        <v>-</v>
      </c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</row>
    <row r="408" ht="30.0" customHeight="1">
      <c r="A408" s="1"/>
      <c r="B408" s="97" t="str">
        <f t="shared" si="1"/>
        <v/>
      </c>
      <c r="C408" s="98" t="str">
        <f t="shared" si="17"/>
        <v>-</v>
      </c>
      <c r="D408" s="102"/>
      <c r="E408" s="137" t="str">
        <f t="shared" si="2"/>
        <v/>
      </c>
      <c r="F408" s="100"/>
      <c r="G408" s="92"/>
      <c r="H408" s="93"/>
      <c r="I408" s="100"/>
      <c r="J408" s="93"/>
      <c r="K408" s="100"/>
      <c r="L408" s="93"/>
      <c r="M408" s="103"/>
      <c r="N408" s="124"/>
      <c r="O408" s="125" t="str">
        <f t="shared" si="3"/>
        <v/>
      </c>
      <c r="P408" s="100"/>
      <c r="Q408" s="93"/>
      <c r="R408" s="126"/>
      <c r="S408" s="127" t="str">
        <f t="shared" si="4"/>
        <v/>
      </c>
      <c r="T408" s="103" t="str">
        <f t="shared" si="5"/>
        <v>  </v>
      </c>
      <c r="U408" s="35"/>
      <c r="V408" s="114" t="str">
        <f t="shared" si="6"/>
        <v/>
      </c>
      <c r="W408" s="114" t="str">
        <f t="shared" si="7"/>
        <v/>
      </c>
      <c r="X408" s="128" t="str">
        <f t="shared" si="8"/>
        <v>  </v>
      </c>
      <c r="Y408" s="114" t="str">
        <f t="shared" si="9"/>
        <v/>
      </c>
      <c r="Z408" s="114" t="str">
        <f t="shared" si="10"/>
        <v/>
      </c>
      <c r="AA408" s="114" t="str">
        <f>'CADASTRO FORN'!G408</f>
        <v/>
      </c>
      <c r="AB408" s="114" t="str">
        <f t="shared" si="11"/>
        <v/>
      </c>
      <c r="AC408" s="128" t="str">
        <f t="shared" si="12"/>
        <v>  </v>
      </c>
      <c r="AD408" s="55" t="str">
        <f t="shared" si="18"/>
        <v>401</v>
      </c>
      <c r="AE408" s="55"/>
      <c r="AF408" s="55" t="str">
        <f t="shared" si="19"/>
        <v/>
      </c>
      <c r="AG408" s="55" t="str">
        <f t="shared" si="13"/>
        <v/>
      </c>
      <c r="AH408" s="55" t="str">
        <f t="shared" si="14"/>
        <v/>
      </c>
      <c r="AI408" s="55"/>
      <c r="AJ408" s="55" t="str">
        <f t="shared" si="20"/>
        <v/>
      </c>
      <c r="AK408" s="55" t="str">
        <f t="shared" si="15"/>
        <v/>
      </c>
      <c r="AL408" s="104" t="str">
        <f t="shared" si="16"/>
        <v>  </v>
      </c>
      <c r="AM408" s="55"/>
      <c r="AN408" s="55" t="str">
        <f>IF('CADASTRO PROD'!E408 = "", "-", 'CADASTRO PROD'!E408)</f>
        <v>-</v>
      </c>
      <c r="AO408" s="55" t="str">
        <f>IF(AN408= "-", "-", 'CADASTRO PROD'!J408)</f>
        <v>-</v>
      </c>
      <c r="AP408" s="55" t="str">
        <f>IF(AO408 = "-", "-", 'CADASTRO PROD'!D408)</f>
        <v>-</v>
      </c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</row>
    <row r="409" ht="30.0" customHeight="1">
      <c r="A409" s="1"/>
      <c r="B409" s="97" t="str">
        <f t="shared" si="1"/>
        <v/>
      </c>
      <c r="C409" s="108" t="str">
        <f t="shared" si="17"/>
        <v>-</v>
      </c>
      <c r="D409" s="112"/>
      <c r="E409" s="136" t="str">
        <f t="shared" si="2"/>
        <v/>
      </c>
      <c r="F409" s="110"/>
      <c r="G409" s="92"/>
      <c r="H409" s="93"/>
      <c r="I409" s="110"/>
      <c r="J409" s="93"/>
      <c r="K409" s="110"/>
      <c r="L409" s="93"/>
      <c r="M409" s="113"/>
      <c r="N409" s="132"/>
      <c r="O409" s="133" t="str">
        <f t="shared" si="3"/>
        <v/>
      </c>
      <c r="P409" s="110"/>
      <c r="Q409" s="93"/>
      <c r="R409" s="134"/>
      <c r="S409" s="135" t="str">
        <f t="shared" si="4"/>
        <v/>
      </c>
      <c r="T409" s="113" t="str">
        <f t="shared" si="5"/>
        <v>  </v>
      </c>
      <c r="U409" s="35"/>
      <c r="V409" s="114" t="str">
        <f t="shared" si="6"/>
        <v/>
      </c>
      <c r="W409" s="114" t="str">
        <f t="shared" si="7"/>
        <v/>
      </c>
      <c r="X409" s="128" t="str">
        <f t="shared" si="8"/>
        <v>  </v>
      </c>
      <c r="Y409" s="114" t="str">
        <f t="shared" si="9"/>
        <v/>
      </c>
      <c r="Z409" s="114" t="str">
        <f t="shared" si="10"/>
        <v/>
      </c>
      <c r="AA409" s="114" t="str">
        <f>'CADASTRO FORN'!G409</f>
        <v/>
      </c>
      <c r="AB409" s="114" t="str">
        <f t="shared" si="11"/>
        <v/>
      </c>
      <c r="AC409" s="128" t="str">
        <f t="shared" si="12"/>
        <v>  </v>
      </c>
      <c r="AD409" s="55" t="str">
        <f t="shared" si="18"/>
        <v>402</v>
      </c>
      <c r="AE409" s="55"/>
      <c r="AF409" s="55" t="str">
        <f t="shared" si="19"/>
        <v/>
      </c>
      <c r="AG409" s="55" t="str">
        <f t="shared" si="13"/>
        <v/>
      </c>
      <c r="AH409" s="55" t="str">
        <f t="shared" si="14"/>
        <v/>
      </c>
      <c r="AI409" s="55"/>
      <c r="AJ409" s="55" t="str">
        <f t="shared" si="20"/>
        <v/>
      </c>
      <c r="AK409" s="55" t="str">
        <f t="shared" si="15"/>
        <v/>
      </c>
      <c r="AL409" s="104" t="str">
        <f t="shared" si="16"/>
        <v>  </v>
      </c>
      <c r="AM409" s="55"/>
      <c r="AN409" s="55" t="str">
        <f>IF('CADASTRO PROD'!E409 = "", "-", 'CADASTRO PROD'!E409)</f>
        <v>-</v>
      </c>
      <c r="AO409" s="55" t="str">
        <f>IF(AN409= "-", "-", 'CADASTRO PROD'!J409)</f>
        <v>-</v>
      </c>
      <c r="AP409" s="55" t="str">
        <f>IF(AO409 = "-", "-", 'CADASTRO PROD'!D409)</f>
        <v>-</v>
      </c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</row>
    <row r="410" ht="30.0" customHeight="1">
      <c r="A410" s="1"/>
      <c r="B410" s="97" t="str">
        <f t="shared" si="1"/>
        <v/>
      </c>
      <c r="C410" s="98" t="str">
        <f t="shared" si="17"/>
        <v>-</v>
      </c>
      <c r="D410" s="102"/>
      <c r="E410" s="137" t="str">
        <f t="shared" si="2"/>
        <v/>
      </c>
      <c r="F410" s="100"/>
      <c r="G410" s="92"/>
      <c r="H410" s="93"/>
      <c r="I410" s="100"/>
      <c r="J410" s="93"/>
      <c r="K410" s="100"/>
      <c r="L410" s="93"/>
      <c r="M410" s="103"/>
      <c r="N410" s="124"/>
      <c r="O410" s="125" t="str">
        <f t="shared" si="3"/>
        <v/>
      </c>
      <c r="P410" s="100"/>
      <c r="Q410" s="93"/>
      <c r="R410" s="126"/>
      <c r="S410" s="127" t="str">
        <f t="shared" si="4"/>
        <v/>
      </c>
      <c r="T410" s="103" t="str">
        <f t="shared" si="5"/>
        <v>  </v>
      </c>
      <c r="U410" s="35"/>
      <c r="V410" s="114" t="str">
        <f t="shared" si="6"/>
        <v/>
      </c>
      <c r="W410" s="114" t="str">
        <f t="shared" si="7"/>
        <v/>
      </c>
      <c r="X410" s="128" t="str">
        <f t="shared" si="8"/>
        <v>  </v>
      </c>
      <c r="Y410" s="114" t="str">
        <f t="shared" si="9"/>
        <v/>
      </c>
      <c r="Z410" s="114" t="str">
        <f t="shared" si="10"/>
        <v/>
      </c>
      <c r="AA410" s="114" t="str">
        <f>'CADASTRO FORN'!G410</f>
        <v/>
      </c>
      <c r="AB410" s="114" t="str">
        <f t="shared" si="11"/>
        <v/>
      </c>
      <c r="AC410" s="128" t="str">
        <f t="shared" si="12"/>
        <v>  </v>
      </c>
      <c r="AD410" s="55" t="str">
        <f t="shared" si="18"/>
        <v>403</v>
      </c>
      <c r="AE410" s="55"/>
      <c r="AF410" s="55" t="str">
        <f t="shared" si="19"/>
        <v/>
      </c>
      <c r="AG410" s="55" t="str">
        <f t="shared" si="13"/>
        <v/>
      </c>
      <c r="AH410" s="55" t="str">
        <f t="shared" si="14"/>
        <v/>
      </c>
      <c r="AI410" s="55"/>
      <c r="AJ410" s="55" t="str">
        <f t="shared" si="20"/>
        <v/>
      </c>
      <c r="AK410" s="55" t="str">
        <f t="shared" si="15"/>
        <v/>
      </c>
      <c r="AL410" s="104" t="str">
        <f t="shared" si="16"/>
        <v>  </v>
      </c>
      <c r="AM410" s="55"/>
      <c r="AN410" s="55" t="str">
        <f>IF('CADASTRO PROD'!E410 = "", "-", 'CADASTRO PROD'!E410)</f>
        <v>-</v>
      </c>
      <c r="AO410" s="55" t="str">
        <f>IF(AN410= "-", "-", 'CADASTRO PROD'!J410)</f>
        <v>-</v>
      </c>
      <c r="AP410" s="55" t="str">
        <f>IF(AO410 = "-", "-", 'CADASTRO PROD'!D410)</f>
        <v>-</v>
      </c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</row>
    <row r="411" ht="30.0" customHeight="1">
      <c r="A411" s="1"/>
      <c r="B411" s="97" t="str">
        <f t="shared" si="1"/>
        <v/>
      </c>
      <c r="C411" s="108" t="str">
        <f t="shared" si="17"/>
        <v>-</v>
      </c>
      <c r="D411" s="112"/>
      <c r="E411" s="136" t="str">
        <f t="shared" si="2"/>
        <v/>
      </c>
      <c r="F411" s="110"/>
      <c r="G411" s="92"/>
      <c r="H411" s="93"/>
      <c r="I411" s="110"/>
      <c r="J411" s="93"/>
      <c r="K411" s="110"/>
      <c r="L411" s="93"/>
      <c r="M411" s="113"/>
      <c r="N411" s="132"/>
      <c r="O411" s="133" t="str">
        <f t="shared" si="3"/>
        <v/>
      </c>
      <c r="P411" s="110"/>
      <c r="Q411" s="93"/>
      <c r="R411" s="134"/>
      <c r="S411" s="135" t="str">
        <f t="shared" si="4"/>
        <v/>
      </c>
      <c r="T411" s="113" t="str">
        <f t="shared" si="5"/>
        <v>  </v>
      </c>
      <c r="U411" s="35"/>
      <c r="V411" s="114" t="str">
        <f t="shared" si="6"/>
        <v/>
      </c>
      <c r="W411" s="114" t="str">
        <f t="shared" si="7"/>
        <v/>
      </c>
      <c r="X411" s="128" t="str">
        <f t="shared" si="8"/>
        <v>  </v>
      </c>
      <c r="Y411" s="114" t="str">
        <f t="shared" si="9"/>
        <v/>
      </c>
      <c r="Z411" s="114" t="str">
        <f t="shared" si="10"/>
        <v/>
      </c>
      <c r="AA411" s="114" t="str">
        <f>'CADASTRO FORN'!G411</f>
        <v/>
      </c>
      <c r="AB411" s="114" t="str">
        <f t="shared" si="11"/>
        <v/>
      </c>
      <c r="AC411" s="128" t="str">
        <f t="shared" si="12"/>
        <v>  </v>
      </c>
      <c r="AD411" s="55" t="str">
        <f t="shared" si="18"/>
        <v>404</v>
      </c>
      <c r="AE411" s="55"/>
      <c r="AF411" s="55" t="str">
        <f t="shared" si="19"/>
        <v/>
      </c>
      <c r="AG411" s="55" t="str">
        <f t="shared" si="13"/>
        <v/>
      </c>
      <c r="AH411" s="55" t="str">
        <f t="shared" si="14"/>
        <v/>
      </c>
      <c r="AI411" s="55"/>
      <c r="AJ411" s="55" t="str">
        <f t="shared" si="20"/>
        <v/>
      </c>
      <c r="AK411" s="55" t="str">
        <f t="shared" si="15"/>
        <v/>
      </c>
      <c r="AL411" s="104" t="str">
        <f t="shared" si="16"/>
        <v>  </v>
      </c>
      <c r="AM411" s="55"/>
      <c r="AN411" s="55" t="str">
        <f>IF('CADASTRO PROD'!E411 = "", "-", 'CADASTRO PROD'!E411)</f>
        <v>-</v>
      </c>
      <c r="AO411" s="55" t="str">
        <f>IF(AN411= "-", "-", 'CADASTRO PROD'!J411)</f>
        <v>-</v>
      </c>
      <c r="AP411" s="55" t="str">
        <f>IF(AO411 = "-", "-", 'CADASTRO PROD'!D411)</f>
        <v>-</v>
      </c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</row>
    <row r="412" ht="30.0" customHeight="1">
      <c r="A412" s="1"/>
      <c r="B412" s="97" t="str">
        <f t="shared" si="1"/>
        <v/>
      </c>
      <c r="C412" s="98" t="str">
        <f t="shared" si="17"/>
        <v>-</v>
      </c>
      <c r="D412" s="102"/>
      <c r="E412" s="137" t="str">
        <f t="shared" si="2"/>
        <v/>
      </c>
      <c r="F412" s="100"/>
      <c r="G412" s="92"/>
      <c r="H412" s="93"/>
      <c r="I412" s="100"/>
      <c r="J412" s="93"/>
      <c r="K412" s="100"/>
      <c r="L412" s="93"/>
      <c r="M412" s="103"/>
      <c r="N412" s="124"/>
      <c r="O412" s="125" t="str">
        <f t="shared" si="3"/>
        <v/>
      </c>
      <c r="P412" s="100"/>
      <c r="Q412" s="93"/>
      <c r="R412" s="126"/>
      <c r="S412" s="127" t="str">
        <f t="shared" si="4"/>
        <v/>
      </c>
      <c r="T412" s="103" t="str">
        <f t="shared" si="5"/>
        <v>  </v>
      </c>
      <c r="U412" s="35"/>
      <c r="V412" s="114" t="str">
        <f t="shared" si="6"/>
        <v/>
      </c>
      <c r="W412" s="114" t="str">
        <f t="shared" si="7"/>
        <v/>
      </c>
      <c r="X412" s="128" t="str">
        <f t="shared" si="8"/>
        <v>  </v>
      </c>
      <c r="Y412" s="114" t="str">
        <f t="shared" si="9"/>
        <v/>
      </c>
      <c r="Z412" s="114" t="str">
        <f t="shared" si="10"/>
        <v/>
      </c>
      <c r="AA412" s="114" t="str">
        <f>'CADASTRO FORN'!G412</f>
        <v/>
      </c>
      <c r="AB412" s="114" t="str">
        <f t="shared" si="11"/>
        <v/>
      </c>
      <c r="AC412" s="128" t="str">
        <f t="shared" si="12"/>
        <v>  </v>
      </c>
      <c r="AD412" s="55" t="str">
        <f t="shared" si="18"/>
        <v>405</v>
      </c>
      <c r="AE412" s="55"/>
      <c r="AF412" s="55" t="str">
        <f t="shared" si="19"/>
        <v/>
      </c>
      <c r="AG412" s="55" t="str">
        <f t="shared" si="13"/>
        <v/>
      </c>
      <c r="AH412" s="55" t="str">
        <f t="shared" si="14"/>
        <v/>
      </c>
      <c r="AI412" s="55"/>
      <c r="AJ412" s="55" t="str">
        <f t="shared" si="20"/>
        <v/>
      </c>
      <c r="AK412" s="55" t="str">
        <f t="shared" si="15"/>
        <v/>
      </c>
      <c r="AL412" s="104" t="str">
        <f t="shared" si="16"/>
        <v>  </v>
      </c>
      <c r="AM412" s="55"/>
      <c r="AN412" s="55" t="str">
        <f>IF('CADASTRO PROD'!E412 = "", "-", 'CADASTRO PROD'!E412)</f>
        <v>-</v>
      </c>
      <c r="AO412" s="55" t="str">
        <f>IF(AN412= "-", "-", 'CADASTRO PROD'!J412)</f>
        <v>-</v>
      </c>
      <c r="AP412" s="55" t="str">
        <f>IF(AO412 = "-", "-", 'CADASTRO PROD'!D412)</f>
        <v>-</v>
      </c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</row>
    <row r="413" ht="30.0" customHeight="1">
      <c r="A413" s="1"/>
      <c r="B413" s="97" t="str">
        <f t="shared" si="1"/>
        <v/>
      </c>
      <c r="C413" s="108" t="str">
        <f t="shared" si="17"/>
        <v>-</v>
      </c>
      <c r="D413" s="112"/>
      <c r="E413" s="136" t="str">
        <f t="shared" si="2"/>
        <v/>
      </c>
      <c r="F413" s="110"/>
      <c r="G413" s="92"/>
      <c r="H413" s="93"/>
      <c r="I413" s="110"/>
      <c r="J413" s="93"/>
      <c r="K413" s="110"/>
      <c r="L413" s="93"/>
      <c r="M413" s="113"/>
      <c r="N413" s="132"/>
      <c r="O413" s="133" t="str">
        <f t="shared" si="3"/>
        <v/>
      </c>
      <c r="P413" s="110"/>
      <c r="Q413" s="93"/>
      <c r="R413" s="134"/>
      <c r="S413" s="135" t="str">
        <f t="shared" si="4"/>
        <v/>
      </c>
      <c r="T413" s="113" t="str">
        <f t="shared" si="5"/>
        <v>  </v>
      </c>
      <c r="U413" s="35"/>
      <c r="V413" s="114" t="str">
        <f t="shared" si="6"/>
        <v/>
      </c>
      <c r="W413" s="114" t="str">
        <f t="shared" si="7"/>
        <v/>
      </c>
      <c r="X413" s="128" t="str">
        <f t="shared" si="8"/>
        <v>  </v>
      </c>
      <c r="Y413" s="114" t="str">
        <f t="shared" si="9"/>
        <v/>
      </c>
      <c r="Z413" s="114" t="str">
        <f t="shared" si="10"/>
        <v/>
      </c>
      <c r="AA413" s="114" t="str">
        <f>'CADASTRO FORN'!G413</f>
        <v/>
      </c>
      <c r="AB413" s="114" t="str">
        <f t="shared" si="11"/>
        <v/>
      </c>
      <c r="AC413" s="128" t="str">
        <f t="shared" si="12"/>
        <v>  </v>
      </c>
      <c r="AD413" s="55" t="str">
        <f t="shared" si="18"/>
        <v>406</v>
      </c>
      <c r="AE413" s="55"/>
      <c r="AF413" s="55" t="str">
        <f t="shared" si="19"/>
        <v/>
      </c>
      <c r="AG413" s="55" t="str">
        <f t="shared" si="13"/>
        <v/>
      </c>
      <c r="AH413" s="55" t="str">
        <f t="shared" si="14"/>
        <v/>
      </c>
      <c r="AI413" s="55"/>
      <c r="AJ413" s="55" t="str">
        <f t="shared" si="20"/>
        <v/>
      </c>
      <c r="AK413" s="55" t="str">
        <f t="shared" si="15"/>
        <v/>
      </c>
      <c r="AL413" s="104" t="str">
        <f t="shared" si="16"/>
        <v>  </v>
      </c>
      <c r="AM413" s="55"/>
      <c r="AN413" s="55" t="str">
        <f>IF('CADASTRO PROD'!E413 = "", "-", 'CADASTRO PROD'!E413)</f>
        <v>-</v>
      </c>
      <c r="AO413" s="55" t="str">
        <f>IF(AN413= "-", "-", 'CADASTRO PROD'!J413)</f>
        <v>-</v>
      </c>
      <c r="AP413" s="55" t="str">
        <f>IF(AO413 = "-", "-", 'CADASTRO PROD'!D413)</f>
        <v>-</v>
      </c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</row>
    <row r="414" ht="30.0" customHeight="1">
      <c r="A414" s="1"/>
      <c r="B414" s="97" t="str">
        <f t="shared" si="1"/>
        <v/>
      </c>
      <c r="C414" s="98" t="str">
        <f t="shared" si="17"/>
        <v>-</v>
      </c>
      <c r="D414" s="102"/>
      <c r="E414" s="137" t="str">
        <f t="shared" si="2"/>
        <v/>
      </c>
      <c r="F414" s="100"/>
      <c r="G414" s="92"/>
      <c r="H414" s="93"/>
      <c r="I414" s="100"/>
      <c r="J414" s="93"/>
      <c r="K414" s="100"/>
      <c r="L414" s="93"/>
      <c r="M414" s="103"/>
      <c r="N414" s="124"/>
      <c r="O414" s="125" t="str">
        <f t="shared" si="3"/>
        <v/>
      </c>
      <c r="P414" s="100"/>
      <c r="Q414" s="93"/>
      <c r="R414" s="126"/>
      <c r="S414" s="127" t="str">
        <f t="shared" si="4"/>
        <v/>
      </c>
      <c r="T414" s="103" t="str">
        <f t="shared" si="5"/>
        <v>  </v>
      </c>
      <c r="U414" s="35"/>
      <c r="V414" s="114" t="str">
        <f t="shared" si="6"/>
        <v/>
      </c>
      <c r="W414" s="114" t="str">
        <f t="shared" si="7"/>
        <v/>
      </c>
      <c r="X414" s="128" t="str">
        <f t="shared" si="8"/>
        <v>  </v>
      </c>
      <c r="Y414" s="114" t="str">
        <f t="shared" si="9"/>
        <v/>
      </c>
      <c r="Z414" s="114" t="str">
        <f t="shared" si="10"/>
        <v/>
      </c>
      <c r="AA414" s="114" t="str">
        <f>'CADASTRO FORN'!G414</f>
        <v/>
      </c>
      <c r="AB414" s="114" t="str">
        <f t="shared" si="11"/>
        <v/>
      </c>
      <c r="AC414" s="128" t="str">
        <f t="shared" si="12"/>
        <v>  </v>
      </c>
      <c r="AD414" s="55" t="str">
        <f t="shared" si="18"/>
        <v>407</v>
      </c>
      <c r="AE414" s="55"/>
      <c r="AF414" s="55" t="str">
        <f t="shared" si="19"/>
        <v/>
      </c>
      <c r="AG414" s="55" t="str">
        <f t="shared" si="13"/>
        <v/>
      </c>
      <c r="AH414" s="55" t="str">
        <f t="shared" si="14"/>
        <v/>
      </c>
      <c r="AI414" s="55"/>
      <c r="AJ414" s="55" t="str">
        <f t="shared" si="20"/>
        <v/>
      </c>
      <c r="AK414" s="55" t="str">
        <f t="shared" si="15"/>
        <v/>
      </c>
      <c r="AL414" s="104" t="str">
        <f t="shared" si="16"/>
        <v>  </v>
      </c>
      <c r="AM414" s="55"/>
      <c r="AN414" s="55" t="str">
        <f>IF('CADASTRO PROD'!E414 = "", "-", 'CADASTRO PROD'!E414)</f>
        <v>-</v>
      </c>
      <c r="AO414" s="55" t="str">
        <f>IF(AN414= "-", "-", 'CADASTRO PROD'!J414)</f>
        <v>-</v>
      </c>
      <c r="AP414" s="55" t="str">
        <f>IF(AO414 = "-", "-", 'CADASTRO PROD'!D414)</f>
        <v>-</v>
      </c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</row>
    <row r="415" ht="30.0" customHeight="1">
      <c r="A415" s="1"/>
      <c r="B415" s="97" t="str">
        <f t="shared" si="1"/>
        <v/>
      </c>
      <c r="C415" s="108" t="str">
        <f t="shared" si="17"/>
        <v>-</v>
      </c>
      <c r="D415" s="112"/>
      <c r="E415" s="136" t="str">
        <f t="shared" si="2"/>
        <v/>
      </c>
      <c r="F415" s="110"/>
      <c r="G415" s="92"/>
      <c r="H415" s="93"/>
      <c r="I415" s="110"/>
      <c r="J415" s="93"/>
      <c r="K415" s="110"/>
      <c r="L415" s="93"/>
      <c r="M415" s="113"/>
      <c r="N415" s="132"/>
      <c r="O415" s="133" t="str">
        <f t="shared" si="3"/>
        <v/>
      </c>
      <c r="P415" s="110"/>
      <c r="Q415" s="93"/>
      <c r="R415" s="134"/>
      <c r="S415" s="135" t="str">
        <f t="shared" si="4"/>
        <v/>
      </c>
      <c r="T415" s="113" t="str">
        <f t="shared" si="5"/>
        <v>  </v>
      </c>
      <c r="U415" s="35"/>
      <c r="V415" s="114" t="str">
        <f t="shared" si="6"/>
        <v/>
      </c>
      <c r="W415" s="114" t="str">
        <f t="shared" si="7"/>
        <v/>
      </c>
      <c r="X415" s="128" t="str">
        <f t="shared" si="8"/>
        <v>  </v>
      </c>
      <c r="Y415" s="114" t="str">
        <f t="shared" si="9"/>
        <v/>
      </c>
      <c r="Z415" s="114" t="str">
        <f t="shared" si="10"/>
        <v/>
      </c>
      <c r="AA415" s="114" t="str">
        <f>'CADASTRO FORN'!G415</f>
        <v/>
      </c>
      <c r="AB415" s="114" t="str">
        <f t="shared" si="11"/>
        <v/>
      </c>
      <c r="AC415" s="128" t="str">
        <f t="shared" si="12"/>
        <v>  </v>
      </c>
      <c r="AD415" s="55" t="str">
        <f t="shared" si="18"/>
        <v>408</v>
      </c>
      <c r="AE415" s="55"/>
      <c r="AF415" s="55" t="str">
        <f t="shared" si="19"/>
        <v/>
      </c>
      <c r="AG415" s="55" t="str">
        <f t="shared" si="13"/>
        <v/>
      </c>
      <c r="AH415" s="55" t="str">
        <f t="shared" si="14"/>
        <v/>
      </c>
      <c r="AI415" s="55"/>
      <c r="AJ415" s="55" t="str">
        <f t="shared" si="20"/>
        <v/>
      </c>
      <c r="AK415" s="55" t="str">
        <f t="shared" si="15"/>
        <v/>
      </c>
      <c r="AL415" s="104" t="str">
        <f t="shared" si="16"/>
        <v>  </v>
      </c>
      <c r="AM415" s="55"/>
      <c r="AN415" s="55" t="str">
        <f>IF('CADASTRO PROD'!E415 = "", "-", 'CADASTRO PROD'!E415)</f>
        <v>-</v>
      </c>
      <c r="AO415" s="55" t="str">
        <f>IF(AN415= "-", "-", 'CADASTRO PROD'!J415)</f>
        <v>-</v>
      </c>
      <c r="AP415" s="55" t="str">
        <f>IF(AO415 = "-", "-", 'CADASTRO PROD'!D415)</f>
        <v>-</v>
      </c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</row>
    <row r="416" ht="30.0" customHeight="1">
      <c r="A416" s="1"/>
      <c r="B416" s="97" t="str">
        <f t="shared" si="1"/>
        <v/>
      </c>
      <c r="C416" s="98" t="str">
        <f t="shared" si="17"/>
        <v>-</v>
      </c>
      <c r="D416" s="102"/>
      <c r="E416" s="137" t="str">
        <f t="shared" si="2"/>
        <v/>
      </c>
      <c r="F416" s="100"/>
      <c r="G416" s="92"/>
      <c r="H416" s="93"/>
      <c r="I416" s="100"/>
      <c r="J416" s="93"/>
      <c r="K416" s="100"/>
      <c r="L416" s="93"/>
      <c r="M416" s="103"/>
      <c r="N416" s="124"/>
      <c r="O416" s="125" t="str">
        <f t="shared" si="3"/>
        <v/>
      </c>
      <c r="P416" s="100"/>
      <c r="Q416" s="93"/>
      <c r="R416" s="126"/>
      <c r="S416" s="127" t="str">
        <f t="shared" si="4"/>
        <v/>
      </c>
      <c r="T416" s="103" t="str">
        <f t="shared" si="5"/>
        <v>  </v>
      </c>
      <c r="U416" s="35"/>
      <c r="V416" s="114" t="str">
        <f t="shared" si="6"/>
        <v/>
      </c>
      <c r="W416" s="114" t="str">
        <f t="shared" si="7"/>
        <v/>
      </c>
      <c r="X416" s="128" t="str">
        <f t="shared" si="8"/>
        <v>  </v>
      </c>
      <c r="Y416" s="114" t="str">
        <f t="shared" si="9"/>
        <v/>
      </c>
      <c r="Z416" s="114" t="str">
        <f t="shared" si="10"/>
        <v/>
      </c>
      <c r="AA416" s="114" t="str">
        <f>'CADASTRO FORN'!G416</f>
        <v/>
      </c>
      <c r="AB416" s="114" t="str">
        <f t="shared" si="11"/>
        <v/>
      </c>
      <c r="AC416" s="128" t="str">
        <f t="shared" si="12"/>
        <v>  </v>
      </c>
      <c r="AD416" s="55" t="str">
        <f t="shared" si="18"/>
        <v>409</v>
      </c>
      <c r="AE416" s="55"/>
      <c r="AF416" s="55" t="str">
        <f t="shared" si="19"/>
        <v/>
      </c>
      <c r="AG416" s="55" t="str">
        <f t="shared" si="13"/>
        <v/>
      </c>
      <c r="AH416" s="55" t="str">
        <f t="shared" si="14"/>
        <v/>
      </c>
      <c r="AI416" s="55"/>
      <c r="AJ416" s="55" t="str">
        <f t="shared" si="20"/>
        <v/>
      </c>
      <c r="AK416" s="55" t="str">
        <f t="shared" si="15"/>
        <v/>
      </c>
      <c r="AL416" s="104" t="str">
        <f t="shared" si="16"/>
        <v>  </v>
      </c>
      <c r="AM416" s="55"/>
      <c r="AN416" s="55" t="str">
        <f>IF('CADASTRO PROD'!E416 = "", "-", 'CADASTRO PROD'!E416)</f>
        <v>-</v>
      </c>
      <c r="AO416" s="55" t="str">
        <f>IF(AN416= "-", "-", 'CADASTRO PROD'!J416)</f>
        <v>-</v>
      </c>
      <c r="AP416" s="55" t="str">
        <f>IF(AO416 = "-", "-", 'CADASTRO PROD'!D416)</f>
        <v>-</v>
      </c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</row>
    <row r="417" ht="30.0" customHeight="1">
      <c r="A417" s="1"/>
      <c r="B417" s="97" t="str">
        <f t="shared" si="1"/>
        <v/>
      </c>
      <c r="C417" s="108" t="str">
        <f t="shared" si="17"/>
        <v>-</v>
      </c>
      <c r="D417" s="112"/>
      <c r="E417" s="136" t="str">
        <f t="shared" si="2"/>
        <v/>
      </c>
      <c r="F417" s="110"/>
      <c r="G417" s="92"/>
      <c r="H417" s="93"/>
      <c r="I417" s="110"/>
      <c r="J417" s="93"/>
      <c r="K417" s="110"/>
      <c r="L417" s="93"/>
      <c r="M417" s="113"/>
      <c r="N417" s="132"/>
      <c r="O417" s="133" t="str">
        <f t="shared" si="3"/>
        <v/>
      </c>
      <c r="P417" s="110"/>
      <c r="Q417" s="93"/>
      <c r="R417" s="134"/>
      <c r="S417" s="135" t="str">
        <f t="shared" si="4"/>
        <v/>
      </c>
      <c r="T417" s="113" t="str">
        <f t="shared" si="5"/>
        <v>  </v>
      </c>
      <c r="U417" s="35"/>
      <c r="V417" s="114" t="str">
        <f t="shared" si="6"/>
        <v/>
      </c>
      <c r="W417" s="114" t="str">
        <f t="shared" si="7"/>
        <v/>
      </c>
      <c r="X417" s="128" t="str">
        <f t="shared" si="8"/>
        <v>  </v>
      </c>
      <c r="Y417" s="114" t="str">
        <f t="shared" si="9"/>
        <v/>
      </c>
      <c r="Z417" s="114" t="str">
        <f t="shared" si="10"/>
        <v/>
      </c>
      <c r="AA417" s="114" t="str">
        <f>'CADASTRO FORN'!G417</f>
        <v/>
      </c>
      <c r="AB417" s="114" t="str">
        <f t="shared" si="11"/>
        <v/>
      </c>
      <c r="AC417" s="128" t="str">
        <f t="shared" si="12"/>
        <v>  </v>
      </c>
      <c r="AD417" s="55" t="str">
        <f t="shared" si="18"/>
        <v>410</v>
      </c>
      <c r="AE417" s="55"/>
      <c r="AF417" s="55" t="str">
        <f t="shared" si="19"/>
        <v/>
      </c>
      <c r="AG417" s="55" t="str">
        <f t="shared" si="13"/>
        <v/>
      </c>
      <c r="AH417" s="55" t="str">
        <f t="shared" si="14"/>
        <v/>
      </c>
      <c r="AI417" s="55"/>
      <c r="AJ417" s="55" t="str">
        <f t="shared" si="20"/>
        <v/>
      </c>
      <c r="AK417" s="55" t="str">
        <f t="shared" si="15"/>
        <v/>
      </c>
      <c r="AL417" s="104" t="str">
        <f t="shared" si="16"/>
        <v>  </v>
      </c>
      <c r="AM417" s="55"/>
      <c r="AN417" s="55" t="str">
        <f>IF('CADASTRO PROD'!E417 = "", "-", 'CADASTRO PROD'!E417)</f>
        <v>-</v>
      </c>
      <c r="AO417" s="55" t="str">
        <f>IF(AN417= "-", "-", 'CADASTRO PROD'!J417)</f>
        <v>-</v>
      </c>
      <c r="AP417" s="55" t="str">
        <f>IF(AO417 = "-", "-", 'CADASTRO PROD'!D417)</f>
        <v>-</v>
      </c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</row>
    <row r="418" ht="30.0" customHeight="1">
      <c r="A418" s="1"/>
      <c r="B418" s="97" t="str">
        <f t="shared" si="1"/>
        <v/>
      </c>
      <c r="C418" s="98" t="str">
        <f t="shared" si="17"/>
        <v>-</v>
      </c>
      <c r="D418" s="102"/>
      <c r="E418" s="137" t="str">
        <f t="shared" si="2"/>
        <v/>
      </c>
      <c r="F418" s="100"/>
      <c r="G418" s="92"/>
      <c r="H418" s="93"/>
      <c r="I418" s="100"/>
      <c r="J418" s="93"/>
      <c r="K418" s="100"/>
      <c r="L418" s="93"/>
      <c r="M418" s="103"/>
      <c r="N418" s="124"/>
      <c r="O418" s="125" t="str">
        <f t="shared" si="3"/>
        <v/>
      </c>
      <c r="P418" s="100"/>
      <c r="Q418" s="93"/>
      <c r="R418" s="126"/>
      <c r="S418" s="127" t="str">
        <f t="shared" si="4"/>
        <v/>
      </c>
      <c r="T418" s="103" t="str">
        <f t="shared" si="5"/>
        <v>  </v>
      </c>
      <c r="U418" s="35"/>
      <c r="V418" s="114" t="str">
        <f t="shared" si="6"/>
        <v/>
      </c>
      <c r="W418" s="114" t="str">
        <f t="shared" si="7"/>
        <v/>
      </c>
      <c r="X418" s="128" t="str">
        <f t="shared" si="8"/>
        <v>  </v>
      </c>
      <c r="Y418" s="114" t="str">
        <f t="shared" si="9"/>
        <v/>
      </c>
      <c r="Z418" s="114" t="str">
        <f t="shared" si="10"/>
        <v/>
      </c>
      <c r="AA418" s="114" t="str">
        <f>'CADASTRO FORN'!G418</f>
        <v/>
      </c>
      <c r="AB418" s="114" t="str">
        <f t="shared" si="11"/>
        <v/>
      </c>
      <c r="AC418" s="128" t="str">
        <f t="shared" si="12"/>
        <v>  </v>
      </c>
      <c r="AD418" s="55" t="str">
        <f t="shared" si="18"/>
        <v>411</v>
      </c>
      <c r="AE418" s="55"/>
      <c r="AF418" s="55" t="str">
        <f t="shared" si="19"/>
        <v/>
      </c>
      <c r="AG418" s="55" t="str">
        <f t="shared" si="13"/>
        <v/>
      </c>
      <c r="AH418" s="55" t="str">
        <f t="shared" si="14"/>
        <v/>
      </c>
      <c r="AI418" s="55"/>
      <c r="AJ418" s="55" t="str">
        <f t="shared" si="20"/>
        <v/>
      </c>
      <c r="AK418" s="55" t="str">
        <f t="shared" si="15"/>
        <v/>
      </c>
      <c r="AL418" s="104" t="str">
        <f t="shared" si="16"/>
        <v>  </v>
      </c>
      <c r="AM418" s="55"/>
      <c r="AN418" s="55" t="str">
        <f>IF('CADASTRO PROD'!E418 = "", "-", 'CADASTRO PROD'!E418)</f>
        <v>-</v>
      </c>
      <c r="AO418" s="55" t="str">
        <f>IF(AN418= "-", "-", 'CADASTRO PROD'!J418)</f>
        <v>-</v>
      </c>
      <c r="AP418" s="55" t="str">
        <f>IF(AO418 = "-", "-", 'CADASTRO PROD'!D418)</f>
        <v>-</v>
      </c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</row>
    <row r="419" ht="30.0" customHeight="1">
      <c r="A419" s="1"/>
      <c r="B419" s="97" t="str">
        <f t="shared" si="1"/>
        <v/>
      </c>
      <c r="C419" s="108" t="str">
        <f t="shared" si="17"/>
        <v>-</v>
      </c>
      <c r="D419" s="112"/>
      <c r="E419" s="136" t="str">
        <f t="shared" si="2"/>
        <v/>
      </c>
      <c r="F419" s="110"/>
      <c r="G419" s="92"/>
      <c r="H419" s="93"/>
      <c r="I419" s="110"/>
      <c r="J419" s="93"/>
      <c r="K419" s="110"/>
      <c r="L419" s="93"/>
      <c r="M419" s="113"/>
      <c r="N419" s="132"/>
      <c r="O419" s="133" t="str">
        <f t="shared" si="3"/>
        <v/>
      </c>
      <c r="P419" s="110"/>
      <c r="Q419" s="93"/>
      <c r="R419" s="134"/>
      <c r="S419" s="135" t="str">
        <f t="shared" si="4"/>
        <v/>
      </c>
      <c r="T419" s="113" t="str">
        <f t="shared" si="5"/>
        <v>  </v>
      </c>
      <c r="U419" s="35"/>
      <c r="V419" s="114" t="str">
        <f t="shared" si="6"/>
        <v/>
      </c>
      <c r="W419" s="114" t="str">
        <f t="shared" si="7"/>
        <v/>
      </c>
      <c r="X419" s="128" t="str">
        <f t="shared" si="8"/>
        <v>  </v>
      </c>
      <c r="Y419" s="114" t="str">
        <f t="shared" si="9"/>
        <v/>
      </c>
      <c r="Z419" s="114" t="str">
        <f t="shared" si="10"/>
        <v/>
      </c>
      <c r="AA419" s="114" t="str">
        <f>'CADASTRO FORN'!G419</f>
        <v/>
      </c>
      <c r="AB419" s="114" t="str">
        <f t="shared" si="11"/>
        <v/>
      </c>
      <c r="AC419" s="128" t="str">
        <f t="shared" si="12"/>
        <v>  </v>
      </c>
      <c r="AD419" s="55" t="str">
        <f t="shared" si="18"/>
        <v>412</v>
      </c>
      <c r="AE419" s="55"/>
      <c r="AF419" s="55" t="str">
        <f t="shared" si="19"/>
        <v/>
      </c>
      <c r="AG419" s="55" t="str">
        <f t="shared" si="13"/>
        <v/>
      </c>
      <c r="AH419" s="55" t="str">
        <f t="shared" si="14"/>
        <v/>
      </c>
      <c r="AI419" s="55"/>
      <c r="AJ419" s="55" t="str">
        <f t="shared" si="20"/>
        <v/>
      </c>
      <c r="AK419" s="55" t="str">
        <f t="shared" si="15"/>
        <v/>
      </c>
      <c r="AL419" s="104" t="str">
        <f t="shared" si="16"/>
        <v>  </v>
      </c>
      <c r="AM419" s="55"/>
      <c r="AN419" s="55" t="str">
        <f>IF('CADASTRO PROD'!E419 = "", "-", 'CADASTRO PROD'!E419)</f>
        <v>-</v>
      </c>
      <c r="AO419" s="55" t="str">
        <f>IF(AN419= "-", "-", 'CADASTRO PROD'!J419)</f>
        <v>-</v>
      </c>
      <c r="AP419" s="55" t="str">
        <f>IF(AO419 = "-", "-", 'CADASTRO PROD'!D419)</f>
        <v>-</v>
      </c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</row>
    <row r="420" ht="30.0" customHeight="1">
      <c r="A420" s="1"/>
      <c r="B420" s="97" t="str">
        <f t="shared" si="1"/>
        <v/>
      </c>
      <c r="C420" s="98" t="str">
        <f t="shared" si="17"/>
        <v>-</v>
      </c>
      <c r="D420" s="102"/>
      <c r="E420" s="137" t="str">
        <f t="shared" si="2"/>
        <v/>
      </c>
      <c r="F420" s="100"/>
      <c r="G420" s="92"/>
      <c r="H420" s="93"/>
      <c r="I420" s="100"/>
      <c r="J420" s="93"/>
      <c r="K420" s="100"/>
      <c r="L420" s="93"/>
      <c r="M420" s="103"/>
      <c r="N420" s="124"/>
      <c r="O420" s="125" t="str">
        <f t="shared" si="3"/>
        <v/>
      </c>
      <c r="P420" s="100"/>
      <c r="Q420" s="93"/>
      <c r="R420" s="126"/>
      <c r="S420" s="127" t="str">
        <f t="shared" si="4"/>
        <v/>
      </c>
      <c r="T420" s="103" t="str">
        <f t="shared" si="5"/>
        <v>  </v>
      </c>
      <c r="U420" s="35"/>
      <c r="V420" s="114" t="str">
        <f t="shared" si="6"/>
        <v/>
      </c>
      <c r="W420" s="114" t="str">
        <f t="shared" si="7"/>
        <v/>
      </c>
      <c r="X420" s="128" t="str">
        <f t="shared" si="8"/>
        <v>  </v>
      </c>
      <c r="Y420" s="114" t="str">
        <f t="shared" si="9"/>
        <v/>
      </c>
      <c r="Z420" s="114" t="str">
        <f t="shared" si="10"/>
        <v/>
      </c>
      <c r="AA420" s="114" t="str">
        <f>'CADASTRO FORN'!G420</f>
        <v/>
      </c>
      <c r="AB420" s="114" t="str">
        <f t="shared" si="11"/>
        <v/>
      </c>
      <c r="AC420" s="128" t="str">
        <f t="shared" si="12"/>
        <v>  </v>
      </c>
      <c r="AD420" s="55" t="str">
        <f t="shared" si="18"/>
        <v>413</v>
      </c>
      <c r="AE420" s="55"/>
      <c r="AF420" s="55" t="str">
        <f t="shared" si="19"/>
        <v/>
      </c>
      <c r="AG420" s="55" t="str">
        <f t="shared" si="13"/>
        <v/>
      </c>
      <c r="AH420" s="55" t="str">
        <f t="shared" si="14"/>
        <v/>
      </c>
      <c r="AI420" s="55"/>
      <c r="AJ420" s="55" t="str">
        <f t="shared" si="20"/>
        <v/>
      </c>
      <c r="AK420" s="55" t="str">
        <f t="shared" si="15"/>
        <v/>
      </c>
      <c r="AL420" s="104" t="str">
        <f t="shared" si="16"/>
        <v>  </v>
      </c>
      <c r="AM420" s="55"/>
      <c r="AN420" s="55" t="str">
        <f>IF('CADASTRO PROD'!E420 = "", "-", 'CADASTRO PROD'!E420)</f>
        <v>-</v>
      </c>
      <c r="AO420" s="55" t="str">
        <f>IF(AN420= "-", "-", 'CADASTRO PROD'!J420)</f>
        <v>-</v>
      </c>
      <c r="AP420" s="55" t="str">
        <f>IF(AO420 = "-", "-", 'CADASTRO PROD'!D420)</f>
        <v>-</v>
      </c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</row>
    <row r="421" ht="30.0" customHeight="1">
      <c r="A421" s="1"/>
      <c r="B421" s="97" t="str">
        <f t="shared" si="1"/>
        <v/>
      </c>
      <c r="C421" s="108" t="str">
        <f t="shared" si="17"/>
        <v>-</v>
      </c>
      <c r="D421" s="112"/>
      <c r="E421" s="136" t="str">
        <f t="shared" si="2"/>
        <v/>
      </c>
      <c r="F421" s="110"/>
      <c r="G421" s="92"/>
      <c r="H421" s="93"/>
      <c r="I421" s="110"/>
      <c r="J421" s="93"/>
      <c r="K421" s="110"/>
      <c r="L421" s="93"/>
      <c r="M421" s="113"/>
      <c r="N421" s="132"/>
      <c r="O421" s="133" t="str">
        <f t="shared" si="3"/>
        <v/>
      </c>
      <c r="P421" s="110"/>
      <c r="Q421" s="93"/>
      <c r="R421" s="134"/>
      <c r="S421" s="135" t="str">
        <f t="shared" si="4"/>
        <v/>
      </c>
      <c r="T421" s="113" t="str">
        <f t="shared" si="5"/>
        <v>  </v>
      </c>
      <c r="U421" s="35"/>
      <c r="V421" s="114" t="str">
        <f t="shared" si="6"/>
        <v/>
      </c>
      <c r="W421" s="114" t="str">
        <f t="shared" si="7"/>
        <v/>
      </c>
      <c r="X421" s="128" t="str">
        <f t="shared" si="8"/>
        <v>  </v>
      </c>
      <c r="Y421" s="114" t="str">
        <f t="shared" si="9"/>
        <v/>
      </c>
      <c r="Z421" s="114" t="str">
        <f t="shared" si="10"/>
        <v/>
      </c>
      <c r="AA421" s="114" t="str">
        <f>'CADASTRO FORN'!G421</f>
        <v/>
      </c>
      <c r="AB421" s="114" t="str">
        <f t="shared" si="11"/>
        <v/>
      </c>
      <c r="AC421" s="128" t="str">
        <f t="shared" si="12"/>
        <v>  </v>
      </c>
      <c r="AD421" s="55" t="str">
        <f t="shared" si="18"/>
        <v>414</v>
      </c>
      <c r="AE421" s="55"/>
      <c r="AF421" s="55" t="str">
        <f t="shared" si="19"/>
        <v/>
      </c>
      <c r="AG421" s="55" t="str">
        <f t="shared" si="13"/>
        <v/>
      </c>
      <c r="AH421" s="55" t="str">
        <f t="shared" si="14"/>
        <v/>
      </c>
      <c r="AI421" s="55"/>
      <c r="AJ421" s="55" t="str">
        <f t="shared" si="20"/>
        <v/>
      </c>
      <c r="AK421" s="55" t="str">
        <f t="shared" si="15"/>
        <v/>
      </c>
      <c r="AL421" s="104" t="str">
        <f t="shared" si="16"/>
        <v>  </v>
      </c>
      <c r="AM421" s="55"/>
      <c r="AN421" s="55" t="str">
        <f>IF('CADASTRO PROD'!E421 = "", "-", 'CADASTRO PROD'!E421)</f>
        <v>-</v>
      </c>
      <c r="AO421" s="55" t="str">
        <f>IF(AN421= "-", "-", 'CADASTRO PROD'!J421)</f>
        <v>-</v>
      </c>
      <c r="AP421" s="55" t="str">
        <f>IF(AO421 = "-", "-", 'CADASTRO PROD'!D421)</f>
        <v>-</v>
      </c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</row>
    <row r="422" ht="30.0" customHeight="1">
      <c r="A422" s="1"/>
      <c r="B422" s="97" t="str">
        <f t="shared" si="1"/>
        <v/>
      </c>
      <c r="C422" s="98" t="str">
        <f t="shared" si="17"/>
        <v>-</v>
      </c>
      <c r="D422" s="102"/>
      <c r="E422" s="137" t="str">
        <f t="shared" si="2"/>
        <v/>
      </c>
      <c r="F422" s="100"/>
      <c r="G422" s="92"/>
      <c r="H422" s="93"/>
      <c r="I422" s="100"/>
      <c r="J422" s="93"/>
      <c r="K422" s="100"/>
      <c r="L422" s="93"/>
      <c r="M422" s="103"/>
      <c r="N422" s="124"/>
      <c r="O422" s="125" t="str">
        <f t="shared" si="3"/>
        <v/>
      </c>
      <c r="P422" s="100"/>
      <c r="Q422" s="93"/>
      <c r="R422" s="126"/>
      <c r="S422" s="127" t="str">
        <f t="shared" si="4"/>
        <v/>
      </c>
      <c r="T422" s="103" t="str">
        <f t="shared" si="5"/>
        <v>  </v>
      </c>
      <c r="U422" s="35"/>
      <c r="V422" s="114" t="str">
        <f t="shared" si="6"/>
        <v/>
      </c>
      <c r="W422" s="114" t="str">
        <f t="shared" si="7"/>
        <v/>
      </c>
      <c r="X422" s="128" t="str">
        <f t="shared" si="8"/>
        <v>  </v>
      </c>
      <c r="Y422" s="114" t="str">
        <f t="shared" si="9"/>
        <v/>
      </c>
      <c r="Z422" s="114" t="str">
        <f t="shared" si="10"/>
        <v/>
      </c>
      <c r="AA422" s="114" t="str">
        <f>'CADASTRO FORN'!G422</f>
        <v/>
      </c>
      <c r="AB422" s="114" t="str">
        <f t="shared" si="11"/>
        <v/>
      </c>
      <c r="AC422" s="128" t="str">
        <f t="shared" si="12"/>
        <v>  </v>
      </c>
      <c r="AD422" s="55" t="str">
        <f t="shared" si="18"/>
        <v>415</v>
      </c>
      <c r="AE422" s="55"/>
      <c r="AF422" s="55" t="str">
        <f t="shared" si="19"/>
        <v/>
      </c>
      <c r="AG422" s="55" t="str">
        <f t="shared" si="13"/>
        <v/>
      </c>
      <c r="AH422" s="55" t="str">
        <f t="shared" si="14"/>
        <v/>
      </c>
      <c r="AI422" s="55"/>
      <c r="AJ422" s="55" t="str">
        <f t="shared" si="20"/>
        <v/>
      </c>
      <c r="AK422" s="55" t="str">
        <f t="shared" si="15"/>
        <v/>
      </c>
      <c r="AL422" s="104" t="str">
        <f t="shared" si="16"/>
        <v>  </v>
      </c>
      <c r="AM422" s="55"/>
      <c r="AN422" s="55" t="str">
        <f>IF('CADASTRO PROD'!E422 = "", "-", 'CADASTRO PROD'!E422)</f>
        <v>-</v>
      </c>
      <c r="AO422" s="55" t="str">
        <f>IF(AN422= "-", "-", 'CADASTRO PROD'!J422)</f>
        <v>-</v>
      </c>
      <c r="AP422" s="55" t="str">
        <f>IF(AO422 = "-", "-", 'CADASTRO PROD'!D422)</f>
        <v>-</v>
      </c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</row>
    <row r="423" ht="30.0" customHeight="1">
      <c r="A423" s="1"/>
      <c r="B423" s="97" t="str">
        <f t="shared" si="1"/>
        <v/>
      </c>
      <c r="C423" s="108" t="str">
        <f t="shared" si="17"/>
        <v>-</v>
      </c>
      <c r="D423" s="112"/>
      <c r="E423" s="136" t="str">
        <f t="shared" si="2"/>
        <v/>
      </c>
      <c r="F423" s="110"/>
      <c r="G423" s="92"/>
      <c r="H423" s="93"/>
      <c r="I423" s="110"/>
      <c r="J423" s="93"/>
      <c r="K423" s="110"/>
      <c r="L423" s="93"/>
      <c r="M423" s="113"/>
      <c r="N423" s="132"/>
      <c r="O423" s="133" t="str">
        <f t="shared" si="3"/>
        <v/>
      </c>
      <c r="P423" s="110"/>
      <c r="Q423" s="93"/>
      <c r="R423" s="134"/>
      <c r="S423" s="135" t="str">
        <f t="shared" si="4"/>
        <v/>
      </c>
      <c r="T423" s="113" t="str">
        <f t="shared" si="5"/>
        <v>  </v>
      </c>
      <c r="U423" s="35"/>
      <c r="V423" s="114" t="str">
        <f t="shared" si="6"/>
        <v/>
      </c>
      <c r="W423" s="114" t="str">
        <f t="shared" si="7"/>
        <v/>
      </c>
      <c r="X423" s="128" t="str">
        <f t="shared" si="8"/>
        <v>  </v>
      </c>
      <c r="Y423" s="114" t="str">
        <f t="shared" si="9"/>
        <v/>
      </c>
      <c r="Z423" s="114" t="str">
        <f t="shared" si="10"/>
        <v/>
      </c>
      <c r="AA423" s="114" t="str">
        <f>'CADASTRO FORN'!G423</f>
        <v/>
      </c>
      <c r="AB423" s="114" t="str">
        <f t="shared" si="11"/>
        <v/>
      </c>
      <c r="AC423" s="128" t="str">
        <f t="shared" si="12"/>
        <v>  </v>
      </c>
      <c r="AD423" s="55" t="str">
        <f t="shared" si="18"/>
        <v>416</v>
      </c>
      <c r="AE423" s="55"/>
      <c r="AF423" s="55" t="str">
        <f t="shared" si="19"/>
        <v/>
      </c>
      <c r="AG423" s="55" t="str">
        <f t="shared" si="13"/>
        <v/>
      </c>
      <c r="AH423" s="55" t="str">
        <f t="shared" si="14"/>
        <v/>
      </c>
      <c r="AI423" s="55"/>
      <c r="AJ423" s="55" t="str">
        <f t="shared" si="20"/>
        <v/>
      </c>
      <c r="AK423" s="55" t="str">
        <f t="shared" si="15"/>
        <v/>
      </c>
      <c r="AL423" s="104" t="str">
        <f t="shared" si="16"/>
        <v>  </v>
      </c>
      <c r="AM423" s="55"/>
      <c r="AN423" s="55" t="str">
        <f>IF('CADASTRO PROD'!E423 = "", "-", 'CADASTRO PROD'!E423)</f>
        <v>-</v>
      </c>
      <c r="AO423" s="55" t="str">
        <f>IF(AN423= "-", "-", 'CADASTRO PROD'!J423)</f>
        <v>-</v>
      </c>
      <c r="AP423" s="55" t="str">
        <f>IF(AO423 = "-", "-", 'CADASTRO PROD'!D423)</f>
        <v>-</v>
      </c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</row>
    <row r="424" ht="30.0" customHeight="1">
      <c r="A424" s="1"/>
      <c r="B424" s="97" t="str">
        <f t="shared" si="1"/>
        <v/>
      </c>
      <c r="C424" s="98" t="str">
        <f t="shared" si="17"/>
        <v>-</v>
      </c>
      <c r="D424" s="102"/>
      <c r="E424" s="137" t="str">
        <f t="shared" si="2"/>
        <v/>
      </c>
      <c r="F424" s="100"/>
      <c r="G424" s="92"/>
      <c r="H424" s="93"/>
      <c r="I424" s="100"/>
      <c r="J424" s="93"/>
      <c r="K424" s="100"/>
      <c r="L424" s="93"/>
      <c r="M424" s="103"/>
      <c r="N424" s="124"/>
      <c r="O424" s="125" t="str">
        <f t="shared" si="3"/>
        <v/>
      </c>
      <c r="P424" s="100"/>
      <c r="Q424" s="93"/>
      <c r="R424" s="126"/>
      <c r="S424" s="127" t="str">
        <f t="shared" si="4"/>
        <v/>
      </c>
      <c r="T424" s="103" t="str">
        <f t="shared" si="5"/>
        <v>  </v>
      </c>
      <c r="U424" s="35"/>
      <c r="V424" s="114" t="str">
        <f t="shared" si="6"/>
        <v/>
      </c>
      <c r="W424" s="114" t="str">
        <f t="shared" si="7"/>
        <v/>
      </c>
      <c r="X424" s="128" t="str">
        <f t="shared" si="8"/>
        <v>  </v>
      </c>
      <c r="Y424" s="114" t="str">
        <f t="shared" si="9"/>
        <v/>
      </c>
      <c r="Z424" s="114" t="str">
        <f t="shared" si="10"/>
        <v/>
      </c>
      <c r="AA424" s="114" t="str">
        <f>'CADASTRO FORN'!G424</f>
        <v/>
      </c>
      <c r="AB424" s="114" t="str">
        <f t="shared" si="11"/>
        <v/>
      </c>
      <c r="AC424" s="128" t="str">
        <f t="shared" si="12"/>
        <v>  </v>
      </c>
      <c r="AD424" s="55" t="str">
        <f t="shared" si="18"/>
        <v>417</v>
      </c>
      <c r="AE424" s="55"/>
      <c r="AF424" s="55" t="str">
        <f t="shared" si="19"/>
        <v/>
      </c>
      <c r="AG424" s="55" t="str">
        <f t="shared" si="13"/>
        <v/>
      </c>
      <c r="AH424" s="55" t="str">
        <f t="shared" si="14"/>
        <v/>
      </c>
      <c r="AI424" s="55"/>
      <c r="AJ424" s="55" t="str">
        <f t="shared" si="20"/>
        <v/>
      </c>
      <c r="AK424" s="55" t="str">
        <f t="shared" si="15"/>
        <v/>
      </c>
      <c r="AL424" s="104" t="str">
        <f t="shared" si="16"/>
        <v>  </v>
      </c>
      <c r="AM424" s="55"/>
      <c r="AN424" s="55" t="str">
        <f>IF('CADASTRO PROD'!E424 = "", "-", 'CADASTRO PROD'!E424)</f>
        <v>-</v>
      </c>
      <c r="AO424" s="55" t="str">
        <f>IF(AN424= "-", "-", 'CADASTRO PROD'!J424)</f>
        <v>-</v>
      </c>
      <c r="AP424" s="55" t="str">
        <f>IF(AO424 = "-", "-", 'CADASTRO PROD'!D424)</f>
        <v>-</v>
      </c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</row>
    <row r="425" ht="30.0" customHeight="1">
      <c r="A425" s="1"/>
      <c r="B425" s="97" t="str">
        <f t="shared" si="1"/>
        <v/>
      </c>
      <c r="C425" s="108" t="str">
        <f t="shared" si="17"/>
        <v>-</v>
      </c>
      <c r="D425" s="112"/>
      <c r="E425" s="136" t="str">
        <f t="shared" si="2"/>
        <v/>
      </c>
      <c r="F425" s="110"/>
      <c r="G425" s="92"/>
      <c r="H425" s="93"/>
      <c r="I425" s="110"/>
      <c r="J425" s="93"/>
      <c r="K425" s="110"/>
      <c r="L425" s="93"/>
      <c r="M425" s="113"/>
      <c r="N425" s="132"/>
      <c r="O425" s="133" t="str">
        <f t="shared" si="3"/>
        <v/>
      </c>
      <c r="P425" s="110"/>
      <c r="Q425" s="93"/>
      <c r="R425" s="134"/>
      <c r="S425" s="135" t="str">
        <f t="shared" si="4"/>
        <v/>
      </c>
      <c r="T425" s="113" t="str">
        <f t="shared" si="5"/>
        <v>  </v>
      </c>
      <c r="U425" s="35"/>
      <c r="V425" s="114" t="str">
        <f t="shared" si="6"/>
        <v/>
      </c>
      <c r="W425" s="114" t="str">
        <f t="shared" si="7"/>
        <v/>
      </c>
      <c r="X425" s="128" t="str">
        <f t="shared" si="8"/>
        <v>  </v>
      </c>
      <c r="Y425" s="114" t="str">
        <f t="shared" si="9"/>
        <v/>
      </c>
      <c r="Z425" s="114" t="str">
        <f t="shared" si="10"/>
        <v/>
      </c>
      <c r="AA425" s="114" t="str">
        <f>'CADASTRO FORN'!G425</f>
        <v/>
      </c>
      <c r="AB425" s="114" t="str">
        <f t="shared" si="11"/>
        <v/>
      </c>
      <c r="AC425" s="128" t="str">
        <f t="shared" si="12"/>
        <v>  </v>
      </c>
      <c r="AD425" s="55" t="str">
        <f t="shared" si="18"/>
        <v>418</v>
      </c>
      <c r="AE425" s="55"/>
      <c r="AF425" s="55" t="str">
        <f t="shared" si="19"/>
        <v/>
      </c>
      <c r="AG425" s="55" t="str">
        <f t="shared" si="13"/>
        <v/>
      </c>
      <c r="AH425" s="55" t="str">
        <f t="shared" si="14"/>
        <v/>
      </c>
      <c r="AI425" s="55"/>
      <c r="AJ425" s="55" t="str">
        <f t="shared" si="20"/>
        <v/>
      </c>
      <c r="AK425" s="55" t="str">
        <f t="shared" si="15"/>
        <v/>
      </c>
      <c r="AL425" s="104" t="str">
        <f t="shared" si="16"/>
        <v>  </v>
      </c>
      <c r="AM425" s="55"/>
      <c r="AN425" s="55" t="str">
        <f>IF('CADASTRO PROD'!E425 = "", "-", 'CADASTRO PROD'!E425)</f>
        <v>-</v>
      </c>
      <c r="AO425" s="55" t="str">
        <f>IF(AN425= "-", "-", 'CADASTRO PROD'!J425)</f>
        <v>-</v>
      </c>
      <c r="AP425" s="55" t="str">
        <f>IF(AO425 = "-", "-", 'CADASTRO PROD'!D425)</f>
        <v>-</v>
      </c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</row>
    <row r="426" ht="30.0" customHeight="1">
      <c r="A426" s="1"/>
      <c r="B426" s="97" t="str">
        <f t="shared" si="1"/>
        <v/>
      </c>
      <c r="C426" s="98" t="str">
        <f t="shared" si="17"/>
        <v>-</v>
      </c>
      <c r="D426" s="102"/>
      <c r="E426" s="137" t="str">
        <f t="shared" si="2"/>
        <v/>
      </c>
      <c r="F426" s="100"/>
      <c r="G426" s="92"/>
      <c r="H426" s="93"/>
      <c r="I426" s="100"/>
      <c r="J426" s="93"/>
      <c r="K426" s="100"/>
      <c r="L426" s="93"/>
      <c r="M426" s="103"/>
      <c r="N426" s="124"/>
      <c r="O426" s="125" t="str">
        <f t="shared" si="3"/>
        <v/>
      </c>
      <c r="P426" s="100"/>
      <c r="Q426" s="93"/>
      <c r="R426" s="126"/>
      <c r="S426" s="127" t="str">
        <f t="shared" si="4"/>
        <v/>
      </c>
      <c r="T426" s="103" t="str">
        <f t="shared" si="5"/>
        <v>  </v>
      </c>
      <c r="U426" s="35"/>
      <c r="V426" s="114" t="str">
        <f t="shared" si="6"/>
        <v/>
      </c>
      <c r="W426" s="114" t="str">
        <f t="shared" si="7"/>
        <v/>
      </c>
      <c r="X426" s="128" t="str">
        <f t="shared" si="8"/>
        <v>  </v>
      </c>
      <c r="Y426" s="114" t="str">
        <f t="shared" si="9"/>
        <v/>
      </c>
      <c r="Z426" s="114" t="str">
        <f t="shared" si="10"/>
        <v/>
      </c>
      <c r="AA426" s="114" t="str">
        <f>'CADASTRO FORN'!G426</f>
        <v/>
      </c>
      <c r="AB426" s="114" t="str">
        <f t="shared" si="11"/>
        <v/>
      </c>
      <c r="AC426" s="128" t="str">
        <f t="shared" si="12"/>
        <v>  </v>
      </c>
      <c r="AD426" s="55" t="str">
        <f t="shared" si="18"/>
        <v>419</v>
      </c>
      <c r="AE426" s="55"/>
      <c r="AF426" s="55" t="str">
        <f t="shared" si="19"/>
        <v/>
      </c>
      <c r="AG426" s="55" t="str">
        <f t="shared" si="13"/>
        <v/>
      </c>
      <c r="AH426" s="55" t="str">
        <f t="shared" si="14"/>
        <v/>
      </c>
      <c r="AI426" s="55"/>
      <c r="AJ426" s="55" t="str">
        <f t="shared" si="20"/>
        <v/>
      </c>
      <c r="AK426" s="55" t="str">
        <f t="shared" si="15"/>
        <v/>
      </c>
      <c r="AL426" s="104" t="str">
        <f t="shared" si="16"/>
        <v>  </v>
      </c>
      <c r="AM426" s="55"/>
      <c r="AN426" s="55" t="str">
        <f>IF('CADASTRO PROD'!E426 = "", "-", 'CADASTRO PROD'!E426)</f>
        <v>-</v>
      </c>
      <c r="AO426" s="55" t="str">
        <f>IF(AN426= "-", "-", 'CADASTRO PROD'!J426)</f>
        <v>-</v>
      </c>
      <c r="AP426" s="55" t="str">
        <f>IF(AO426 = "-", "-", 'CADASTRO PROD'!D426)</f>
        <v>-</v>
      </c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</row>
    <row r="427" ht="30.0" customHeight="1">
      <c r="A427" s="1"/>
      <c r="B427" s="97" t="str">
        <f t="shared" si="1"/>
        <v/>
      </c>
      <c r="C427" s="108" t="str">
        <f t="shared" si="17"/>
        <v>-</v>
      </c>
      <c r="D427" s="112"/>
      <c r="E427" s="136" t="str">
        <f t="shared" si="2"/>
        <v/>
      </c>
      <c r="F427" s="110"/>
      <c r="G427" s="92"/>
      <c r="H427" s="93"/>
      <c r="I427" s="110"/>
      <c r="J427" s="93"/>
      <c r="K427" s="110"/>
      <c r="L427" s="93"/>
      <c r="M427" s="113"/>
      <c r="N427" s="132"/>
      <c r="O427" s="133" t="str">
        <f t="shared" si="3"/>
        <v/>
      </c>
      <c r="P427" s="110"/>
      <c r="Q427" s="93"/>
      <c r="R427" s="134"/>
      <c r="S427" s="135" t="str">
        <f t="shared" si="4"/>
        <v/>
      </c>
      <c r="T427" s="113" t="str">
        <f t="shared" si="5"/>
        <v>  </v>
      </c>
      <c r="U427" s="35"/>
      <c r="V427" s="114" t="str">
        <f t="shared" si="6"/>
        <v/>
      </c>
      <c r="W427" s="114" t="str">
        <f t="shared" si="7"/>
        <v/>
      </c>
      <c r="X427" s="128" t="str">
        <f t="shared" si="8"/>
        <v>  </v>
      </c>
      <c r="Y427" s="114" t="str">
        <f t="shared" si="9"/>
        <v/>
      </c>
      <c r="Z427" s="114" t="str">
        <f t="shared" si="10"/>
        <v/>
      </c>
      <c r="AA427" s="114" t="str">
        <f>'CADASTRO FORN'!G427</f>
        <v/>
      </c>
      <c r="AB427" s="114" t="str">
        <f t="shared" si="11"/>
        <v/>
      </c>
      <c r="AC427" s="128" t="str">
        <f t="shared" si="12"/>
        <v>  </v>
      </c>
      <c r="AD427" s="55" t="str">
        <f t="shared" si="18"/>
        <v>420</v>
      </c>
      <c r="AE427" s="55"/>
      <c r="AF427" s="55" t="str">
        <f t="shared" si="19"/>
        <v/>
      </c>
      <c r="AG427" s="55" t="str">
        <f t="shared" si="13"/>
        <v/>
      </c>
      <c r="AH427" s="55" t="str">
        <f t="shared" si="14"/>
        <v/>
      </c>
      <c r="AI427" s="55"/>
      <c r="AJ427" s="55" t="str">
        <f t="shared" si="20"/>
        <v/>
      </c>
      <c r="AK427" s="55" t="str">
        <f t="shared" si="15"/>
        <v/>
      </c>
      <c r="AL427" s="104" t="str">
        <f t="shared" si="16"/>
        <v>  </v>
      </c>
      <c r="AM427" s="55"/>
      <c r="AN427" s="55" t="str">
        <f>IF('CADASTRO PROD'!E427 = "", "-", 'CADASTRO PROD'!E427)</f>
        <v>-</v>
      </c>
      <c r="AO427" s="55" t="str">
        <f>IF(AN427= "-", "-", 'CADASTRO PROD'!J427)</f>
        <v>-</v>
      </c>
      <c r="AP427" s="55" t="str">
        <f>IF(AO427 = "-", "-", 'CADASTRO PROD'!D427)</f>
        <v>-</v>
      </c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</row>
    <row r="428" ht="30.0" customHeight="1">
      <c r="A428" s="1"/>
      <c r="B428" s="97" t="str">
        <f t="shared" si="1"/>
        <v/>
      </c>
      <c r="C428" s="98" t="str">
        <f t="shared" si="17"/>
        <v>-</v>
      </c>
      <c r="D428" s="102"/>
      <c r="E428" s="137" t="str">
        <f t="shared" si="2"/>
        <v/>
      </c>
      <c r="F428" s="100"/>
      <c r="G428" s="92"/>
      <c r="H428" s="93"/>
      <c r="I428" s="100"/>
      <c r="J428" s="93"/>
      <c r="K428" s="100"/>
      <c r="L428" s="93"/>
      <c r="M428" s="103"/>
      <c r="N428" s="124"/>
      <c r="O428" s="125" t="str">
        <f t="shared" si="3"/>
        <v/>
      </c>
      <c r="P428" s="100"/>
      <c r="Q428" s="93"/>
      <c r="R428" s="126"/>
      <c r="S428" s="127" t="str">
        <f t="shared" si="4"/>
        <v/>
      </c>
      <c r="T428" s="103" t="str">
        <f t="shared" si="5"/>
        <v>  </v>
      </c>
      <c r="U428" s="35"/>
      <c r="V428" s="114" t="str">
        <f t="shared" si="6"/>
        <v/>
      </c>
      <c r="W428" s="114" t="str">
        <f t="shared" si="7"/>
        <v/>
      </c>
      <c r="X428" s="128" t="str">
        <f t="shared" si="8"/>
        <v>  </v>
      </c>
      <c r="Y428" s="114" t="str">
        <f t="shared" si="9"/>
        <v/>
      </c>
      <c r="Z428" s="114" t="str">
        <f t="shared" si="10"/>
        <v/>
      </c>
      <c r="AA428" s="114" t="str">
        <f>'CADASTRO FORN'!G428</f>
        <v/>
      </c>
      <c r="AB428" s="114" t="str">
        <f t="shared" si="11"/>
        <v/>
      </c>
      <c r="AC428" s="128" t="str">
        <f t="shared" si="12"/>
        <v>  </v>
      </c>
      <c r="AD428" s="55" t="str">
        <f t="shared" si="18"/>
        <v>421</v>
      </c>
      <c r="AE428" s="55"/>
      <c r="AF428" s="55" t="str">
        <f t="shared" si="19"/>
        <v/>
      </c>
      <c r="AG428" s="55" t="str">
        <f t="shared" si="13"/>
        <v/>
      </c>
      <c r="AH428" s="55" t="str">
        <f t="shared" si="14"/>
        <v/>
      </c>
      <c r="AI428" s="55"/>
      <c r="AJ428" s="55" t="str">
        <f t="shared" si="20"/>
        <v/>
      </c>
      <c r="AK428" s="55" t="str">
        <f t="shared" si="15"/>
        <v/>
      </c>
      <c r="AL428" s="104" t="str">
        <f t="shared" si="16"/>
        <v>  </v>
      </c>
      <c r="AM428" s="55"/>
      <c r="AN428" s="55" t="str">
        <f>IF('CADASTRO PROD'!E428 = "", "-", 'CADASTRO PROD'!E428)</f>
        <v>-</v>
      </c>
      <c r="AO428" s="55" t="str">
        <f>IF(AN428= "-", "-", 'CADASTRO PROD'!J428)</f>
        <v>-</v>
      </c>
      <c r="AP428" s="55" t="str">
        <f>IF(AO428 = "-", "-", 'CADASTRO PROD'!D428)</f>
        <v>-</v>
      </c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</row>
    <row r="429" ht="30.0" customHeight="1">
      <c r="A429" s="1"/>
      <c r="B429" s="97" t="str">
        <f t="shared" si="1"/>
        <v/>
      </c>
      <c r="C429" s="108" t="str">
        <f t="shared" si="17"/>
        <v>-</v>
      </c>
      <c r="D429" s="112"/>
      <c r="E429" s="136" t="str">
        <f t="shared" si="2"/>
        <v/>
      </c>
      <c r="F429" s="110"/>
      <c r="G429" s="92"/>
      <c r="H429" s="93"/>
      <c r="I429" s="110"/>
      <c r="J429" s="93"/>
      <c r="K429" s="110"/>
      <c r="L429" s="93"/>
      <c r="M429" s="113"/>
      <c r="N429" s="132"/>
      <c r="O429" s="133" t="str">
        <f t="shared" si="3"/>
        <v/>
      </c>
      <c r="P429" s="110"/>
      <c r="Q429" s="93"/>
      <c r="R429" s="134"/>
      <c r="S429" s="135" t="str">
        <f t="shared" si="4"/>
        <v/>
      </c>
      <c r="T429" s="113" t="str">
        <f t="shared" si="5"/>
        <v>  </v>
      </c>
      <c r="U429" s="35"/>
      <c r="V429" s="114" t="str">
        <f t="shared" si="6"/>
        <v/>
      </c>
      <c r="W429" s="114" t="str">
        <f t="shared" si="7"/>
        <v/>
      </c>
      <c r="X429" s="128" t="str">
        <f t="shared" si="8"/>
        <v>  </v>
      </c>
      <c r="Y429" s="114" t="str">
        <f t="shared" si="9"/>
        <v/>
      </c>
      <c r="Z429" s="114" t="str">
        <f t="shared" si="10"/>
        <v/>
      </c>
      <c r="AA429" s="114" t="str">
        <f>'CADASTRO FORN'!G429</f>
        <v/>
      </c>
      <c r="AB429" s="114" t="str">
        <f t="shared" si="11"/>
        <v/>
      </c>
      <c r="AC429" s="128" t="str">
        <f t="shared" si="12"/>
        <v>  </v>
      </c>
      <c r="AD429" s="55" t="str">
        <f t="shared" si="18"/>
        <v>422</v>
      </c>
      <c r="AE429" s="55"/>
      <c r="AF429" s="55" t="str">
        <f t="shared" si="19"/>
        <v/>
      </c>
      <c r="AG429" s="55" t="str">
        <f t="shared" si="13"/>
        <v/>
      </c>
      <c r="AH429" s="55" t="str">
        <f t="shared" si="14"/>
        <v/>
      </c>
      <c r="AI429" s="55"/>
      <c r="AJ429" s="55" t="str">
        <f t="shared" si="20"/>
        <v/>
      </c>
      <c r="AK429" s="55" t="str">
        <f t="shared" si="15"/>
        <v/>
      </c>
      <c r="AL429" s="104" t="str">
        <f t="shared" si="16"/>
        <v>  </v>
      </c>
      <c r="AM429" s="55"/>
      <c r="AN429" s="55" t="str">
        <f>IF('CADASTRO PROD'!E429 = "", "-", 'CADASTRO PROD'!E429)</f>
        <v>-</v>
      </c>
      <c r="AO429" s="55" t="str">
        <f>IF(AN429= "-", "-", 'CADASTRO PROD'!J429)</f>
        <v>-</v>
      </c>
      <c r="AP429" s="55" t="str">
        <f>IF(AO429 = "-", "-", 'CADASTRO PROD'!D429)</f>
        <v>-</v>
      </c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</row>
    <row r="430" ht="30.0" customHeight="1">
      <c r="A430" s="1"/>
      <c r="B430" s="97" t="str">
        <f t="shared" si="1"/>
        <v/>
      </c>
      <c r="C430" s="98" t="str">
        <f t="shared" si="17"/>
        <v>-</v>
      </c>
      <c r="D430" s="102"/>
      <c r="E430" s="137" t="str">
        <f t="shared" si="2"/>
        <v/>
      </c>
      <c r="F430" s="100"/>
      <c r="G430" s="92"/>
      <c r="H430" s="93"/>
      <c r="I430" s="100"/>
      <c r="J430" s="93"/>
      <c r="K430" s="100"/>
      <c r="L430" s="93"/>
      <c r="M430" s="103"/>
      <c r="N430" s="124"/>
      <c r="O430" s="125" t="str">
        <f t="shared" si="3"/>
        <v/>
      </c>
      <c r="P430" s="100"/>
      <c r="Q430" s="93"/>
      <c r="R430" s="126"/>
      <c r="S430" s="127" t="str">
        <f t="shared" si="4"/>
        <v/>
      </c>
      <c r="T430" s="103" t="str">
        <f t="shared" si="5"/>
        <v>  </v>
      </c>
      <c r="U430" s="35"/>
      <c r="V430" s="114" t="str">
        <f t="shared" si="6"/>
        <v/>
      </c>
      <c r="W430" s="114" t="str">
        <f t="shared" si="7"/>
        <v/>
      </c>
      <c r="X430" s="128" t="str">
        <f t="shared" si="8"/>
        <v>  </v>
      </c>
      <c r="Y430" s="114" t="str">
        <f t="shared" si="9"/>
        <v/>
      </c>
      <c r="Z430" s="114" t="str">
        <f t="shared" si="10"/>
        <v/>
      </c>
      <c r="AA430" s="114" t="str">
        <f>'CADASTRO FORN'!G430</f>
        <v/>
      </c>
      <c r="AB430" s="114" t="str">
        <f t="shared" si="11"/>
        <v/>
      </c>
      <c r="AC430" s="128" t="str">
        <f t="shared" si="12"/>
        <v>  </v>
      </c>
      <c r="AD430" s="55" t="str">
        <f t="shared" si="18"/>
        <v>423</v>
      </c>
      <c r="AE430" s="55"/>
      <c r="AF430" s="55" t="str">
        <f t="shared" si="19"/>
        <v/>
      </c>
      <c r="AG430" s="55" t="str">
        <f t="shared" si="13"/>
        <v/>
      </c>
      <c r="AH430" s="55" t="str">
        <f t="shared" si="14"/>
        <v/>
      </c>
      <c r="AI430" s="55"/>
      <c r="AJ430" s="55" t="str">
        <f t="shared" si="20"/>
        <v/>
      </c>
      <c r="AK430" s="55" t="str">
        <f t="shared" si="15"/>
        <v/>
      </c>
      <c r="AL430" s="104" t="str">
        <f t="shared" si="16"/>
        <v>  </v>
      </c>
      <c r="AM430" s="55"/>
      <c r="AN430" s="55" t="str">
        <f>IF('CADASTRO PROD'!E430 = "", "-", 'CADASTRO PROD'!E430)</f>
        <v>-</v>
      </c>
      <c r="AO430" s="55" t="str">
        <f>IF(AN430= "-", "-", 'CADASTRO PROD'!J430)</f>
        <v>-</v>
      </c>
      <c r="AP430" s="55" t="str">
        <f>IF(AO430 = "-", "-", 'CADASTRO PROD'!D430)</f>
        <v>-</v>
      </c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</row>
    <row r="431" ht="30.0" customHeight="1">
      <c r="A431" s="1"/>
      <c r="B431" s="97" t="str">
        <f t="shared" si="1"/>
        <v/>
      </c>
      <c r="C431" s="108" t="str">
        <f t="shared" si="17"/>
        <v>-</v>
      </c>
      <c r="D431" s="112"/>
      <c r="E431" s="136" t="str">
        <f t="shared" si="2"/>
        <v/>
      </c>
      <c r="F431" s="110"/>
      <c r="G431" s="92"/>
      <c r="H431" s="93"/>
      <c r="I431" s="110"/>
      <c r="J431" s="93"/>
      <c r="K431" s="110"/>
      <c r="L431" s="93"/>
      <c r="M431" s="113"/>
      <c r="N431" s="132"/>
      <c r="O431" s="133" t="str">
        <f t="shared" si="3"/>
        <v/>
      </c>
      <c r="P431" s="110"/>
      <c r="Q431" s="93"/>
      <c r="R431" s="134"/>
      <c r="S431" s="135" t="str">
        <f t="shared" si="4"/>
        <v/>
      </c>
      <c r="T431" s="113" t="str">
        <f t="shared" si="5"/>
        <v>  </v>
      </c>
      <c r="U431" s="35"/>
      <c r="V431" s="114" t="str">
        <f t="shared" si="6"/>
        <v/>
      </c>
      <c r="W431" s="114" t="str">
        <f t="shared" si="7"/>
        <v/>
      </c>
      <c r="X431" s="128" t="str">
        <f t="shared" si="8"/>
        <v>  </v>
      </c>
      <c r="Y431" s="114" t="str">
        <f t="shared" si="9"/>
        <v/>
      </c>
      <c r="Z431" s="114" t="str">
        <f t="shared" si="10"/>
        <v/>
      </c>
      <c r="AA431" s="114" t="str">
        <f>'CADASTRO FORN'!G431</f>
        <v/>
      </c>
      <c r="AB431" s="114" t="str">
        <f t="shared" si="11"/>
        <v/>
      </c>
      <c r="AC431" s="128" t="str">
        <f t="shared" si="12"/>
        <v>  </v>
      </c>
      <c r="AD431" s="55" t="str">
        <f t="shared" si="18"/>
        <v>424</v>
      </c>
      <c r="AE431" s="55"/>
      <c r="AF431" s="55" t="str">
        <f t="shared" si="19"/>
        <v/>
      </c>
      <c r="AG431" s="55" t="str">
        <f t="shared" si="13"/>
        <v/>
      </c>
      <c r="AH431" s="55" t="str">
        <f t="shared" si="14"/>
        <v/>
      </c>
      <c r="AI431" s="55"/>
      <c r="AJ431" s="55" t="str">
        <f t="shared" si="20"/>
        <v/>
      </c>
      <c r="AK431" s="55" t="str">
        <f t="shared" si="15"/>
        <v/>
      </c>
      <c r="AL431" s="104" t="str">
        <f t="shared" si="16"/>
        <v>  </v>
      </c>
      <c r="AM431" s="55"/>
      <c r="AN431" s="55" t="str">
        <f>IF('CADASTRO PROD'!E431 = "", "-", 'CADASTRO PROD'!E431)</f>
        <v>-</v>
      </c>
      <c r="AO431" s="55" t="str">
        <f>IF(AN431= "-", "-", 'CADASTRO PROD'!J431)</f>
        <v>-</v>
      </c>
      <c r="AP431" s="55" t="str">
        <f>IF(AO431 = "-", "-", 'CADASTRO PROD'!D431)</f>
        <v>-</v>
      </c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</row>
    <row r="432" ht="30.0" customHeight="1">
      <c r="A432" s="1"/>
      <c r="B432" s="97" t="str">
        <f t="shared" si="1"/>
        <v/>
      </c>
      <c r="C432" s="98" t="str">
        <f t="shared" si="17"/>
        <v>-</v>
      </c>
      <c r="D432" s="102"/>
      <c r="E432" s="137" t="str">
        <f t="shared" si="2"/>
        <v/>
      </c>
      <c r="F432" s="100"/>
      <c r="G432" s="92"/>
      <c r="H432" s="93"/>
      <c r="I432" s="100"/>
      <c r="J432" s="93"/>
      <c r="K432" s="100"/>
      <c r="L432" s="93"/>
      <c r="M432" s="103"/>
      <c r="N432" s="124"/>
      <c r="O432" s="125" t="str">
        <f t="shared" si="3"/>
        <v/>
      </c>
      <c r="P432" s="100"/>
      <c r="Q432" s="93"/>
      <c r="R432" s="126"/>
      <c r="S432" s="127" t="str">
        <f t="shared" si="4"/>
        <v/>
      </c>
      <c r="T432" s="103" t="str">
        <f t="shared" si="5"/>
        <v>  </v>
      </c>
      <c r="U432" s="35"/>
      <c r="V432" s="114" t="str">
        <f t="shared" si="6"/>
        <v/>
      </c>
      <c r="W432" s="114" t="str">
        <f t="shared" si="7"/>
        <v/>
      </c>
      <c r="X432" s="128" t="str">
        <f t="shared" si="8"/>
        <v>  </v>
      </c>
      <c r="Y432" s="114" t="str">
        <f t="shared" si="9"/>
        <v/>
      </c>
      <c r="Z432" s="114" t="str">
        <f t="shared" si="10"/>
        <v/>
      </c>
      <c r="AA432" s="114" t="str">
        <f>'CADASTRO FORN'!G432</f>
        <v/>
      </c>
      <c r="AB432" s="114" t="str">
        <f t="shared" si="11"/>
        <v/>
      </c>
      <c r="AC432" s="128" t="str">
        <f t="shared" si="12"/>
        <v>  </v>
      </c>
      <c r="AD432" s="55" t="str">
        <f t="shared" si="18"/>
        <v>425</v>
      </c>
      <c r="AE432" s="55"/>
      <c r="AF432" s="55" t="str">
        <f t="shared" si="19"/>
        <v/>
      </c>
      <c r="AG432" s="55" t="str">
        <f t="shared" si="13"/>
        <v/>
      </c>
      <c r="AH432" s="55" t="str">
        <f t="shared" si="14"/>
        <v/>
      </c>
      <c r="AI432" s="55"/>
      <c r="AJ432" s="55" t="str">
        <f t="shared" si="20"/>
        <v/>
      </c>
      <c r="AK432" s="55" t="str">
        <f t="shared" si="15"/>
        <v/>
      </c>
      <c r="AL432" s="104" t="str">
        <f t="shared" si="16"/>
        <v>  </v>
      </c>
      <c r="AM432" s="55"/>
      <c r="AN432" s="55" t="str">
        <f>IF('CADASTRO PROD'!E432 = "", "-", 'CADASTRO PROD'!E432)</f>
        <v>-</v>
      </c>
      <c r="AO432" s="55" t="str">
        <f>IF(AN432= "-", "-", 'CADASTRO PROD'!J432)</f>
        <v>-</v>
      </c>
      <c r="AP432" s="55" t="str">
        <f>IF(AO432 = "-", "-", 'CADASTRO PROD'!D432)</f>
        <v>-</v>
      </c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</row>
    <row r="433" ht="30.0" customHeight="1">
      <c r="A433" s="1"/>
      <c r="B433" s="97" t="str">
        <f t="shared" si="1"/>
        <v/>
      </c>
      <c r="C433" s="108" t="str">
        <f t="shared" si="17"/>
        <v>-</v>
      </c>
      <c r="D433" s="112"/>
      <c r="E433" s="136" t="str">
        <f t="shared" si="2"/>
        <v/>
      </c>
      <c r="F433" s="110"/>
      <c r="G433" s="92"/>
      <c r="H433" s="93"/>
      <c r="I433" s="110"/>
      <c r="J433" s="93"/>
      <c r="K433" s="110"/>
      <c r="L433" s="93"/>
      <c r="M433" s="113"/>
      <c r="N433" s="132"/>
      <c r="O433" s="133" t="str">
        <f t="shared" si="3"/>
        <v/>
      </c>
      <c r="P433" s="110"/>
      <c r="Q433" s="93"/>
      <c r="R433" s="134"/>
      <c r="S433" s="135" t="str">
        <f t="shared" si="4"/>
        <v/>
      </c>
      <c r="T433" s="113" t="str">
        <f t="shared" si="5"/>
        <v>  </v>
      </c>
      <c r="U433" s="35"/>
      <c r="V433" s="114" t="str">
        <f t="shared" si="6"/>
        <v/>
      </c>
      <c r="W433" s="114" t="str">
        <f t="shared" si="7"/>
        <v/>
      </c>
      <c r="X433" s="128" t="str">
        <f t="shared" si="8"/>
        <v>  </v>
      </c>
      <c r="Y433" s="114" t="str">
        <f t="shared" si="9"/>
        <v/>
      </c>
      <c r="Z433" s="114" t="str">
        <f t="shared" si="10"/>
        <v/>
      </c>
      <c r="AA433" s="114" t="str">
        <f>'CADASTRO FORN'!G433</f>
        <v/>
      </c>
      <c r="AB433" s="114" t="str">
        <f t="shared" si="11"/>
        <v/>
      </c>
      <c r="AC433" s="128" t="str">
        <f t="shared" si="12"/>
        <v>  </v>
      </c>
      <c r="AD433" s="55" t="str">
        <f t="shared" si="18"/>
        <v>426</v>
      </c>
      <c r="AE433" s="55"/>
      <c r="AF433" s="55" t="str">
        <f t="shared" si="19"/>
        <v/>
      </c>
      <c r="AG433" s="55" t="str">
        <f t="shared" si="13"/>
        <v/>
      </c>
      <c r="AH433" s="55" t="str">
        <f t="shared" si="14"/>
        <v/>
      </c>
      <c r="AI433" s="55"/>
      <c r="AJ433" s="55" t="str">
        <f t="shared" si="20"/>
        <v/>
      </c>
      <c r="AK433" s="55" t="str">
        <f t="shared" si="15"/>
        <v/>
      </c>
      <c r="AL433" s="104" t="str">
        <f t="shared" si="16"/>
        <v>  </v>
      </c>
      <c r="AM433" s="55"/>
      <c r="AN433" s="55" t="str">
        <f>IF('CADASTRO PROD'!E433 = "", "-", 'CADASTRO PROD'!E433)</f>
        <v>-</v>
      </c>
      <c r="AO433" s="55" t="str">
        <f>IF(AN433= "-", "-", 'CADASTRO PROD'!J433)</f>
        <v>-</v>
      </c>
      <c r="AP433" s="55" t="str">
        <f>IF(AO433 = "-", "-", 'CADASTRO PROD'!D433)</f>
        <v>-</v>
      </c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</row>
    <row r="434" ht="30.0" customHeight="1">
      <c r="A434" s="1"/>
      <c r="B434" s="97" t="str">
        <f t="shared" si="1"/>
        <v/>
      </c>
      <c r="C434" s="98" t="str">
        <f t="shared" si="17"/>
        <v>-</v>
      </c>
      <c r="D434" s="102"/>
      <c r="E434" s="137" t="str">
        <f t="shared" si="2"/>
        <v/>
      </c>
      <c r="F434" s="100"/>
      <c r="G434" s="92"/>
      <c r="H434" s="93"/>
      <c r="I434" s="100"/>
      <c r="J434" s="93"/>
      <c r="K434" s="100"/>
      <c r="L434" s="93"/>
      <c r="M434" s="103"/>
      <c r="N434" s="124"/>
      <c r="O434" s="125" t="str">
        <f t="shared" si="3"/>
        <v/>
      </c>
      <c r="P434" s="100"/>
      <c r="Q434" s="93"/>
      <c r="R434" s="126"/>
      <c r="S434" s="127" t="str">
        <f t="shared" si="4"/>
        <v/>
      </c>
      <c r="T434" s="103" t="str">
        <f t="shared" si="5"/>
        <v>  </v>
      </c>
      <c r="U434" s="35"/>
      <c r="V434" s="114" t="str">
        <f t="shared" si="6"/>
        <v/>
      </c>
      <c r="W434" s="114" t="str">
        <f t="shared" si="7"/>
        <v/>
      </c>
      <c r="X434" s="128" t="str">
        <f t="shared" si="8"/>
        <v>  </v>
      </c>
      <c r="Y434" s="114" t="str">
        <f t="shared" si="9"/>
        <v/>
      </c>
      <c r="Z434" s="114" t="str">
        <f t="shared" si="10"/>
        <v/>
      </c>
      <c r="AA434" s="114" t="str">
        <f>'CADASTRO FORN'!G434</f>
        <v/>
      </c>
      <c r="AB434" s="114" t="str">
        <f t="shared" si="11"/>
        <v/>
      </c>
      <c r="AC434" s="128" t="str">
        <f t="shared" si="12"/>
        <v>  </v>
      </c>
      <c r="AD434" s="55" t="str">
        <f t="shared" si="18"/>
        <v>427</v>
      </c>
      <c r="AE434" s="55"/>
      <c r="AF434" s="55" t="str">
        <f t="shared" si="19"/>
        <v/>
      </c>
      <c r="AG434" s="55" t="str">
        <f t="shared" si="13"/>
        <v/>
      </c>
      <c r="AH434" s="55" t="str">
        <f t="shared" si="14"/>
        <v/>
      </c>
      <c r="AI434" s="55"/>
      <c r="AJ434" s="55" t="str">
        <f t="shared" si="20"/>
        <v/>
      </c>
      <c r="AK434" s="55" t="str">
        <f t="shared" si="15"/>
        <v/>
      </c>
      <c r="AL434" s="104" t="str">
        <f t="shared" si="16"/>
        <v>  </v>
      </c>
      <c r="AM434" s="55"/>
      <c r="AN434" s="55" t="str">
        <f>IF('CADASTRO PROD'!E434 = "", "-", 'CADASTRO PROD'!E434)</f>
        <v>-</v>
      </c>
      <c r="AO434" s="55" t="str">
        <f>IF(AN434= "-", "-", 'CADASTRO PROD'!J434)</f>
        <v>-</v>
      </c>
      <c r="AP434" s="55" t="str">
        <f>IF(AO434 = "-", "-", 'CADASTRO PROD'!D434)</f>
        <v>-</v>
      </c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</row>
    <row r="435" ht="30.0" customHeight="1">
      <c r="A435" s="1"/>
      <c r="B435" s="97" t="str">
        <f t="shared" si="1"/>
        <v/>
      </c>
      <c r="C435" s="108" t="str">
        <f t="shared" si="17"/>
        <v>-</v>
      </c>
      <c r="D435" s="112"/>
      <c r="E435" s="136" t="str">
        <f t="shared" si="2"/>
        <v/>
      </c>
      <c r="F435" s="110"/>
      <c r="G435" s="92"/>
      <c r="H435" s="93"/>
      <c r="I435" s="110"/>
      <c r="J435" s="93"/>
      <c r="K435" s="110"/>
      <c r="L435" s="93"/>
      <c r="M435" s="113"/>
      <c r="N435" s="132"/>
      <c r="O435" s="133" t="str">
        <f t="shared" si="3"/>
        <v/>
      </c>
      <c r="P435" s="110"/>
      <c r="Q435" s="93"/>
      <c r="R435" s="134"/>
      <c r="S435" s="135" t="str">
        <f t="shared" si="4"/>
        <v/>
      </c>
      <c r="T435" s="113" t="str">
        <f t="shared" si="5"/>
        <v>  </v>
      </c>
      <c r="U435" s="35"/>
      <c r="V435" s="114" t="str">
        <f t="shared" si="6"/>
        <v/>
      </c>
      <c r="W435" s="114" t="str">
        <f t="shared" si="7"/>
        <v/>
      </c>
      <c r="X435" s="128" t="str">
        <f t="shared" si="8"/>
        <v>  </v>
      </c>
      <c r="Y435" s="114" t="str">
        <f t="shared" si="9"/>
        <v/>
      </c>
      <c r="Z435" s="114" t="str">
        <f t="shared" si="10"/>
        <v/>
      </c>
      <c r="AA435" s="114" t="str">
        <f>'CADASTRO FORN'!G435</f>
        <v/>
      </c>
      <c r="AB435" s="114" t="str">
        <f t="shared" si="11"/>
        <v/>
      </c>
      <c r="AC435" s="128" t="str">
        <f t="shared" si="12"/>
        <v>  </v>
      </c>
      <c r="AD435" s="55" t="str">
        <f t="shared" si="18"/>
        <v>428</v>
      </c>
      <c r="AE435" s="55"/>
      <c r="AF435" s="55" t="str">
        <f t="shared" si="19"/>
        <v/>
      </c>
      <c r="AG435" s="55" t="str">
        <f t="shared" si="13"/>
        <v/>
      </c>
      <c r="AH435" s="55" t="str">
        <f t="shared" si="14"/>
        <v/>
      </c>
      <c r="AI435" s="55"/>
      <c r="AJ435" s="55" t="str">
        <f t="shared" si="20"/>
        <v/>
      </c>
      <c r="AK435" s="55" t="str">
        <f t="shared" si="15"/>
        <v/>
      </c>
      <c r="AL435" s="104" t="str">
        <f t="shared" si="16"/>
        <v>  </v>
      </c>
      <c r="AM435" s="55"/>
      <c r="AN435" s="55" t="str">
        <f>IF('CADASTRO PROD'!E435 = "", "-", 'CADASTRO PROD'!E435)</f>
        <v>-</v>
      </c>
      <c r="AO435" s="55" t="str">
        <f>IF(AN435= "-", "-", 'CADASTRO PROD'!J435)</f>
        <v>-</v>
      </c>
      <c r="AP435" s="55" t="str">
        <f>IF(AO435 = "-", "-", 'CADASTRO PROD'!D435)</f>
        <v>-</v>
      </c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</row>
    <row r="436" ht="30.0" customHeight="1">
      <c r="A436" s="1"/>
      <c r="B436" s="97" t="str">
        <f t="shared" si="1"/>
        <v/>
      </c>
      <c r="C436" s="98" t="str">
        <f t="shared" si="17"/>
        <v>-</v>
      </c>
      <c r="D436" s="102"/>
      <c r="E436" s="137" t="str">
        <f t="shared" si="2"/>
        <v/>
      </c>
      <c r="F436" s="100"/>
      <c r="G436" s="92"/>
      <c r="H436" s="93"/>
      <c r="I436" s="100"/>
      <c r="J436" s="93"/>
      <c r="K436" s="100"/>
      <c r="L436" s="93"/>
      <c r="M436" s="103"/>
      <c r="N436" s="124"/>
      <c r="O436" s="125" t="str">
        <f t="shared" si="3"/>
        <v/>
      </c>
      <c r="P436" s="100"/>
      <c r="Q436" s="93"/>
      <c r="R436" s="126"/>
      <c r="S436" s="127" t="str">
        <f t="shared" si="4"/>
        <v/>
      </c>
      <c r="T436" s="103" t="str">
        <f t="shared" si="5"/>
        <v>  </v>
      </c>
      <c r="U436" s="35"/>
      <c r="V436" s="114" t="str">
        <f t="shared" si="6"/>
        <v/>
      </c>
      <c r="W436" s="114" t="str">
        <f t="shared" si="7"/>
        <v/>
      </c>
      <c r="X436" s="128" t="str">
        <f t="shared" si="8"/>
        <v>  </v>
      </c>
      <c r="Y436" s="114" t="str">
        <f t="shared" si="9"/>
        <v/>
      </c>
      <c r="Z436" s="114" t="str">
        <f t="shared" si="10"/>
        <v/>
      </c>
      <c r="AA436" s="114" t="str">
        <f>'CADASTRO FORN'!G436</f>
        <v/>
      </c>
      <c r="AB436" s="114" t="str">
        <f t="shared" si="11"/>
        <v/>
      </c>
      <c r="AC436" s="128" t="str">
        <f t="shared" si="12"/>
        <v>  </v>
      </c>
      <c r="AD436" s="55" t="str">
        <f t="shared" si="18"/>
        <v>429</v>
      </c>
      <c r="AE436" s="55"/>
      <c r="AF436" s="55" t="str">
        <f t="shared" si="19"/>
        <v/>
      </c>
      <c r="AG436" s="55" t="str">
        <f t="shared" si="13"/>
        <v/>
      </c>
      <c r="AH436" s="55" t="str">
        <f t="shared" si="14"/>
        <v/>
      </c>
      <c r="AI436" s="55"/>
      <c r="AJ436" s="55" t="str">
        <f t="shared" si="20"/>
        <v/>
      </c>
      <c r="AK436" s="55" t="str">
        <f t="shared" si="15"/>
        <v/>
      </c>
      <c r="AL436" s="104" t="str">
        <f t="shared" si="16"/>
        <v>  </v>
      </c>
      <c r="AM436" s="55"/>
      <c r="AN436" s="55" t="str">
        <f>IF('CADASTRO PROD'!E436 = "", "-", 'CADASTRO PROD'!E436)</f>
        <v>-</v>
      </c>
      <c r="AO436" s="55" t="str">
        <f>IF(AN436= "-", "-", 'CADASTRO PROD'!J436)</f>
        <v>-</v>
      </c>
      <c r="AP436" s="55" t="str">
        <f>IF(AO436 = "-", "-", 'CADASTRO PROD'!D436)</f>
        <v>-</v>
      </c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</row>
    <row r="437" ht="30.0" customHeight="1">
      <c r="A437" s="1"/>
      <c r="B437" s="97" t="str">
        <f t="shared" si="1"/>
        <v/>
      </c>
      <c r="C437" s="108" t="str">
        <f t="shared" si="17"/>
        <v>-</v>
      </c>
      <c r="D437" s="112"/>
      <c r="E437" s="136" t="str">
        <f t="shared" si="2"/>
        <v/>
      </c>
      <c r="F437" s="110"/>
      <c r="G437" s="92"/>
      <c r="H437" s="93"/>
      <c r="I437" s="110"/>
      <c r="J437" s="93"/>
      <c r="K437" s="110"/>
      <c r="L437" s="93"/>
      <c r="M437" s="113"/>
      <c r="N437" s="132"/>
      <c r="O437" s="133" t="str">
        <f t="shared" si="3"/>
        <v/>
      </c>
      <c r="P437" s="110"/>
      <c r="Q437" s="93"/>
      <c r="R437" s="134"/>
      <c r="S437" s="135" t="str">
        <f t="shared" si="4"/>
        <v/>
      </c>
      <c r="T437" s="113" t="str">
        <f t="shared" si="5"/>
        <v>  </v>
      </c>
      <c r="U437" s="35"/>
      <c r="V437" s="114" t="str">
        <f t="shared" si="6"/>
        <v/>
      </c>
      <c r="W437" s="114" t="str">
        <f t="shared" si="7"/>
        <v/>
      </c>
      <c r="X437" s="128" t="str">
        <f t="shared" si="8"/>
        <v>  </v>
      </c>
      <c r="Y437" s="114" t="str">
        <f t="shared" si="9"/>
        <v/>
      </c>
      <c r="Z437" s="114" t="str">
        <f t="shared" si="10"/>
        <v/>
      </c>
      <c r="AA437" s="114" t="str">
        <f>'CADASTRO FORN'!G437</f>
        <v/>
      </c>
      <c r="AB437" s="114" t="str">
        <f t="shared" si="11"/>
        <v/>
      </c>
      <c r="AC437" s="128" t="str">
        <f t="shared" si="12"/>
        <v>  </v>
      </c>
      <c r="AD437" s="55" t="str">
        <f t="shared" si="18"/>
        <v>430</v>
      </c>
      <c r="AE437" s="55"/>
      <c r="AF437" s="55" t="str">
        <f t="shared" si="19"/>
        <v/>
      </c>
      <c r="AG437" s="55" t="str">
        <f t="shared" si="13"/>
        <v/>
      </c>
      <c r="AH437" s="55" t="str">
        <f t="shared" si="14"/>
        <v/>
      </c>
      <c r="AI437" s="55"/>
      <c r="AJ437" s="55" t="str">
        <f t="shared" si="20"/>
        <v/>
      </c>
      <c r="AK437" s="55" t="str">
        <f t="shared" si="15"/>
        <v/>
      </c>
      <c r="AL437" s="104" t="str">
        <f t="shared" si="16"/>
        <v>  </v>
      </c>
      <c r="AM437" s="55"/>
      <c r="AN437" s="55" t="str">
        <f>IF('CADASTRO PROD'!E437 = "", "-", 'CADASTRO PROD'!E437)</f>
        <v>-</v>
      </c>
      <c r="AO437" s="55" t="str">
        <f>IF(AN437= "-", "-", 'CADASTRO PROD'!J437)</f>
        <v>-</v>
      </c>
      <c r="AP437" s="55" t="str">
        <f>IF(AO437 = "-", "-", 'CADASTRO PROD'!D437)</f>
        <v>-</v>
      </c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</row>
    <row r="438" ht="30.0" customHeight="1">
      <c r="A438" s="1"/>
      <c r="B438" s="97" t="str">
        <f t="shared" si="1"/>
        <v/>
      </c>
      <c r="C438" s="98" t="str">
        <f t="shared" si="17"/>
        <v>-</v>
      </c>
      <c r="D438" s="102"/>
      <c r="E438" s="137" t="str">
        <f t="shared" si="2"/>
        <v/>
      </c>
      <c r="F438" s="100"/>
      <c r="G438" s="92"/>
      <c r="H438" s="93"/>
      <c r="I438" s="100"/>
      <c r="J438" s="93"/>
      <c r="K438" s="100"/>
      <c r="L438" s="93"/>
      <c r="M438" s="103"/>
      <c r="N438" s="124"/>
      <c r="O438" s="125" t="str">
        <f t="shared" si="3"/>
        <v/>
      </c>
      <c r="P438" s="100"/>
      <c r="Q438" s="93"/>
      <c r="R438" s="126"/>
      <c r="S438" s="127" t="str">
        <f t="shared" si="4"/>
        <v/>
      </c>
      <c r="T438" s="103" t="str">
        <f t="shared" si="5"/>
        <v>  </v>
      </c>
      <c r="U438" s="35"/>
      <c r="V438" s="114" t="str">
        <f t="shared" si="6"/>
        <v/>
      </c>
      <c r="W438" s="114" t="str">
        <f t="shared" si="7"/>
        <v/>
      </c>
      <c r="X438" s="128" t="str">
        <f t="shared" si="8"/>
        <v>  </v>
      </c>
      <c r="Y438" s="114" t="str">
        <f t="shared" si="9"/>
        <v/>
      </c>
      <c r="Z438" s="114" t="str">
        <f t="shared" si="10"/>
        <v/>
      </c>
      <c r="AA438" s="114" t="str">
        <f>'CADASTRO FORN'!G438</f>
        <v/>
      </c>
      <c r="AB438" s="114" t="str">
        <f t="shared" si="11"/>
        <v/>
      </c>
      <c r="AC438" s="128" t="str">
        <f t="shared" si="12"/>
        <v>  </v>
      </c>
      <c r="AD438" s="55" t="str">
        <f t="shared" si="18"/>
        <v>431</v>
      </c>
      <c r="AE438" s="55"/>
      <c r="AF438" s="55" t="str">
        <f t="shared" si="19"/>
        <v/>
      </c>
      <c r="AG438" s="55" t="str">
        <f t="shared" si="13"/>
        <v/>
      </c>
      <c r="AH438" s="55" t="str">
        <f t="shared" si="14"/>
        <v/>
      </c>
      <c r="AI438" s="55"/>
      <c r="AJ438" s="55" t="str">
        <f t="shared" si="20"/>
        <v/>
      </c>
      <c r="AK438" s="55" t="str">
        <f t="shared" si="15"/>
        <v/>
      </c>
      <c r="AL438" s="104" t="str">
        <f t="shared" si="16"/>
        <v>  </v>
      </c>
      <c r="AM438" s="55"/>
      <c r="AN438" s="55" t="str">
        <f>IF('CADASTRO PROD'!E438 = "", "-", 'CADASTRO PROD'!E438)</f>
        <v>-</v>
      </c>
      <c r="AO438" s="55" t="str">
        <f>IF(AN438= "-", "-", 'CADASTRO PROD'!J438)</f>
        <v>-</v>
      </c>
      <c r="AP438" s="55" t="str">
        <f>IF(AO438 = "-", "-", 'CADASTRO PROD'!D438)</f>
        <v>-</v>
      </c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</row>
    <row r="439" ht="30.0" customHeight="1">
      <c r="A439" s="1"/>
      <c r="B439" s="97" t="str">
        <f t="shared" si="1"/>
        <v/>
      </c>
      <c r="C439" s="108" t="str">
        <f t="shared" si="17"/>
        <v>-</v>
      </c>
      <c r="D439" s="112"/>
      <c r="E439" s="136" t="str">
        <f t="shared" si="2"/>
        <v/>
      </c>
      <c r="F439" s="110"/>
      <c r="G439" s="92"/>
      <c r="H439" s="93"/>
      <c r="I439" s="110"/>
      <c r="J439" s="93"/>
      <c r="K439" s="110"/>
      <c r="L439" s="93"/>
      <c r="M439" s="113"/>
      <c r="N439" s="132"/>
      <c r="O439" s="133" t="str">
        <f t="shared" si="3"/>
        <v/>
      </c>
      <c r="P439" s="110"/>
      <c r="Q439" s="93"/>
      <c r="R439" s="134"/>
      <c r="S439" s="135" t="str">
        <f t="shared" si="4"/>
        <v/>
      </c>
      <c r="T439" s="113" t="str">
        <f t="shared" si="5"/>
        <v>  </v>
      </c>
      <c r="U439" s="35"/>
      <c r="V439" s="114" t="str">
        <f t="shared" si="6"/>
        <v/>
      </c>
      <c r="W439" s="114" t="str">
        <f t="shared" si="7"/>
        <v/>
      </c>
      <c r="X439" s="128" t="str">
        <f t="shared" si="8"/>
        <v>  </v>
      </c>
      <c r="Y439" s="114" t="str">
        <f t="shared" si="9"/>
        <v/>
      </c>
      <c r="Z439" s="114" t="str">
        <f t="shared" si="10"/>
        <v/>
      </c>
      <c r="AA439" s="114" t="str">
        <f>'CADASTRO FORN'!G439</f>
        <v/>
      </c>
      <c r="AB439" s="114" t="str">
        <f t="shared" si="11"/>
        <v/>
      </c>
      <c r="AC439" s="128" t="str">
        <f t="shared" si="12"/>
        <v>  </v>
      </c>
      <c r="AD439" s="55" t="str">
        <f t="shared" si="18"/>
        <v>432</v>
      </c>
      <c r="AE439" s="55"/>
      <c r="AF439" s="55" t="str">
        <f t="shared" si="19"/>
        <v/>
      </c>
      <c r="AG439" s="55" t="str">
        <f t="shared" si="13"/>
        <v/>
      </c>
      <c r="AH439" s="55" t="str">
        <f t="shared" si="14"/>
        <v/>
      </c>
      <c r="AI439" s="55"/>
      <c r="AJ439" s="55" t="str">
        <f t="shared" si="20"/>
        <v/>
      </c>
      <c r="AK439" s="55" t="str">
        <f t="shared" si="15"/>
        <v/>
      </c>
      <c r="AL439" s="104" t="str">
        <f t="shared" si="16"/>
        <v>  </v>
      </c>
      <c r="AM439" s="55"/>
      <c r="AN439" s="55" t="str">
        <f>IF('CADASTRO PROD'!E439 = "", "-", 'CADASTRO PROD'!E439)</f>
        <v>-</v>
      </c>
      <c r="AO439" s="55" t="str">
        <f>IF(AN439= "-", "-", 'CADASTRO PROD'!J439)</f>
        <v>-</v>
      </c>
      <c r="AP439" s="55" t="str">
        <f>IF(AO439 = "-", "-", 'CADASTRO PROD'!D439)</f>
        <v>-</v>
      </c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</row>
    <row r="440" ht="30.0" customHeight="1">
      <c r="A440" s="1"/>
      <c r="B440" s="97" t="str">
        <f t="shared" si="1"/>
        <v/>
      </c>
      <c r="C440" s="98" t="str">
        <f t="shared" si="17"/>
        <v>-</v>
      </c>
      <c r="D440" s="102"/>
      <c r="E440" s="137" t="str">
        <f t="shared" si="2"/>
        <v/>
      </c>
      <c r="F440" s="100"/>
      <c r="G440" s="92"/>
      <c r="H440" s="93"/>
      <c r="I440" s="100"/>
      <c r="J440" s="93"/>
      <c r="K440" s="100"/>
      <c r="L440" s="93"/>
      <c r="M440" s="103"/>
      <c r="N440" s="124"/>
      <c r="O440" s="125" t="str">
        <f t="shared" si="3"/>
        <v/>
      </c>
      <c r="P440" s="100"/>
      <c r="Q440" s="93"/>
      <c r="R440" s="126"/>
      <c r="S440" s="127" t="str">
        <f t="shared" si="4"/>
        <v/>
      </c>
      <c r="T440" s="103" t="str">
        <f t="shared" si="5"/>
        <v>  </v>
      </c>
      <c r="U440" s="35"/>
      <c r="V440" s="114" t="str">
        <f t="shared" si="6"/>
        <v/>
      </c>
      <c r="W440" s="114" t="str">
        <f t="shared" si="7"/>
        <v/>
      </c>
      <c r="X440" s="128" t="str">
        <f t="shared" si="8"/>
        <v>  </v>
      </c>
      <c r="Y440" s="114" t="str">
        <f t="shared" si="9"/>
        <v/>
      </c>
      <c r="Z440" s="114" t="str">
        <f t="shared" si="10"/>
        <v/>
      </c>
      <c r="AA440" s="114" t="str">
        <f>'CADASTRO FORN'!G440</f>
        <v/>
      </c>
      <c r="AB440" s="114" t="str">
        <f t="shared" si="11"/>
        <v/>
      </c>
      <c r="AC440" s="128" t="str">
        <f t="shared" si="12"/>
        <v>  </v>
      </c>
      <c r="AD440" s="55" t="str">
        <f t="shared" si="18"/>
        <v>433</v>
      </c>
      <c r="AE440" s="55"/>
      <c r="AF440" s="55" t="str">
        <f t="shared" si="19"/>
        <v/>
      </c>
      <c r="AG440" s="55" t="str">
        <f t="shared" si="13"/>
        <v/>
      </c>
      <c r="AH440" s="55" t="str">
        <f t="shared" si="14"/>
        <v/>
      </c>
      <c r="AI440" s="55"/>
      <c r="AJ440" s="55" t="str">
        <f t="shared" si="20"/>
        <v/>
      </c>
      <c r="AK440" s="55" t="str">
        <f t="shared" si="15"/>
        <v/>
      </c>
      <c r="AL440" s="104" t="str">
        <f t="shared" si="16"/>
        <v>  </v>
      </c>
      <c r="AM440" s="55"/>
      <c r="AN440" s="55" t="str">
        <f>IF('CADASTRO PROD'!E440 = "", "-", 'CADASTRO PROD'!E440)</f>
        <v>-</v>
      </c>
      <c r="AO440" s="55" t="str">
        <f>IF(AN440= "-", "-", 'CADASTRO PROD'!J440)</f>
        <v>-</v>
      </c>
      <c r="AP440" s="55" t="str">
        <f>IF(AO440 = "-", "-", 'CADASTRO PROD'!D440)</f>
        <v>-</v>
      </c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</row>
    <row r="441" ht="30.0" customHeight="1">
      <c r="A441" s="1"/>
      <c r="B441" s="97" t="str">
        <f t="shared" si="1"/>
        <v/>
      </c>
      <c r="C441" s="108" t="str">
        <f t="shared" si="17"/>
        <v>-</v>
      </c>
      <c r="D441" s="112"/>
      <c r="E441" s="136" t="str">
        <f t="shared" si="2"/>
        <v/>
      </c>
      <c r="F441" s="110"/>
      <c r="G441" s="92"/>
      <c r="H441" s="93"/>
      <c r="I441" s="110"/>
      <c r="J441" s="93"/>
      <c r="K441" s="110"/>
      <c r="L441" s="93"/>
      <c r="M441" s="113"/>
      <c r="N441" s="132"/>
      <c r="O441" s="133" t="str">
        <f t="shared" si="3"/>
        <v/>
      </c>
      <c r="P441" s="110"/>
      <c r="Q441" s="93"/>
      <c r="R441" s="134"/>
      <c r="S441" s="135" t="str">
        <f t="shared" si="4"/>
        <v/>
      </c>
      <c r="T441" s="113" t="str">
        <f t="shared" si="5"/>
        <v>  </v>
      </c>
      <c r="U441" s="35"/>
      <c r="V441" s="114" t="str">
        <f t="shared" si="6"/>
        <v/>
      </c>
      <c r="W441" s="114" t="str">
        <f t="shared" si="7"/>
        <v/>
      </c>
      <c r="X441" s="128" t="str">
        <f t="shared" si="8"/>
        <v>  </v>
      </c>
      <c r="Y441" s="114" t="str">
        <f t="shared" si="9"/>
        <v/>
      </c>
      <c r="Z441" s="114" t="str">
        <f t="shared" si="10"/>
        <v/>
      </c>
      <c r="AA441" s="114" t="str">
        <f>'CADASTRO FORN'!G441</f>
        <v/>
      </c>
      <c r="AB441" s="114" t="str">
        <f t="shared" si="11"/>
        <v/>
      </c>
      <c r="AC441" s="128" t="str">
        <f t="shared" si="12"/>
        <v>  </v>
      </c>
      <c r="AD441" s="55" t="str">
        <f t="shared" si="18"/>
        <v>434</v>
      </c>
      <c r="AE441" s="55"/>
      <c r="AF441" s="55" t="str">
        <f t="shared" si="19"/>
        <v/>
      </c>
      <c r="AG441" s="55" t="str">
        <f t="shared" si="13"/>
        <v/>
      </c>
      <c r="AH441" s="55" t="str">
        <f t="shared" si="14"/>
        <v/>
      </c>
      <c r="AI441" s="55"/>
      <c r="AJ441" s="55" t="str">
        <f t="shared" si="20"/>
        <v/>
      </c>
      <c r="AK441" s="55" t="str">
        <f t="shared" si="15"/>
        <v/>
      </c>
      <c r="AL441" s="104" t="str">
        <f t="shared" si="16"/>
        <v>  </v>
      </c>
      <c r="AM441" s="55"/>
      <c r="AN441" s="55" t="str">
        <f>IF('CADASTRO PROD'!E441 = "", "-", 'CADASTRO PROD'!E441)</f>
        <v>-</v>
      </c>
      <c r="AO441" s="55" t="str">
        <f>IF(AN441= "-", "-", 'CADASTRO PROD'!J441)</f>
        <v>-</v>
      </c>
      <c r="AP441" s="55" t="str">
        <f>IF(AO441 = "-", "-", 'CADASTRO PROD'!D441)</f>
        <v>-</v>
      </c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</row>
    <row r="442" ht="30.0" customHeight="1">
      <c r="A442" s="1"/>
      <c r="B442" s="97" t="str">
        <f t="shared" si="1"/>
        <v/>
      </c>
      <c r="C442" s="98" t="str">
        <f t="shared" si="17"/>
        <v>-</v>
      </c>
      <c r="D442" s="102"/>
      <c r="E442" s="137" t="str">
        <f t="shared" si="2"/>
        <v/>
      </c>
      <c r="F442" s="100"/>
      <c r="G442" s="92"/>
      <c r="H442" s="93"/>
      <c r="I442" s="100"/>
      <c r="J442" s="93"/>
      <c r="K442" s="100"/>
      <c r="L442" s="93"/>
      <c r="M442" s="103"/>
      <c r="N442" s="124"/>
      <c r="O442" s="125" t="str">
        <f t="shared" si="3"/>
        <v/>
      </c>
      <c r="P442" s="100"/>
      <c r="Q442" s="93"/>
      <c r="R442" s="126"/>
      <c r="S442" s="127" t="str">
        <f t="shared" si="4"/>
        <v/>
      </c>
      <c r="T442" s="103" t="str">
        <f t="shared" si="5"/>
        <v>  </v>
      </c>
      <c r="U442" s="35"/>
      <c r="V442" s="114" t="str">
        <f t="shared" si="6"/>
        <v/>
      </c>
      <c r="W442" s="114" t="str">
        <f t="shared" si="7"/>
        <v/>
      </c>
      <c r="X442" s="128" t="str">
        <f t="shared" si="8"/>
        <v>  </v>
      </c>
      <c r="Y442" s="114" t="str">
        <f t="shared" si="9"/>
        <v/>
      </c>
      <c r="Z442" s="114" t="str">
        <f t="shared" si="10"/>
        <v/>
      </c>
      <c r="AA442" s="114" t="str">
        <f>'CADASTRO FORN'!G442</f>
        <v/>
      </c>
      <c r="AB442" s="114" t="str">
        <f t="shared" si="11"/>
        <v/>
      </c>
      <c r="AC442" s="128" t="str">
        <f t="shared" si="12"/>
        <v>  </v>
      </c>
      <c r="AD442" s="55" t="str">
        <f t="shared" si="18"/>
        <v>435</v>
      </c>
      <c r="AE442" s="55"/>
      <c r="AF442" s="55" t="str">
        <f t="shared" si="19"/>
        <v/>
      </c>
      <c r="AG442" s="55" t="str">
        <f t="shared" si="13"/>
        <v/>
      </c>
      <c r="AH442" s="55" t="str">
        <f t="shared" si="14"/>
        <v/>
      </c>
      <c r="AI442" s="55"/>
      <c r="AJ442" s="55" t="str">
        <f t="shared" si="20"/>
        <v/>
      </c>
      <c r="AK442" s="55" t="str">
        <f t="shared" si="15"/>
        <v/>
      </c>
      <c r="AL442" s="104" t="str">
        <f t="shared" si="16"/>
        <v>  </v>
      </c>
      <c r="AM442" s="55"/>
      <c r="AN442" s="55" t="str">
        <f>IF('CADASTRO PROD'!E442 = "", "-", 'CADASTRO PROD'!E442)</f>
        <v>-</v>
      </c>
      <c r="AO442" s="55" t="str">
        <f>IF(AN442= "-", "-", 'CADASTRO PROD'!J442)</f>
        <v>-</v>
      </c>
      <c r="AP442" s="55" t="str">
        <f>IF(AO442 = "-", "-", 'CADASTRO PROD'!D442)</f>
        <v>-</v>
      </c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</row>
    <row r="443" ht="30.0" customHeight="1">
      <c r="A443" s="1"/>
      <c r="B443" s="97" t="str">
        <f t="shared" si="1"/>
        <v/>
      </c>
      <c r="C443" s="108" t="str">
        <f t="shared" si="17"/>
        <v>-</v>
      </c>
      <c r="D443" s="112"/>
      <c r="E443" s="136" t="str">
        <f t="shared" si="2"/>
        <v/>
      </c>
      <c r="F443" s="110"/>
      <c r="G443" s="92"/>
      <c r="H443" s="93"/>
      <c r="I443" s="110"/>
      <c r="J443" s="93"/>
      <c r="K443" s="110"/>
      <c r="L443" s="93"/>
      <c r="M443" s="113"/>
      <c r="N443" s="132"/>
      <c r="O443" s="133" t="str">
        <f t="shared" si="3"/>
        <v/>
      </c>
      <c r="P443" s="110"/>
      <c r="Q443" s="93"/>
      <c r="R443" s="134"/>
      <c r="S443" s="135" t="str">
        <f t="shared" si="4"/>
        <v/>
      </c>
      <c r="T443" s="113" t="str">
        <f t="shared" si="5"/>
        <v>  </v>
      </c>
      <c r="U443" s="35"/>
      <c r="V443" s="114" t="str">
        <f t="shared" si="6"/>
        <v/>
      </c>
      <c r="W443" s="114" t="str">
        <f t="shared" si="7"/>
        <v/>
      </c>
      <c r="X443" s="128" t="str">
        <f t="shared" si="8"/>
        <v>  </v>
      </c>
      <c r="Y443" s="114" t="str">
        <f t="shared" si="9"/>
        <v/>
      </c>
      <c r="Z443" s="114" t="str">
        <f t="shared" si="10"/>
        <v/>
      </c>
      <c r="AA443" s="114" t="str">
        <f>'CADASTRO FORN'!G443</f>
        <v/>
      </c>
      <c r="AB443" s="114" t="str">
        <f t="shared" si="11"/>
        <v/>
      </c>
      <c r="AC443" s="128" t="str">
        <f t="shared" si="12"/>
        <v>  </v>
      </c>
      <c r="AD443" s="55" t="str">
        <f t="shared" si="18"/>
        <v>436</v>
      </c>
      <c r="AE443" s="55"/>
      <c r="AF443" s="55" t="str">
        <f t="shared" si="19"/>
        <v/>
      </c>
      <c r="AG443" s="55" t="str">
        <f t="shared" si="13"/>
        <v/>
      </c>
      <c r="AH443" s="55" t="str">
        <f t="shared" si="14"/>
        <v/>
      </c>
      <c r="AI443" s="55"/>
      <c r="AJ443" s="55" t="str">
        <f t="shared" si="20"/>
        <v/>
      </c>
      <c r="AK443" s="55" t="str">
        <f t="shared" si="15"/>
        <v/>
      </c>
      <c r="AL443" s="104" t="str">
        <f t="shared" si="16"/>
        <v>  </v>
      </c>
      <c r="AM443" s="55"/>
      <c r="AN443" s="55" t="str">
        <f>IF('CADASTRO PROD'!E443 = "", "-", 'CADASTRO PROD'!E443)</f>
        <v>-</v>
      </c>
      <c r="AO443" s="55" t="str">
        <f>IF(AN443= "-", "-", 'CADASTRO PROD'!J443)</f>
        <v>-</v>
      </c>
      <c r="AP443" s="55" t="str">
        <f>IF(AO443 = "-", "-", 'CADASTRO PROD'!D443)</f>
        <v>-</v>
      </c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</row>
    <row r="444" ht="30.0" customHeight="1">
      <c r="A444" s="1"/>
      <c r="B444" s="97" t="str">
        <f t="shared" si="1"/>
        <v/>
      </c>
      <c r="C444" s="98" t="str">
        <f t="shared" si="17"/>
        <v>-</v>
      </c>
      <c r="D444" s="102"/>
      <c r="E444" s="137" t="str">
        <f t="shared" si="2"/>
        <v/>
      </c>
      <c r="F444" s="100"/>
      <c r="G444" s="92"/>
      <c r="H444" s="93"/>
      <c r="I444" s="100"/>
      <c r="J444" s="93"/>
      <c r="K444" s="100"/>
      <c r="L444" s="93"/>
      <c r="M444" s="103"/>
      <c r="N444" s="124"/>
      <c r="O444" s="125" t="str">
        <f t="shared" si="3"/>
        <v/>
      </c>
      <c r="P444" s="100"/>
      <c r="Q444" s="93"/>
      <c r="R444" s="126"/>
      <c r="S444" s="127" t="str">
        <f t="shared" si="4"/>
        <v/>
      </c>
      <c r="T444" s="103" t="str">
        <f t="shared" si="5"/>
        <v>  </v>
      </c>
      <c r="U444" s="35"/>
      <c r="V444" s="114" t="str">
        <f t="shared" si="6"/>
        <v/>
      </c>
      <c r="W444" s="114" t="str">
        <f t="shared" si="7"/>
        <v/>
      </c>
      <c r="X444" s="128" t="str">
        <f t="shared" si="8"/>
        <v>  </v>
      </c>
      <c r="Y444" s="114" t="str">
        <f t="shared" si="9"/>
        <v/>
      </c>
      <c r="Z444" s="114" t="str">
        <f t="shared" si="10"/>
        <v/>
      </c>
      <c r="AA444" s="114" t="str">
        <f>'CADASTRO FORN'!G444</f>
        <v/>
      </c>
      <c r="AB444" s="114" t="str">
        <f t="shared" si="11"/>
        <v/>
      </c>
      <c r="AC444" s="128" t="str">
        <f t="shared" si="12"/>
        <v>  </v>
      </c>
      <c r="AD444" s="55" t="str">
        <f t="shared" si="18"/>
        <v>437</v>
      </c>
      <c r="AE444" s="55"/>
      <c r="AF444" s="55" t="str">
        <f t="shared" si="19"/>
        <v/>
      </c>
      <c r="AG444" s="55" t="str">
        <f t="shared" si="13"/>
        <v/>
      </c>
      <c r="AH444" s="55" t="str">
        <f t="shared" si="14"/>
        <v/>
      </c>
      <c r="AI444" s="55"/>
      <c r="AJ444" s="55" t="str">
        <f t="shared" si="20"/>
        <v/>
      </c>
      <c r="AK444" s="55" t="str">
        <f t="shared" si="15"/>
        <v/>
      </c>
      <c r="AL444" s="104" t="str">
        <f t="shared" si="16"/>
        <v>  </v>
      </c>
      <c r="AM444" s="55"/>
      <c r="AN444" s="55" t="str">
        <f>IF('CADASTRO PROD'!E444 = "", "-", 'CADASTRO PROD'!E444)</f>
        <v>-</v>
      </c>
      <c r="AO444" s="55" t="str">
        <f>IF(AN444= "-", "-", 'CADASTRO PROD'!J444)</f>
        <v>-</v>
      </c>
      <c r="AP444" s="55" t="str">
        <f>IF(AO444 = "-", "-", 'CADASTRO PROD'!D444)</f>
        <v>-</v>
      </c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</row>
    <row r="445" ht="30.0" customHeight="1">
      <c r="A445" s="1"/>
      <c r="B445" s="97" t="str">
        <f t="shared" si="1"/>
        <v/>
      </c>
      <c r="C445" s="108" t="str">
        <f t="shared" si="17"/>
        <v>-</v>
      </c>
      <c r="D445" s="112"/>
      <c r="E445" s="136" t="str">
        <f t="shared" si="2"/>
        <v/>
      </c>
      <c r="F445" s="110"/>
      <c r="G445" s="92"/>
      <c r="H445" s="93"/>
      <c r="I445" s="110"/>
      <c r="J445" s="93"/>
      <c r="K445" s="110"/>
      <c r="L445" s="93"/>
      <c r="M445" s="113"/>
      <c r="N445" s="132"/>
      <c r="O445" s="133" t="str">
        <f t="shared" si="3"/>
        <v/>
      </c>
      <c r="P445" s="110"/>
      <c r="Q445" s="93"/>
      <c r="R445" s="134"/>
      <c r="S445" s="135" t="str">
        <f t="shared" si="4"/>
        <v/>
      </c>
      <c r="T445" s="113" t="str">
        <f t="shared" si="5"/>
        <v>  </v>
      </c>
      <c r="U445" s="35"/>
      <c r="V445" s="114" t="str">
        <f t="shared" si="6"/>
        <v/>
      </c>
      <c r="W445" s="114" t="str">
        <f t="shared" si="7"/>
        <v/>
      </c>
      <c r="X445" s="128" t="str">
        <f t="shared" si="8"/>
        <v>  </v>
      </c>
      <c r="Y445" s="114" t="str">
        <f t="shared" si="9"/>
        <v/>
      </c>
      <c r="Z445" s="114" t="str">
        <f t="shared" si="10"/>
        <v/>
      </c>
      <c r="AA445" s="114" t="str">
        <f>'CADASTRO FORN'!G445</f>
        <v/>
      </c>
      <c r="AB445" s="114" t="str">
        <f t="shared" si="11"/>
        <v/>
      </c>
      <c r="AC445" s="128" t="str">
        <f t="shared" si="12"/>
        <v>  </v>
      </c>
      <c r="AD445" s="55" t="str">
        <f t="shared" si="18"/>
        <v>438</v>
      </c>
      <c r="AE445" s="55"/>
      <c r="AF445" s="55" t="str">
        <f t="shared" si="19"/>
        <v/>
      </c>
      <c r="AG445" s="55" t="str">
        <f t="shared" si="13"/>
        <v/>
      </c>
      <c r="AH445" s="55" t="str">
        <f t="shared" si="14"/>
        <v/>
      </c>
      <c r="AI445" s="55"/>
      <c r="AJ445" s="55" t="str">
        <f t="shared" si="20"/>
        <v/>
      </c>
      <c r="AK445" s="55" t="str">
        <f t="shared" si="15"/>
        <v/>
      </c>
      <c r="AL445" s="104" t="str">
        <f t="shared" si="16"/>
        <v>  </v>
      </c>
      <c r="AM445" s="55"/>
      <c r="AN445" s="55" t="str">
        <f>IF('CADASTRO PROD'!E445 = "", "-", 'CADASTRO PROD'!E445)</f>
        <v>-</v>
      </c>
      <c r="AO445" s="55" t="str">
        <f>IF(AN445= "-", "-", 'CADASTRO PROD'!J445)</f>
        <v>-</v>
      </c>
      <c r="AP445" s="55" t="str">
        <f>IF(AO445 = "-", "-", 'CADASTRO PROD'!D445)</f>
        <v>-</v>
      </c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</row>
    <row r="446" ht="30.0" customHeight="1">
      <c r="A446" s="1"/>
      <c r="B446" s="97" t="str">
        <f t="shared" si="1"/>
        <v/>
      </c>
      <c r="C446" s="98" t="str">
        <f t="shared" si="17"/>
        <v>-</v>
      </c>
      <c r="D446" s="102"/>
      <c r="E446" s="137" t="str">
        <f t="shared" si="2"/>
        <v/>
      </c>
      <c r="F446" s="100"/>
      <c r="G446" s="92"/>
      <c r="H446" s="93"/>
      <c r="I446" s="100"/>
      <c r="J446" s="93"/>
      <c r="K446" s="100"/>
      <c r="L446" s="93"/>
      <c r="M446" s="103"/>
      <c r="N446" s="124"/>
      <c r="O446" s="125" t="str">
        <f t="shared" si="3"/>
        <v/>
      </c>
      <c r="P446" s="100"/>
      <c r="Q446" s="93"/>
      <c r="R446" s="126"/>
      <c r="S446" s="127" t="str">
        <f t="shared" si="4"/>
        <v/>
      </c>
      <c r="T446" s="103" t="str">
        <f t="shared" si="5"/>
        <v>  </v>
      </c>
      <c r="U446" s="35"/>
      <c r="V446" s="114" t="str">
        <f t="shared" si="6"/>
        <v/>
      </c>
      <c r="W446" s="114" t="str">
        <f t="shared" si="7"/>
        <v/>
      </c>
      <c r="X446" s="128" t="str">
        <f t="shared" si="8"/>
        <v>  </v>
      </c>
      <c r="Y446" s="114" t="str">
        <f t="shared" si="9"/>
        <v/>
      </c>
      <c r="Z446" s="114" t="str">
        <f t="shared" si="10"/>
        <v/>
      </c>
      <c r="AA446" s="114" t="str">
        <f>'CADASTRO FORN'!G446</f>
        <v/>
      </c>
      <c r="AB446" s="114" t="str">
        <f t="shared" si="11"/>
        <v/>
      </c>
      <c r="AC446" s="128" t="str">
        <f t="shared" si="12"/>
        <v>  </v>
      </c>
      <c r="AD446" s="55" t="str">
        <f t="shared" si="18"/>
        <v>439</v>
      </c>
      <c r="AE446" s="55"/>
      <c r="AF446" s="55" t="str">
        <f t="shared" si="19"/>
        <v/>
      </c>
      <c r="AG446" s="55" t="str">
        <f t="shared" si="13"/>
        <v/>
      </c>
      <c r="AH446" s="55" t="str">
        <f t="shared" si="14"/>
        <v/>
      </c>
      <c r="AI446" s="55"/>
      <c r="AJ446" s="55" t="str">
        <f t="shared" si="20"/>
        <v/>
      </c>
      <c r="AK446" s="55" t="str">
        <f t="shared" si="15"/>
        <v/>
      </c>
      <c r="AL446" s="104" t="str">
        <f t="shared" si="16"/>
        <v>  </v>
      </c>
      <c r="AM446" s="55"/>
      <c r="AN446" s="55" t="str">
        <f>IF('CADASTRO PROD'!E446 = "", "-", 'CADASTRO PROD'!E446)</f>
        <v>-</v>
      </c>
      <c r="AO446" s="55" t="str">
        <f>IF(AN446= "-", "-", 'CADASTRO PROD'!J446)</f>
        <v>-</v>
      </c>
      <c r="AP446" s="55" t="str">
        <f>IF(AO446 = "-", "-", 'CADASTRO PROD'!D446)</f>
        <v>-</v>
      </c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</row>
    <row r="447" ht="30.0" customHeight="1">
      <c r="A447" s="1"/>
      <c r="B447" s="97" t="str">
        <f t="shared" si="1"/>
        <v/>
      </c>
      <c r="C447" s="108" t="str">
        <f t="shared" si="17"/>
        <v>-</v>
      </c>
      <c r="D447" s="112"/>
      <c r="E447" s="136" t="str">
        <f t="shared" si="2"/>
        <v/>
      </c>
      <c r="F447" s="110"/>
      <c r="G447" s="92"/>
      <c r="H447" s="93"/>
      <c r="I447" s="110"/>
      <c r="J447" s="93"/>
      <c r="K447" s="110"/>
      <c r="L447" s="93"/>
      <c r="M447" s="113"/>
      <c r="N447" s="132"/>
      <c r="O447" s="133" t="str">
        <f t="shared" si="3"/>
        <v/>
      </c>
      <c r="P447" s="110"/>
      <c r="Q447" s="93"/>
      <c r="R447" s="134"/>
      <c r="S447" s="135" t="str">
        <f t="shared" si="4"/>
        <v/>
      </c>
      <c r="T447" s="113" t="str">
        <f t="shared" si="5"/>
        <v>  </v>
      </c>
      <c r="U447" s="35"/>
      <c r="V447" s="114" t="str">
        <f t="shared" si="6"/>
        <v/>
      </c>
      <c r="W447" s="114" t="str">
        <f t="shared" si="7"/>
        <v/>
      </c>
      <c r="X447" s="128" t="str">
        <f t="shared" si="8"/>
        <v>  </v>
      </c>
      <c r="Y447" s="114" t="str">
        <f t="shared" si="9"/>
        <v/>
      </c>
      <c r="Z447" s="114" t="str">
        <f t="shared" si="10"/>
        <v/>
      </c>
      <c r="AA447" s="114" t="str">
        <f>'CADASTRO FORN'!G447</f>
        <v/>
      </c>
      <c r="AB447" s="114" t="str">
        <f t="shared" si="11"/>
        <v/>
      </c>
      <c r="AC447" s="128" t="str">
        <f t="shared" si="12"/>
        <v>  </v>
      </c>
      <c r="AD447" s="55" t="str">
        <f t="shared" si="18"/>
        <v>440</v>
      </c>
      <c r="AE447" s="55"/>
      <c r="AF447" s="55" t="str">
        <f t="shared" si="19"/>
        <v/>
      </c>
      <c r="AG447" s="55" t="str">
        <f t="shared" si="13"/>
        <v/>
      </c>
      <c r="AH447" s="55" t="str">
        <f t="shared" si="14"/>
        <v/>
      </c>
      <c r="AI447" s="55"/>
      <c r="AJ447" s="55" t="str">
        <f t="shared" si="20"/>
        <v/>
      </c>
      <c r="AK447" s="55" t="str">
        <f t="shared" si="15"/>
        <v/>
      </c>
      <c r="AL447" s="104" t="str">
        <f t="shared" si="16"/>
        <v>  </v>
      </c>
      <c r="AM447" s="55"/>
      <c r="AN447" s="55" t="str">
        <f>IF('CADASTRO PROD'!E447 = "", "-", 'CADASTRO PROD'!E447)</f>
        <v>-</v>
      </c>
      <c r="AO447" s="55" t="str">
        <f>IF(AN447= "-", "-", 'CADASTRO PROD'!J447)</f>
        <v>-</v>
      </c>
      <c r="AP447" s="55" t="str">
        <f>IF(AO447 = "-", "-", 'CADASTRO PROD'!D447)</f>
        <v>-</v>
      </c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</row>
    <row r="448" ht="30.0" customHeight="1">
      <c r="A448" s="1"/>
      <c r="B448" s="97" t="str">
        <f t="shared" si="1"/>
        <v/>
      </c>
      <c r="C448" s="98" t="str">
        <f t="shared" si="17"/>
        <v>-</v>
      </c>
      <c r="D448" s="102"/>
      <c r="E448" s="137" t="str">
        <f t="shared" si="2"/>
        <v/>
      </c>
      <c r="F448" s="100"/>
      <c r="G448" s="92"/>
      <c r="H448" s="93"/>
      <c r="I448" s="100"/>
      <c r="J448" s="93"/>
      <c r="K448" s="100"/>
      <c r="L448" s="93"/>
      <c r="M448" s="103"/>
      <c r="N448" s="124"/>
      <c r="O448" s="125" t="str">
        <f t="shared" si="3"/>
        <v/>
      </c>
      <c r="P448" s="100"/>
      <c r="Q448" s="93"/>
      <c r="R448" s="126"/>
      <c r="S448" s="127" t="str">
        <f t="shared" si="4"/>
        <v/>
      </c>
      <c r="T448" s="103" t="str">
        <f t="shared" si="5"/>
        <v>  </v>
      </c>
      <c r="U448" s="35"/>
      <c r="V448" s="114" t="str">
        <f t="shared" si="6"/>
        <v/>
      </c>
      <c r="W448" s="114" t="str">
        <f t="shared" si="7"/>
        <v/>
      </c>
      <c r="X448" s="128" t="str">
        <f t="shared" si="8"/>
        <v>  </v>
      </c>
      <c r="Y448" s="114" t="str">
        <f t="shared" si="9"/>
        <v/>
      </c>
      <c r="Z448" s="114" t="str">
        <f t="shared" si="10"/>
        <v/>
      </c>
      <c r="AA448" s="114" t="str">
        <f>'CADASTRO FORN'!G448</f>
        <v/>
      </c>
      <c r="AB448" s="114" t="str">
        <f t="shared" si="11"/>
        <v/>
      </c>
      <c r="AC448" s="128" t="str">
        <f t="shared" si="12"/>
        <v>  </v>
      </c>
      <c r="AD448" s="55" t="str">
        <f t="shared" si="18"/>
        <v>441</v>
      </c>
      <c r="AE448" s="55"/>
      <c r="AF448" s="55" t="str">
        <f t="shared" si="19"/>
        <v/>
      </c>
      <c r="AG448" s="55" t="str">
        <f t="shared" si="13"/>
        <v/>
      </c>
      <c r="AH448" s="55" t="str">
        <f t="shared" si="14"/>
        <v/>
      </c>
      <c r="AI448" s="55"/>
      <c r="AJ448" s="55" t="str">
        <f t="shared" si="20"/>
        <v/>
      </c>
      <c r="AK448" s="55" t="str">
        <f t="shared" si="15"/>
        <v/>
      </c>
      <c r="AL448" s="104" t="str">
        <f t="shared" si="16"/>
        <v>  </v>
      </c>
      <c r="AM448" s="55"/>
      <c r="AN448" s="55" t="str">
        <f>IF('CADASTRO PROD'!E448 = "", "-", 'CADASTRO PROD'!E448)</f>
        <v>-</v>
      </c>
      <c r="AO448" s="55" t="str">
        <f>IF(AN448= "-", "-", 'CADASTRO PROD'!J448)</f>
        <v>-</v>
      </c>
      <c r="AP448" s="55" t="str">
        <f>IF(AO448 = "-", "-", 'CADASTRO PROD'!D448)</f>
        <v>-</v>
      </c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</row>
    <row r="449" ht="30.0" customHeight="1">
      <c r="A449" s="1"/>
      <c r="B449" s="97" t="str">
        <f t="shared" si="1"/>
        <v/>
      </c>
      <c r="C449" s="108" t="str">
        <f t="shared" si="17"/>
        <v>-</v>
      </c>
      <c r="D449" s="112"/>
      <c r="E449" s="136" t="str">
        <f t="shared" si="2"/>
        <v/>
      </c>
      <c r="F449" s="110"/>
      <c r="G449" s="92"/>
      <c r="H449" s="93"/>
      <c r="I449" s="110"/>
      <c r="J449" s="93"/>
      <c r="K449" s="110"/>
      <c r="L449" s="93"/>
      <c r="M449" s="113"/>
      <c r="N449" s="132"/>
      <c r="O449" s="133" t="str">
        <f t="shared" si="3"/>
        <v/>
      </c>
      <c r="P449" s="110"/>
      <c r="Q449" s="93"/>
      <c r="R449" s="134"/>
      <c r="S449" s="135" t="str">
        <f t="shared" si="4"/>
        <v/>
      </c>
      <c r="T449" s="113" t="str">
        <f t="shared" si="5"/>
        <v>  </v>
      </c>
      <c r="U449" s="35"/>
      <c r="V449" s="114" t="str">
        <f t="shared" si="6"/>
        <v/>
      </c>
      <c r="W449" s="114" t="str">
        <f t="shared" si="7"/>
        <v/>
      </c>
      <c r="X449" s="128" t="str">
        <f t="shared" si="8"/>
        <v>  </v>
      </c>
      <c r="Y449" s="114" t="str">
        <f t="shared" si="9"/>
        <v/>
      </c>
      <c r="Z449" s="114" t="str">
        <f t="shared" si="10"/>
        <v/>
      </c>
      <c r="AA449" s="114" t="str">
        <f>'CADASTRO FORN'!G449</f>
        <v/>
      </c>
      <c r="AB449" s="114" t="str">
        <f t="shared" si="11"/>
        <v/>
      </c>
      <c r="AC449" s="128" t="str">
        <f t="shared" si="12"/>
        <v>  </v>
      </c>
      <c r="AD449" s="55" t="str">
        <f t="shared" si="18"/>
        <v>442</v>
      </c>
      <c r="AE449" s="55"/>
      <c r="AF449" s="55" t="str">
        <f t="shared" si="19"/>
        <v/>
      </c>
      <c r="AG449" s="55" t="str">
        <f t="shared" si="13"/>
        <v/>
      </c>
      <c r="AH449" s="55" t="str">
        <f t="shared" si="14"/>
        <v/>
      </c>
      <c r="AI449" s="55"/>
      <c r="AJ449" s="55" t="str">
        <f t="shared" si="20"/>
        <v/>
      </c>
      <c r="AK449" s="55" t="str">
        <f t="shared" si="15"/>
        <v/>
      </c>
      <c r="AL449" s="104" t="str">
        <f t="shared" si="16"/>
        <v>  </v>
      </c>
      <c r="AM449" s="55"/>
      <c r="AN449" s="55" t="str">
        <f>IF('CADASTRO PROD'!E449 = "", "-", 'CADASTRO PROD'!E449)</f>
        <v>-</v>
      </c>
      <c r="AO449" s="55" t="str">
        <f>IF(AN449= "-", "-", 'CADASTRO PROD'!J449)</f>
        <v>-</v>
      </c>
      <c r="AP449" s="55" t="str">
        <f>IF(AO449 = "-", "-", 'CADASTRO PROD'!D449)</f>
        <v>-</v>
      </c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</row>
    <row r="450" ht="30.0" customHeight="1">
      <c r="A450" s="1"/>
      <c r="B450" s="97" t="str">
        <f t="shared" si="1"/>
        <v/>
      </c>
      <c r="C450" s="98" t="str">
        <f t="shared" si="17"/>
        <v>-</v>
      </c>
      <c r="D450" s="102"/>
      <c r="E450" s="137" t="str">
        <f t="shared" si="2"/>
        <v/>
      </c>
      <c r="F450" s="100"/>
      <c r="G450" s="92"/>
      <c r="H450" s="93"/>
      <c r="I450" s="100"/>
      <c r="J450" s="93"/>
      <c r="K450" s="100"/>
      <c r="L450" s="93"/>
      <c r="M450" s="103"/>
      <c r="N450" s="124"/>
      <c r="O450" s="125" t="str">
        <f t="shared" si="3"/>
        <v/>
      </c>
      <c r="P450" s="100"/>
      <c r="Q450" s="93"/>
      <c r="R450" s="126"/>
      <c r="S450" s="127" t="str">
        <f t="shared" si="4"/>
        <v/>
      </c>
      <c r="T450" s="103" t="str">
        <f t="shared" si="5"/>
        <v>  </v>
      </c>
      <c r="U450" s="35"/>
      <c r="V450" s="114" t="str">
        <f t="shared" si="6"/>
        <v/>
      </c>
      <c r="W450" s="114" t="str">
        <f t="shared" si="7"/>
        <v/>
      </c>
      <c r="X450" s="128" t="str">
        <f t="shared" si="8"/>
        <v>  </v>
      </c>
      <c r="Y450" s="114" t="str">
        <f t="shared" si="9"/>
        <v/>
      </c>
      <c r="Z450" s="114" t="str">
        <f t="shared" si="10"/>
        <v/>
      </c>
      <c r="AA450" s="114" t="str">
        <f>'CADASTRO FORN'!G450</f>
        <v/>
      </c>
      <c r="AB450" s="114" t="str">
        <f t="shared" si="11"/>
        <v/>
      </c>
      <c r="AC450" s="128" t="str">
        <f t="shared" si="12"/>
        <v>  </v>
      </c>
      <c r="AD450" s="55" t="str">
        <f t="shared" si="18"/>
        <v>443</v>
      </c>
      <c r="AE450" s="55"/>
      <c r="AF450" s="55" t="str">
        <f t="shared" si="19"/>
        <v/>
      </c>
      <c r="AG450" s="55" t="str">
        <f t="shared" si="13"/>
        <v/>
      </c>
      <c r="AH450" s="55" t="str">
        <f t="shared" si="14"/>
        <v/>
      </c>
      <c r="AI450" s="55"/>
      <c r="AJ450" s="55" t="str">
        <f t="shared" si="20"/>
        <v/>
      </c>
      <c r="AK450" s="55" t="str">
        <f t="shared" si="15"/>
        <v/>
      </c>
      <c r="AL450" s="104" t="str">
        <f t="shared" si="16"/>
        <v>  </v>
      </c>
      <c r="AM450" s="55"/>
      <c r="AN450" s="55" t="str">
        <f>IF('CADASTRO PROD'!E450 = "", "-", 'CADASTRO PROD'!E450)</f>
        <v>-</v>
      </c>
      <c r="AO450" s="55" t="str">
        <f>IF(AN450= "-", "-", 'CADASTRO PROD'!J450)</f>
        <v>-</v>
      </c>
      <c r="AP450" s="55" t="str">
        <f>IF(AO450 = "-", "-", 'CADASTRO PROD'!D450)</f>
        <v>-</v>
      </c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</row>
    <row r="451" ht="30.0" customHeight="1">
      <c r="A451" s="1"/>
      <c r="B451" s="97" t="str">
        <f t="shared" si="1"/>
        <v/>
      </c>
      <c r="C451" s="108" t="str">
        <f t="shared" si="17"/>
        <v>-</v>
      </c>
      <c r="D451" s="112"/>
      <c r="E451" s="136" t="str">
        <f t="shared" si="2"/>
        <v/>
      </c>
      <c r="F451" s="110"/>
      <c r="G451" s="92"/>
      <c r="H451" s="93"/>
      <c r="I451" s="110"/>
      <c r="J451" s="93"/>
      <c r="K451" s="110"/>
      <c r="L451" s="93"/>
      <c r="M451" s="113"/>
      <c r="N451" s="132"/>
      <c r="O451" s="133" t="str">
        <f t="shared" si="3"/>
        <v/>
      </c>
      <c r="P451" s="110"/>
      <c r="Q451" s="93"/>
      <c r="R451" s="134"/>
      <c r="S451" s="135" t="str">
        <f t="shared" si="4"/>
        <v/>
      </c>
      <c r="T451" s="113" t="str">
        <f t="shared" si="5"/>
        <v>  </v>
      </c>
      <c r="U451" s="35"/>
      <c r="V451" s="114" t="str">
        <f t="shared" si="6"/>
        <v/>
      </c>
      <c r="W451" s="114" t="str">
        <f t="shared" si="7"/>
        <v/>
      </c>
      <c r="X451" s="128" t="str">
        <f t="shared" si="8"/>
        <v>  </v>
      </c>
      <c r="Y451" s="114" t="str">
        <f t="shared" si="9"/>
        <v/>
      </c>
      <c r="Z451" s="114" t="str">
        <f t="shared" si="10"/>
        <v/>
      </c>
      <c r="AA451" s="114" t="str">
        <f>'CADASTRO FORN'!G451</f>
        <v/>
      </c>
      <c r="AB451" s="114" t="str">
        <f t="shared" si="11"/>
        <v/>
      </c>
      <c r="AC451" s="128" t="str">
        <f t="shared" si="12"/>
        <v>  </v>
      </c>
      <c r="AD451" s="55" t="str">
        <f t="shared" si="18"/>
        <v>444</v>
      </c>
      <c r="AE451" s="55"/>
      <c r="AF451" s="55" t="str">
        <f t="shared" si="19"/>
        <v/>
      </c>
      <c r="AG451" s="55" t="str">
        <f t="shared" si="13"/>
        <v/>
      </c>
      <c r="AH451" s="55" t="str">
        <f t="shared" si="14"/>
        <v/>
      </c>
      <c r="AI451" s="55"/>
      <c r="AJ451" s="55" t="str">
        <f t="shared" si="20"/>
        <v/>
      </c>
      <c r="AK451" s="55" t="str">
        <f t="shared" si="15"/>
        <v/>
      </c>
      <c r="AL451" s="104" t="str">
        <f t="shared" si="16"/>
        <v>  </v>
      </c>
      <c r="AM451" s="55"/>
      <c r="AN451" s="55" t="str">
        <f>IF('CADASTRO PROD'!E451 = "", "-", 'CADASTRO PROD'!E451)</f>
        <v>-</v>
      </c>
      <c r="AO451" s="55" t="str">
        <f>IF(AN451= "-", "-", 'CADASTRO PROD'!J451)</f>
        <v>-</v>
      </c>
      <c r="AP451" s="55" t="str">
        <f>IF(AO451 = "-", "-", 'CADASTRO PROD'!D451)</f>
        <v>-</v>
      </c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</row>
    <row r="452" ht="30.0" customHeight="1">
      <c r="A452" s="1"/>
      <c r="B452" s="97" t="str">
        <f t="shared" si="1"/>
        <v/>
      </c>
      <c r="C452" s="98" t="str">
        <f t="shared" si="17"/>
        <v>-</v>
      </c>
      <c r="D452" s="102"/>
      <c r="E452" s="137" t="str">
        <f t="shared" si="2"/>
        <v/>
      </c>
      <c r="F452" s="100"/>
      <c r="G452" s="92"/>
      <c r="H452" s="93"/>
      <c r="I452" s="100"/>
      <c r="J452" s="93"/>
      <c r="K452" s="100"/>
      <c r="L452" s="93"/>
      <c r="M452" s="103"/>
      <c r="N452" s="124"/>
      <c r="O452" s="125" t="str">
        <f t="shared" si="3"/>
        <v/>
      </c>
      <c r="P452" s="100"/>
      <c r="Q452" s="93"/>
      <c r="R452" s="126"/>
      <c r="S452" s="127" t="str">
        <f t="shared" si="4"/>
        <v/>
      </c>
      <c r="T452" s="103" t="str">
        <f t="shared" si="5"/>
        <v>  </v>
      </c>
      <c r="U452" s="35"/>
      <c r="V452" s="114" t="str">
        <f t="shared" si="6"/>
        <v/>
      </c>
      <c r="W452" s="114" t="str">
        <f t="shared" si="7"/>
        <v/>
      </c>
      <c r="X452" s="128" t="str">
        <f t="shared" si="8"/>
        <v>  </v>
      </c>
      <c r="Y452" s="114" t="str">
        <f t="shared" si="9"/>
        <v/>
      </c>
      <c r="Z452" s="114" t="str">
        <f t="shared" si="10"/>
        <v/>
      </c>
      <c r="AA452" s="114" t="str">
        <f>'CADASTRO FORN'!G452</f>
        <v/>
      </c>
      <c r="AB452" s="114" t="str">
        <f t="shared" si="11"/>
        <v/>
      </c>
      <c r="AC452" s="128" t="str">
        <f t="shared" si="12"/>
        <v>  </v>
      </c>
      <c r="AD452" s="55" t="str">
        <f t="shared" si="18"/>
        <v>445</v>
      </c>
      <c r="AE452" s="55"/>
      <c r="AF452" s="55" t="str">
        <f t="shared" si="19"/>
        <v/>
      </c>
      <c r="AG452" s="55" t="str">
        <f t="shared" si="13"/>
        <v/>
      </c>
      <c r="AH452" s="55" t="str">
        <f t="shared" si="14"/>
        <v/>
      </c>
      <c r="AI452" s="55"/>
      <c r="AJ452" s="55" t="str">
        <f t="shared" si="20"/>
        <v/>
      </c>
      <c r="AK452" s="55" t="str">
        <f t="shared" si="15"/>
        <v/>
      </c>
      <c r="AL452" s="104" t="str">
        <f t="shared" si="16"/>
        <v>  </v>
      </c>
      <c r="AM452" s="55"/>
      <c r="AN452" s="55" t="str">
        <f>IF('CADASTRO PROD'!E452 = "", "-", 'CADASTRO PROD'!E452)</f>
        <v>-</v>
      </c>
      <c r="AO452" s="55" t="str">
        <f>IF(AN452= "-", "-", 'CADASTRO PROD'!J452)</f>
        <v>-</v>
      </c>
      <c r="AP452" s="55" t="str">
        <f>IF(AO452 = "-", "-", 'CADASTRO PROD'!D452)</f>
        <v>-</v>
      </c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</row>
    <row r="453" ht="30.0" customHeight="1">
      <c r="A453" s="1"/>
      <c r="B453" s="97" t="str">
        <f t="shared" si="1"/>
        <v/>
      </c>
      <c r="C453" s="108" t="str">
        <f t="shared" si="17"/>
        <v>-</v>
      </c>
      <c r="D453" s="112"/>
      <c r="E453" s="136" t="str">
        <f t="shared" si="2"/>
        <v/>
      </c>
      <c r="F453" s="110"/>
      <c r="G453" s="92"/>
      <c r="H453" s="93"/>
      <c r="I453" s="110"/>
      <c r="J453" s="93"/>
      <c r="K453" s="110"/>
      <c r="L453" s="93"/>
      <c r="M453" s="113"/>
      <c r="N453" s="132"/>
      <c r="O453" s="133" t="str">
        <f t="shared" si="3"/>
        <v/>
      </c>
      <c r="P453" s="110"/>
      <c r="Q453" s="93"/>
      <c r="R453" s="134"/>
      <c r="S453" s="135" t="str">
        <f t="shared" si="4"/>
        <v/>
      </c>
      <c r="T453" s="113" t="str">
        <f t="shared" si="5"/>
        <v>  </v>
      </c>
      <c r="U453" s="35"/>
      <c r="V453" s="114" t="str">
        <f t="shared" si="6"/>
        <v/>
      </c>
      <c r="W453" s="114" t="str">
        <f t="shared" si="7"/>
        <v/>
      </c>
      <c r="X453" s="128" t="str">
        <f t="shared" si="8"/>
        <v>  </v>
      </c>
      <c r="Y453" s="114" t="str">
        <f t="shared" si="9"/>
        <v/>
      </c>
      <c r="Z453" s="114" t="str">
        <f t="shared" si="10"/>
        <v/>
      </c>
      <c r="AA453" s="114" t="str">
        <f>'CADASTRO FORN'!G453</f>
        <v/>
      </c>
      <c r="AB453" s="114" t="str">
        <f t="shared" si="11"/>
        <v/>
      </c>
      <c r="AC453" s="128" t="str">
        <f t="shared" si="12"/>
        <v>  </v>
      </c>
      <c r="AD453" s="55" t="str">
        <f t="shared" si="18"/>
        <v>446</v>
      </c>
      <c r="AE453" s="55"/>
      <c r="AF453" s="55" t="str">
        <f t="shared" si="19"/>
        <v/>
      </c>
      <c r="AG453" s="55" t="str">
        <f t="shared" si="13"/>
        <v/>
      </c>
      <c r="AH453" s="55" t="str">
        <f t="shared" si="14"/>
        <v/>
      </c>
      <c r="AI453" s="55"/>
      <c r="AJ453" s="55" t="str">
        <f t="shared" si="20"/>
        <v/>
      </c>
      <c r="AK453" s="55" t="str">
        <f t="shared" si="15"/>
        <v/>
      </c>
      <c r="AL453" s="104" t="str">
        <f t="shared" si="16"/>
        <v>  </v>
      </c>
      <c r="AM453" s="55"/>
      <c r="AN453" s="55" t="str">
        <f>IF('CADASTRO PROD'!E453 = "", "-", 'CADASTRO PROD'!E453)</f>
        <v>-</v>
      </c>
      <c r="AO453" s="55" t="str">
        <f>IF(AN453= "-", "-", 'CADASTRO PROD'!J453)</f>
        <v>-</v>
      </c>
      <c r="AP453" s="55" t="str">
        <f>IF(AO453 = "-", "-", 'CADASTRO PROD'!D453)</f>
        <v>-</v>
      </c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</row>
    <row r="454" ht="30.0" customHeight="1">
      <c r="A454" s="1"/>
      <c r="B454" s="97" t="str">
        <f t="shared" si="1"/>
        <v/>
      </c>
      <c r="C454" s="98" t="str">
        <f t="shared" si="17"/>
        <v>-</v>
      </c>
      <c r="D454" s="102"/>
      <c r="E454" s="137" t="str">
        <f t="shared" si="2"/>
        <v/>
      </c>
      <c r="F454" s="100"/>
      <c r="G454" s="92"/>
      <c r="H454" s="93"/>
      <c r="I454" s="100"/>
      <c r="J454" s="93"/>
      <c r="K454" s="100"/>
      <c r="L454" s="93"/>
      <c r="M454" s="103"/>
      <c r="N454" s="124"/>
      <c r="O454" s="125" t="str">
        <f t="shared" si="3"/>
        <v/>
      </c>
      <c r="P454" s="100"/>
      <c r="Q454" s="93"/>
      <c r="R454" s="126"/>
      <c r="S454" s="127" t="str">
        <f t="shared" si="4"/>
        <v/>
      </c>
      <c r="T454" s="103" t="str">
        <f t="shared" si="5"/>
        <v>  </v>
      </c>
      <c r="U454" s="35"/>
      <c r="V454" s="114" t="str">
        <f t="shared" si="6"/>
        <v/>
      </c>
      <c r="W454" s="114" t="str">
        <f t="shared" si="7"/>
        <v/>
      </c>
      <c r="X454" s="128" t="str">
        <f t="shared" si="8"/>
        <v>  </v>
      </c>
      <c r="Y454" s="114" t="str">
        <f t="shared" si="9"/>
        <v/>
      </c>
      <c r="Z454" s="114" t="str">
        <f t="shared" si="10"/>
        <v/>
      </c>
      <c r="AA454" s="114" t="str">
        <f>'CADASTRO FORN'!G454</f>
        <v/>
      </c>
      <c r="AB454" s="114" t="str">
        <f t="shared" si="11"/>
        <v/>
      </c>
      <c r="AC454" s="128" t="str">
        <f t="shared" si="12"/>
        <v>  </v>
      </c>
      <c r="AD454" s="55" t="str">
        <f t="shared" si="18"/>
        <v>447</v>
      </c>
      <c r="AE454" s="55"/>
      <c r="AF454" s="55" t="str">
        <f t="shared" si="19"/>
        <v/>
      </c>
      <c r="AG454" s="55" t="str">
        <f t="shared" si="13"/>
        <v/>
      </c>
      <c r="AH454" s="55" t="str">
        <f t="shared" si="14"/>
        <v/>
      </c>
      <c r="AI454" s="55"/>
      <c r="AJ454" s="55" t="str">
        <f t="shared" si="20"/>
        <v/>
      </c>
      <c r="AK454" s="55" t="str">
        <f t="shared" si="15"/>
        <v/>
      </c>
      <c r="AL454" s="104" t="str">
        <f t="shared" si="16"/>
        <v>  </v>
      </c>
      <c r="AM454" s="55"/>
      <c r="AN454" s="55" t="str">
        <f>IF('CADASTRO PROD'!E454 = "", "-", 'CADASTRO PROD'!E454)</f>
        <v>-</v>
      </c>
      <c r="AO454" s="55" t="str">
        <f>IF(AN454= "-", "-", 'CADASTRO PROD'!J454)</f>
        <v>-</v>
      </c>
      <c r="AP454" s="55" t="str">
        <f>IF(AO454 = "-", "-", 'CADASTRO PROD'!D454)</f>
        <v>-</v>
      </c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</row>
    <row r="455" ht="30.0" customHeight="1">
      <c r="A455" s="1"/>
      <c r="B455" s="97" t="str">
        <f t="shared" si="1"/>
        <v/>
      </c>
      <c r="C455" s="108" t="str">
        <f t="shared" si="17"/>
        <v>-</v>
      </c>
      <c r="D455" s="112"/>
      <c r="E455" s="136" t="str">
        <f t="shared" si="2"/>
        <v/>
      </c>
      <c r="F455" s="110"/>
      <c r="G455" s="92"/>
      <c r="H455" s="93"/>
      <c r="I455" s="110"/>
      <c r="J455" s="93"/>
      <c r="K455" s="110"/>
      <c r="L455" s="93"/>
      <c r="M455" s="113"/>
      <c r="N455" s="132"/>
      <c r="O455" s="133" t="str">
        <f t="shared" si="3"/>
        <v/>
      </c>
      <c r="P455" s="110"/>
      <c r="Q455" s="93"/>
      <c r="R455" s="134"/>
      <c r="S455" s="135" t="str">
        <f t="shared" si="4"/>
        <v/>
      </c>
      <c r="T455" s="113" t="str">
        <f t="shared" si="5"/>
        <v>  </v>
      </c>
      <c r="U455" s="35"/>
      <c r="V455" s="114" t="str">
        <f t="shared" si="6"/>
        <v/>
      </c>
      <c r="W455" s="114" t="str">
        <f t="shared" si="7"/>
        <v/>
      </c>
      <c r="X455" s="128" t="str">
        <f t="shared" si="8"/>
        <v>  </v>
      </c>
      <c r="Y455" s="114" t="str">
        <f t="shared" si="9"/>
        <v/>
      </c>
      <c r="Z455" s="114" t="str">
        <f t="shared" si="10"/>
        <v/>
      </c>
      <c r="AA455" s="114" t="str">
        <f>'CADASTRO FORN'!G455</f>
        <v/>
      </c>
      <c r="AB455" s="114" t="str">
        <f t="shared" si="11"/>
        <v/>
      </c>
      <c r="AC455" s="128" t="str">
        <f t="shared" si="12"/>
        <v>  </v>
      </c>
      <c r="AD455" s="55" t="str">
        <f t="shared" si="18"/>
        <v>448</v>
      </c>
      <c r="AE455" s="55"/>
      <c r="AF455" s="55" t="str">
        <f t="shared" si="19"/>
        <v/>
      </c>
      <c r="AG455" s="55" t="str">
        <f t="shared" si="13"/>
        <v/>
      </c>
      <c r="AH455" s="55" t="str">
        <f t="shared" si="14"/>
        <v/>
      </c>
      <c r="AI455" s="55"/>
      <c r="AJ455" s="55" t="str">
        <f t="shared" si="20"/>
        <v/>
      </c>
      <c r="AK455" s="55" t="str">
        <f t="shared" si="15"/>
        <v/>
      </c>
      <c r="AL455" s="104" t="str">
        <f t="shared" si="16"/>
        <v>  </v>
      </c>
      <c r="AM455" s="55"/>
      <c r="AN455" s="55" t="str">
        <f>IF('CADASTRO PROD'!E455 = "", "-", 'CADASTRO PROD'!E455)</f>
        <v>-</v>
      </c>
      <c r="AO455" s="55" t="str">
        <f>IF(AN455= "-", "-", 'CADASTRO PROD'!J455)</f>
        <v>-</v>
      </c>
      <c r="AP455" s="55" t="str">
        <f>IF(AO455 = "-", "-", 'CADASTRO PROD'!D455)</f>
        <v>-</v>
      </c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</row>
    <row r="456" ht="30.0" customHeight="1">
      <c r="A456" s="1"/>
      <c r="B456" s="97" t="str">
        <f t="shared" si="1"/>
        <v/>
      </c>
      <c r="C456" s="98" t="str">
        <f t="shared" si="17"/>
        <v>-</v>
      </c>
      <c r="D456" s="102"/>
      <c r="E456" s="137" t="str">
        <f t="shared" si="2"/>
        <v/>
      </c>
      <c r="F456" s="100"/>
      <c r="G456" s="92"/>
      <c r="H456" s="93"/>
      <c r="I456" s="100"/>
      <c r="J456" s="93"/>
      <c r="K456" s="100"/>
      <c r="L456" s="93"/>
      <c r="M456" s="103"/>
      <c r="N456" s="124"/>
      <c r="O456" s="125" t="str">
        <f t="shared" si="3"/>
        <v/>
      </c>
      <c r="P456" s="100"/>
      <c r="Q456" s="93"/>
      <c r="R456" s="126"/>
      <c r="S456" s="127" t="str">
        <f t="shared" si="4"/>
        <v/>
      </c>
      <c r="T456" s="103" t="str">
        <f t="shared" si="5"/>
        <v>  </v>
      </c>
      <c r="U456" s="35"/>
      <c r="V456" s="114" t="str">
        <f t="shared" si="6"/>
        <v/>
      </c>
      <c r="W456" s="114" t="str">
        <f t="shared" si="7"/>
        <v/>
      </c>
      <c r="X456" s="128" t="str">
        <f t="shared" si="8"/>
        <v>  </v>
      </c>
      <c r="Y456" s="114" t="str">
        <f t="shared" si="9"/>
        <v/>
      </c>
      <c r="Z456" s="114" t="str">
        <f t="shared" si="10"/>
        <v/>
      </c>
      <c r="AA456" s="114" t="str">
        <f>'CADASTRO FORN'!G456</f>
        <v/>
      </c>
      <c r="AB456" s="114" t="str">
        <f t="shared" si="11"/>
        <v/>
      </c>
      <c r="AC456" s="128" t="str">
        <f t="shared" si="12"/>
        <v>  </v>
      </c>
      <c r="AD456" s="55" t="str">
        <f t="shared" si="18"/>
        <v>449</v>
      </c>
      <c r="AE456" s="55"/>
      <c r="AF456" s="55" t="str">
        <f t="shared" si="19"/>
        <v/>
      </c>
      <c r="AG456" s="55" t="str">
        <f t="shared" si="13"/>
        <v/>
      </c>
      <c r="AH456" s="55" t="str">
        <f t="shared" si="14"/>
        <v/>
      </c>
      <c r="AI456" s="55"/>
      <c r="AJ456" s="55" t="str">
        <f t="shared" si="20"/>
        <v/>
      </c>
      <c r="AK456" s="55" t="str">
        <f t="shared" si="15"/>
        <v/>
      </c>
      <c r="AL456" s="104" t="str">
        <f t="shared" si="16"/>
        <v>  </v>
      </c>
      <c r="AM456" s="55"/>
      <c r="AN456" s="55" t="str">
        <f>IF('CADASTRO PROD'!E456 = "", "-", 'CADASTRO PROD'!E456)</f>
        <v>-</v>
      </c>
      <c r="AO456" s="55" t="str">
        <f>IF(AN456= "-", "-", 'CADASTRO PROD'!J456)</f>
        <v>-</v>
      </c>
      <c r="AP456" s="55" t="str">
        <f>IF(AO456 = "-", "-", 'CADASTRO PROD'!D456)</f>
        <v>-</v>
      </c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</row>
    <row r="457" ht="30.0" customHeight="1">
      <c r="A457" s="1"/>
      <c r="B457" s="97" t="str">
        <f t="shared" si="1"/>
        <v/>
      </c>
      <c r="C457" s="108" t="str">
        <f t="shared" si="17"/>
        <v>-</v>
      </c>
      <c r="D457" s="112"/>
      <c r="E457" s="136" t="str">
        <f t="shared" si="2"/>
        <v/>
      </c>
      <c r="F457" s="110"/>
      <c r="G457" s="92"/>
      <c r="H457" s="93"/>
      <c r="I457" s="110"/>
      <c r="J457" s="93"/>
      <c r="K457" s="110"/>
      <c r="L457" s="93"/>
      <c r="M457" s="113"/>
      <c r="N457" s="132"/>
      <c r="O457" s="133" t="str">
        <f t="shared" si="3"/>
        <v/>
      </c>
      <c r="P457" s="110"/>
      <c r="Q457" s="93"/>
      <c r="R457" s="134"/>
      <c r="S457" s="135" t="str">
        <f t="shared" si="4"/>
        <v/>
      </c>
      <c r="T457" s="113" t="str">
        <f t="shared" si="5"/>
        <v>  </v>
      </c>
      <c r="U457" s="35"/>
      <c r="V457" s="114" t="str">
        <f t="shared" si="6"/>
        <v/>
      </c>
      <c r="W457" s="114" t="str">
        <f t="shared" si="7"/>
        <v/>
      </c>
      <c r="X457" s="128" t="str">
        <f t="shared" si="8"/>
        <v>  </v>
      </c>
      <c r="Y457" s="114" t="str">
        <f t="shared" si="9"/>
        <v/>
      </c>
      <c r="Z457" s="114" t="str">
        <f t="shared" si="10"/>
        <v/>
      </c>
      <c r="AA457" s="114" t="str">
        <f>'CADASTRO FORN'!G457</f>
        <v/>
      </c>
      <c r="AB457" s="114" t="str">
        <f t="shared" si="11"/>
        <v/>
      </c>
      <c r="AC457" s="128" t="str">
        <f t="shared" si="12"/>
        <v>  </v>
      </c>
      <c r="AD457" s="55" t="str">
        <f t="shared" si="18"/>
        <v>450</v>
      </c>
      <c r="AE457" s="55"/>
      <c r="AF457" s="55" t="str">
        <f t="shared" si="19"/>
        <v/>
      </c>
      <c r="AG457" s="55" t="str">
        <f t="shared" si="13"/>
        <v/>
      </c>
      <c r="AH457" s="55" t="str">
        <f t="shared" si="14"/>
        <v/>
      </c>
      <c r="AI457" s="55"/>
      <c r="AJ457" s="55" t="str">
        <f t="shared" si="20"/>
        <v/>
      </c>
      <c r="AK457" s="55" t="str">
        <f t="shared" si="15"/>
        <v/>
      </c>
      <c r="AL457" s="104" t="str">
        <f t="shared" si="16"/>
        <v>  </v>
      </c>
      <c r="AM457" s="55"/>
      <c r="AN457" s="55" t="str">
        <f>IF('CADASTRO PROD'!E457 = "", "-", 'CADASTRO PROD'!E457)</f>
        <v>-</v>
      </c>
      <c r="AO457" s="55" t="str">
        <f>IF(AN457= "-", "-", 'CADASTRO PROD'!J457)</f>
        <v>-</v>
      </c>
      <c r="AP457" s="55" t="str">
        <f>IF(AO457 = "-", "-", 'CADASTRO PROD'!D457)</f>
        <v>-</v>
      </c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</row>
    <row r="458" ht="30.0" customHeight="1">
      <c r="A458" s="1"/>
      <c r="B458" s="97" t="str">
        <f t="shared" si="1"/>
        <v/>
      </c>
      <c r="C458" s="98" t="str">
        <f t="shared" si="17"/>
        <v>-</v>
      </c>
      <c r="D458" s="102"/>
      <c r="E458" s="137" t="str">
        <f t="shared" si="2"/>
        <v/>
      </c>
      <c r="F458" s="100"/>
      <c r="G458" s="92"/>
      <c r="H458" s="93"/>
      <c r="I458" s="100"/>
      <c r="J458" s="93"/>
      <c r="K458" s="100"/>
      <c r="L458" s="93"/>
      <c r="M458" s="103"/>
      <c r="N458" s="124"/>
      <c r="O458" s="125" t="str">
        <f t="shared" si="3"/>
        <v/>
      </c>
      <c r="P458" s="100"/>
      <c r="Q458" s="93"/>
      <c r="R458" s="126"/>
      <c r="S458" s="127" t="str">
        <f t="shared" si="4"/>
        <v/>
      </c>
      <c r="T458" s="103" t="str">
        <f t="shared" si="5"/>
        <v>  </v>
      </c>
      <c r="U458" s="35"/>
      <c r="V458" s="114" t="str">
        <f t="shared" si="6"/>
        <v/>
      </c>
      <c r="W458" s="114" t="str">
        <f t="shared" si="7"/>
        <v/>
      </c>
      <c r="X458" s="128" t="str">
        <f t="shared" si="8"/>
        <v>  </v>
      </c>
      <c r="Y458" s="114" t="str">
        <f t="shared" si="9"/>
        <v/>
      </c>
      <c r="Z458" s="114" t="str">
        <f t="shared" si="10"/>
        <v/>
      </c>
      <c r="AA458" s="114" t="str">
        <f>'CADASTRO FORN'!G458</f>
        <v/>
      </c>
      <c r="AB458" s="114" t="str">
        <f t="shared" si="11"/>
        <v/>
      </c>
      <c r="AC458" s="128" t="str">
        <f t="shared" si="12"/>
        <v>  </v>
      </c>
      <c r="AD458" s="55" t="str">
        <f t="shared" si="18"/>
        <v>451</v>
      </c>
      <c r="AE458" s="55"/>
      <c r="AF458" s="55" t="str">
        <f t="shared" si="19"/>
        <v/>
      </c>
      <c r="AG458" s="55" t="str">
        <f t="shared" si="13"/>
        <v/>
      </c>
      <c r="AH458" s="55" t="str">
        <f t="shared" si="14"/>
        <v/>
      </c>
      <c r="AI458" s="55"/>
      <c r="AJ458" s="55" t="str">
        <f t="shared" si="20"/>
        <v/>
      </c>
      <c r="AK458" s="55" t="str">
        <f t="shared" si="15"/>
        <v/>
      </c>
      <c r="AL458" s="104" t="str">
        <f t="shared" si="16"/>
        <v>  </v>
      </c>
      <c r="AM458" s="55"/>
      <c r="AN458" s="55" t="str">
        <f>IF('CADASTRO PROD'!E458 = "", "-", 'CADASTRO PROD'!E458)</f>
        <v>-</v>
      </c>
      <c r="AO458" s="55" t="str">
        <f>IF(AN458= "-", "-", 'CADASTRO PROD'!J458)</f>
        <v>-</v>
      </c>
      <c r="AP458" s="55" t="str">
        <f>IF(AO458 = "-", "-", 'CADASTRO PROD'!D458)</f>
        <v>-</v>
      </c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</row>
    <row r="459" ht="30.0" customHeight="1">
      <c r="A459" s="1"/>
      <c r="B459" s="97" t="str">
        <f t="shared" si="1"/>
        <v/>
      </c>
      <c r="C459" s="108" t="str">
        <f t="shared" si="17"/>
        <v>-</v>
      </c>
      <c r="D459" s="112"/>
      <c r="E459" s="136" t="str">
        <f t="shared" si="2"/>
        <v/>
      </c>
      <c r="F459" s="110"/>
      <c r="G459" s="92"/>
      <c r="H459" s="93"/>
      <c r="I459" s="110"/>
      <c r="J459" s="93"/>
      <c r="K459" s="110"/>
      <c r="L459" s="93"/>
      <c r="M459" s="113"/>
      <c r="N459" s="132"/>
      <c r="O459" s="133" t="str">
        <f t="shared" si="3"/>
        <v/>
      </c>
      <c r="P459" s="110"/>
      <c r="Q459" s="93"/>
      <c r="R459" s="134"/>
      <c r="S459" s="135" t="str">
        <f t="shared" si="4"/>
        <v/>
      </c>
      <c r="T459" s="113" t="str">
        <f t="shared" si="5"/>
        <v>  </v>
      </c>
      <c r="U459" s="35"/>
      <c r="V459" s="114" t="str">
        <f t="shared" si="6"/>
        <v/>
      </c>
      <c r="W459" s="114" t="str">
        <f t="shared" si="7"/>
        <v/>
      </c>
      <c r="X459" s="128" t="str">
        <f t="shared" si="8"/>
        <v>  </v>
      </c>
      <c r="Y459" s="114" t="str">
        <f t="shared" si="9"/>
        <v/>
      </c>
      <c r="Z459" s="114" t="str">
        <f t="shared" si="10"/>
        <v/>
      </c>
      <c r="AA459" s="114" t="str">
        <f>'CADASTRO FORN'!G459</f>
        <v/>
      </c>
      <c r="AB459" s="114" t="str">
        <f t="shared" si="11"/>
        <v/>
      </c>
      <c r="AC459" s="128" t="str">
        <f t="shared" si="12"/>
        <v>  </v>
      </c>
      <c r="AD459" s="55" t="str">
        <f t="shared" si="18"/>
        <v>452</v>
      </c>
      <c r="AE459" s="55"/>
      <c r="AF459" s="55" t="str">
        <f t="shared" si="19"/>
        <v/>
      </c>
      <c r="AG459" s="55" t="str">
        <f t="shared" si="13"/>
        <v/>
      </c>
      <c r="AH459" s="55" t="str">
        <f t="shared" si="14"/>
        <v/>
      </c>
      <c r="AI459" s="55"/>
      <c r="AJ459" s="55" t="str">
        <f t="shared" si="20"/>
        <v/>
      </c>
      <c r="AK459" s="55" t="str">
        <f t="shared" si="15"/>
        <v/>
      </c>
      <c r="AL459" s="104" t="str">
        <f t="shared" si="16"/>
        <v>  </v>
      </c>
      <c r="AM459" s="55"/>
      <c r="AN459" s="55" t="str">
        <f>IF('CADASTRO PROD'!E459 = "", "-", 'CADASTRO PROD'!E459)</f>
        <v>-</v>
      </c>
      <c r="AO459" s="55" t="str">
        <f>IF(AN459= "-", "-", 'CADASTRO PROD'!J459)</f>
        <v>-</v>
      </c>
      <c r="AP459" s="55" t="str">
        <f>IF(AO459 = "-", "-", 'CADASTRO PROD'!D459)</f>
        <v>-</v>
      </c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</row>
    <row r="460" ht="30.0" customHeight="1">
      <c r="A460" s="1"/>
      <c r="B460" s="97" t="str">
        <f t="shared" si="1"/>
        <v/>
      </c>
      <c r="C460" s="98" t="str">
        <f t="shared" si="17"/>
        <v>-</v>
      </c>
      <c r="D460" s="102"/>
      <c r="E460" s="137" t="str">
        <f t="shared" si="2"/>
        <v/>
      </c>
      <c r="F460" s="100"/>
      <c r="G460" s="92"/>
      <c r="H460" s="93"/>
      <c r="I460" s="100"/>
      <c r="J460" s="93"/>
      <c r="K460" s="100"/>
      <c r="L460" s="93"/>
      <c r="M460" s="103"/>
      <c r="N460" s="124"/>
      <c r="O460" s="125" t="str">
        <f t="shared" si="3"/>
        <v/>
      </c>
      <c r="P460" s="100"/>
      <c r="Q460" s="93"/>
      <c r="R460" s="126"/>
      <c r="S460" s="127" t="str">
        <f t="shared" si="4"/>
        <v/>
      </c>
      <c r="T460" s="103" t="str">
        <f t="shared" si="5"/>
        <v>  </v>
      </c>
      <c r="U460" s="35"/>
      <c r="V460" s="114" t="str">
        <f t="shared" si="6"/>
        <v/>
      </c>
      <c r="W460" s="114" t="str">
        <f t="shared" si="7"/>
        <v/>
      </c>
      <c r="X460" s="128" t="str">
        <f t="shared" si="8"/>
        <v>  </v>
      </c>
      <c r="Y460" s="114" t="str">
        <f t="shared" si="9"/>
        <v/>
      </c>
      <c r="Z460" s="114" t="str">
        <f t="shared" si="10"/>
        <v/>
      </c>
      <c r="AA460" s="114" t="str">
        <f>'CADASTRO FORN'!G460</f>
        <v/>
      </c>
      <c r="AB460" s="114" t="str">
        <f t="shared" si="11"/>
        <v/>
      </c>
      <c r="AC460" s="128" t="str">
        <f t="shared" si="12"/>
        <v>  </v>
      </c>
      <c r="AD460" s="55" t="str">
        <f t="shared" si="18"/>
        <v>453</v>
      </c>
      <c r="AE460" s="55"/>
      <c r="AF460" s="55" t="str">
        <f t="shared" si="19"/>
        <v/>
      </c>
      <c r="AG460" s="55" t="str">
        <f t="shared" si="13"/>
        <v/>
      </c>
      <c r="AH460" s="55" t="str">
        <f t="shared" si="14"/>
        <v/>
      </c>
      <c r="AI460" s="55"/>
      <c r="AJ460" s="55" t="str">
        <f t="shared" si="20"/>
        <v/>
      </c>
      <c r="AK460" s="55" t="str">
        <f t="shared" si="15"/>
        <v/>
      </c>
      <c r="AL460" s="104" t="str">
        <f t="shared" si="16"/>
        <v>  </v>
      </c>
      <c r="AM460" s="55"/>
      <c r="AN460" s="55" t="str">
        <f>IF('CADASTRO PROD'!E460 = "", "-", 'CADASTRO PROD'!E460)</f>
        <v>-</v>
      </c>
      <c r="AO460" s="55" t="str">
        <f>IF(AN460= "-", "-", 'CADASTRO PROD'!J460)</f>
        <v>-</v>
      </c>
      <c r="AP460" s="55" t="str">
        <f>IF(AO460 = "-", "-", 'CADASTRO PROD'!D460)</f>
        <v>-</v>
      </c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</row>
    <row r="461" ht="30.0" customHeight="1">
      <c r="A461" s="1"/>
      <c r="B461" s="97" t="str">
        <f t="shared" si="1"/>
        <v/>
      </c>
      <c r="C461" s="108" t="str">
        <f t="shared" si="17"/>
        <v>-</v>
      </c>
      <c r="D461" s="112"/>
      <c r="E461" s="136" t="str">
        <f t="shared" si="2"/>
        <v/>
      </c>
      <c r="F461" s="110"/>
      <c r="G461" s="92"/>
      <c r="H461" s="93"/>
      <c r="I461" s="110"/>
      <c r="J461" s="93"/>
      <c r="K461" s="110"/>
      <c r="L461" s="93"/>
      <c r="M461" s="113"/>
      <c r="N461" s="132"/>
      <c r="O461" s="133" t="str">
        <f t="shared" si="3"/>
        <v/>
      </c>
      <c r="P461" s="110"/>
      <c r="Q461" s="93"/>
      <c r="R461" s="134"/>
      <c r="S461" s="135" t="str">
        <f t="shared" si="4"/>
        <v/>
      </c>
      <c r="T461" s="113" t="str">
        <f t="shared" si="5"/>
        <v>  </v>
      </c>
      <c r="U461" s="35"/>
      <c r="V461" s="114" t="str">
        <f t="shared" si="6"/>
        <v/>
      </c>
      <c r="W461" s="114" t="str">
        <f t="shared" si="7"/>
        <v/>
      </c>
      <c r="X461" s="128" t="str">
        <f t="shared" si="8"/>
        <v>  </v>
      </c>
      <c r="Y461" s="114" t="str">
        <f t="shared" si="9"/>
        <v/>
      </c>
      <c r="Z461" s="114" t="str">
        <f t="shared" si="10"/>
        <v/>
      </c>
      <c r="AA461" s="114" t="str">
        <f>'CADASTRO FORN'!G461</f>
        <v/>
      </c>
      <c r="AB461" s="114" t="str">
        <f t="shared" si="11"/>
        <v/>
      </c>
      <c r="AC461" s="128" t="str">
        <f t="shared" si="12"/>
        <v>  </v>
      </c>
      <c r="AD461" s="55" t="str">
        <f t="shared" si="18"/>
        <v>454</v>
      </c>
      <c r="AE461" s="55"/>
      <c r="AF461" s="55" t="str">
        <f t="shared" si="19"/>
        <v/>
      </c>
      <c r="AG461" s="55" t="str">
        <f t="shared" si="13"/>
        <v/>
      </c>
      <c r="AH461" s="55" t="str">
        <f t="shared" si="14"/>
        <v/>
      </c>
      <c r="AI461" s="55"/>
      <c r="AJ461" s="55" t="str">
        <f t="shared" si="20"/>
        <v/>
      </c>
      <c r="AK461" s="55" t="str">
        <f t="shared" si="15"/>
        <v/>
      </c>
      <c r="AL461" s="104" t="str">
        <f t="shared" si="16"/>
        <v>  </v>
      </c>
      <c r="AM461" s="55"/>
      <c r="AN461" s="55" t="str">
        <f>IF('CADASTRO PROD'!E461 = "", "-", 'CADASTRO PROD'!E461)</f>
        <v>-</v>
      </c>
      <c r="AO461" s="55" t="str">
        <f>IF(AN461= "-", "-", 'CADASTRO PROD'!J461)</f>
        <v>-</v>
      </c>
      <c r="AP461" s="55" t="str">
        <f>IF(AO461 = "-", "-", 'CADASTRO PROD'!D461)</f>
        <v>-</v>
      </c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</row>
    <row r="462" ht="30.0" customHeight="1">
      <c r="A462" s="1"/>
      <c r="B462" s="97" t="str">
        <f t="shared" si="1"/>
        <v/>
      </c>
      <c r="C462" s="98" t="str">
        <f t="shared" si="17"/>
        <v>-</v>
      </c>
      <c r="D462" s="102"/>
      <c r="E462" s="137" t="str">
        <f t="shared" si="2"/>
        <v/>
      </c>
      <c r="F462" s="100"/>
      <c r="G462" s="92"/>
      <c r="H462" s="93"/>
      <c r="I462" s="100"/>
      <c r="J462" s="93"/>
      <c r="K462" s="100"/>
      <c r="L462" s="93"/>
      <c r="M462" s="103"/>
      <c r="N462" s="124"/>
      <c r="O462" s="125" t="str">
        <f t="shared" si="3"/>
        <v/>
      </c>
      <c r="P462" s="100"/>
      <c r="Q462" s="93"/>
      <c r="R462" s="126"/>
      <c r="S462" s="127" t="str">
        <f t="shared" si="4"/>
        <v/>
      </c>
      <c r="T462" s="103" t="str">
        <f t="shared" si="5"/>
        <v>  </v>
      </c>
      <c r="U462" s="35"/>
      <c r="V462" s="114" t="str">
        <f t="shared" si="6"/>
        <v/>
      </c>
      <c r="W462" s="114" t="str">
        <f t="shared" si="7"/>
        <v/>
      </c>
      <c r="X462" s="128" t="str">
        <f t="shared" si="8"/>
        <v>  </v>
      </c>
      <c r="Y462" s="114" t="str">
        <f t="shared" si="9"/>
        <v/>
      </c>
      <c r="Z462" s="114" t="str">
        <f t="shared" si="10"/>
        <v/>
      </c>
      <c r="AA462" s="114" t="str">
        <f>'CADASTRO FORN'!G462</f>
        <v/>
      </c>
      <c r="AB462" s="114" t="str">
        <f t="shared" si="11"/>
        <v/>
      </c>
      <c r="AC462" s="128" t="str">
        <f t="shared" si="12"/>
        <v>  </v>
      </c>
      <c r="AD462" s="55" t="str">
        <f t="shared" si="18"/>
        <v>455</v>
      </c>
      <c r="AE462" s="55"/>
      <c r="AF462" s="55" t="str">
        <f t="shared" si="19"/>
        <v/>
      </c>
      <c r="AG462" s="55" t="str">
        <f t="shared" si="13"/>
        <v/>
      </c>
      <c r="AH462" s="55" t="str">
        <f t="shared" si="14"/>
        <v/>
      </c>
      <c r="AI462" s="55"/>
      <c r="AJ462" s="55" t="str">
        <f t="shared" si="20"/>
        <v/>
      </c>
      <c r="AK462" s="55" t="str">
        <f t="shared" si="15"/>
        <v/>
      </c>
      <c r="AL462" s="104" t="str">
        <f t="shared" si="16"/>
        <v>  </v>
      </c>
      <c r="AM462" s="55"/>
      <c r="AN462" s="55" t="str">
        <f>IF('CADASTRO PROD'!E462 = "", "-", 'CADASTRO PROD'!E462)</f>
        <v>-</v>
      </c>
      <c r="AO462" s="55" t="str">
        <f>IF(AN462= "-", "-", 'CADASTRO PROD'!J462)</f>
        <v>-</v>
      </c>
      <c r="AP462" s="55" t="str">
        <f>IF(AO462 = "-", "-", 'CADASTRO PROD'!D462)</f>
        <v>-</v>
      </c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</row>
    <row r="463" ht="30.0" customHeight="1">
      <c r="A463" s="1"/>
      <c r="B463" s="97" t="str">
        <f t="shared" si="1"/>
        <v/>
      </c>
      <c r="C463" s="108" t="str">
        <f t="shared" si="17"/>
        <v>-</v>
      </c>
      <c r="D463" s="112"/>
      <c r="E463" s="136" t="str">
        <f t="shared" si="2"/>
        <v/>
      </c>
      <c r="F463" s="110"/>
      <c r="G463" s="92"/>
      <c r="H463" s="93"/>
      <c r="I463" s="110"/>
      <c r="J463" s="93"/>
      <c r="K463" s="110"/>
      <c r="L463" s="93"/>
      <c r="M463" s="113"/>
      <c r="N463" s="132"/>
      <c r="O463" s="133" t="str">
        <f t="shared" si="3"/>
        <v/>
      </c>
      <c r="P463" s="110"/>
      <c r="Q463" s="93"/>
      <c r="R463" s="134"/>
      <c r="S463" s="135" t="str">
        <f t="shared" si="4"/>
        <v/>
      </c>
      <c r="T463" s="113" t="str">
        <f t="shared" si="5"/>
        <v>  </v>
      </c>
      <c r="U463" s="35"/>
      <c r="V463" s="114" t="str">
        <f t="shared" si="6"/>
        <v/>
      </c>
      <c r="W463" s="114" t="str">
        <f t="shared" si="7"/>
        <v/>
      </c>
      <c r="X463" s="128" t="str">
        <f t="shared" si="8"/>
        <v>  </v>
      </c>
      <c r="Y463" s="114" t="str">
        <f t="shared" si="9"/>
        <v/>
      </c>
      <c r="Z463" s="114" t="str">
        <f t="shared" si="10"/>
        <v/>
      </c>
      <c r="AA463" s="114" t="str">
        <f>'CADASTRO FORN'!G463</f>
        <v/>
      </c>
      <c r="AB463" s="114" t="str">
        <f t="shared" si="11"/>
        <v/>
      </c>
      <c r="AC463" s="128" t="str">
        <f t="shared" si="12"/>
        <v>  </v>
      </c>
      <c r="AD463" s="55" t="str">
        <f t="shared" si="18"/>
        <v>456</v>
      </c>
      <c r="AE463" s="55"/>
      <c r="AF463" s="55" t="str">
        <f t="shared" si="19"/>
        <v/>
      </c>
      <c r="AG463" s="55" t="str">
        <f t="shared" si="13"/>
        <v/>
      </c>
      <c r="AH463" s="55" t="str">
        <f t="shared" si="14"/>
        <v/>
      </c>
      <c r="AI463" s="55"/>
      <c r="AJ463" s="55" t="str">
        <f t="shared" si="20"/>
        <v/>
      </c>
      <c r="AK463" s="55" t="str">
        <f t="shared" si="15"/>
        <v/>
      </c>
      <c r="AL463" s="104" t="str">
        <f t="shared" si="16"/>
        <v>  </v>
      </c>
      <c r="AM463" s="55"/>
      <c r="AN463" s="55" t="str">
        <f>IF('CADASTRO PROD'!E463 = "", "-", 'CADASTRO PROD'!E463)</f>
        <v>-</v>
      </c>
      <c r="AO463" s="55" t="str">
        <f>IF(AN463= "-", "-", 'CADASTRO PROD'!J463)</f>
        <v>-</v>
      </c>
      <c r="AP463" s="55" t="str">
        <f>IF(AO463 = "-", "-", 'CADASTRO PROD'!D463)</f>
        <v>-</v>
      </c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</row>
    <row r="464" ht="30.0" customHeight="1">
      <c r="A464" s="1"/>
      <c r="B464" s="97" t="str">
        <f t="shared" si="1"/>
        <v/>
      </c>
      <c r="C464" s="98" t="str">
        <f t="shared" si="17"/>
        <v>-</v>
      </c>
      <c r="D464" s="102"/>
      <c r="E464" s="137" t="str">
        <f t="shared" si="2"/>
        <v/>
      </c>
      <c r="F464" s="100"/>
      <c r="G464" s="92"/>
      <c r="H464" s="93"/>
      <c r="I464" s="100"/>
      <c r="J464" s="93"/>
      <c r="K464" s="100"/>
      <c r="L464" s="93"/>
      <c r="M464" s="103"/>
      <c r="N464" s="124"/>
      <c r="O464" s="125" t="str">
        <f t="shared" si="3"/>
        <v/>
      </c>
      <c r="P464" s="100"/>
      <c r="Q464" s="93"/>
      <c r="R464" s="126"/>
      <c r="S464" s="127" t="str">
        <f t="shared" si="4"/>
        <v/>
      </c>
      <c r="T464" s="103" t="str">
        <f t="shared" si="5"/>
        <v>  </v>
      </c>
      <c r="U464" s="35"/>
      <c r="V464" s="114" t="str">
        <f t="shared" si="6"/>
        <v/>
      </c>
      <c r="W464" s="114" t="str">
        <f t="shared" si="7"/>
        <v/>
      </c>
      <c r="X464" s="128" t="str">
        <f t="shared" si="8"/>
        <v>  </v>
      </c>
      <c r="Y464" s="114" t="str">
        <f t="shared" si="9"/>
        <v/>
      </c>
      <c r="Z464" s="114" t="str">
        <f t="shared" si="10"/>
        <v/>
      </c>
      <c r="AA464" s="114" t="str">
        <f>'CADASTRO FORN'!G464</f>
        <v/>
      </c>
      <c r="AB464" s="114" t="str">
        <f t="shared" si="11"/>
        <v/>
      </c>
      <c r="AC464" s="128" t="str">
        <f t="shared" si="12"/>
        <v>  </v>
      </c>
      <c r="AD464" s="55" t="str">
        <f t="shared" si="18"/>
        <v>457</v>
      </c>
      <c r="AE464" s="55"/>
      <c r="AF464" s="55" t="str">
        <f t="shared" si="19"/>
        <v/>
      </c>
      <c r="AG464" s="55" t="str">
        <f t="shared" si="13"/>
        <v/>
      </c>
      <c r="AH464" s="55" t="str">
        <f t="shared" si="14"/>
        <v/>
      </c>
      <c r="AI464" s="55"/>
      <c r="AJ464" s="55" t="str">
        <f t="shared" si="20"/>
        <v/>
      </c>
      <c r="AK464" s="55" t="str">
        <f t="shared" si="15"/>
        <v/>
      </c>
      <c r="AL464" s="104" t="str">
        <f t="shared" si="16"/>
        <v>  </v>
      </c>
      <c r="AM464" s="55"/>
      <c r="AN464" s="55" t="str">
        <f>IF('CADASTRO PROD'!E464 = "", "-", 'CADASTRO PROD'!E464)</f>
        <v>-</v>
      </c>
      <c r="AO464" s="55" t="str">
        <f>IF(AN464= "-", "-", 'CADASTRO PROD'!J464)</f>
        <v>-</v>
      </c>
      <c r="AP464" s="55" t="str">
        <f>IF(AO464 = "-", "-", 'CADASTRO PROD'!D464)</f>
        <v>-</v>
      </c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</row>
    <row r="465" ht="30.0" customHeight="1">
      <c r="A465" s="1"/>
      <c r="B465" s="97" t="str">
        <f t="shared" si="1"/>
        <v/>
      </c>
      <c r="C465" s="108" t="str">
        <f t="shared" si="17"/>
        <v>-</v>
      </c>
      <c r="D465" s="112"/>
      <c r="E465" s="136" t="str">
        <f t="shared" si="2"/>
        <v/>
      </c>
      <c r="F465" s="110"/>
      <c r="G465" s="92"/>
      <c r="H465" s="93"/>
      <c r="I465" s="110"/>
      <c r="J465" s="93"/>
      <c r="K465" s="110"/>
      <c r="L465" s="93"/>
      <c r="M465" s="113"/>
      <c r="N465" s="132"/>
      <c r="O465" s="133" t="str">
        <f t="shared" si="3"/>
        <v/>
      </c>
      <c r="P465" s="110"/>
      <c r="Q465" s="93"/>
      <c r="R465" s="134"/>
      <c r="S465" s="135" t="str">
        <f t="shared" si="4"/>
        <v/>
      </c>
      <c r="T465" s="113" t="str">
        <f t="shared" si="5"/>
        <v>  </v>
      </c>
      <c r="U465" s="35"/>
      <c r="V465" s="114" t="str">
        <f t="shared" si="6"/>
        <v/>
      </c>
      <c r="W465" s="114" t="str">
        <f t="shared" si="7"/>
        <v/>
      </c>
      <c r="X465" s="128" t="str">
        <f t="shared" si="8"/>
        <v>  </v>
      </c>
      <c r="Y465" s="114" t="str">
        <f t="shared" si="9"/>
        <v/>
      </c>
      <c r="Z465" s="114" t="str">
        <f t="shared" si="10"/>
        <v/>
      </c>
      <c r="AA465" s="114" t="str">
        <f>'CADASTRO FORN'!G465</f>
        <v/>
      </c>
      <c r="AB465" s="114" t="str">
        <f t="shared" si="11"/>
        <v/>
      </c>
      <c r="AC465" s="128" t="str">
        <f t="shared" si="12"/>
        <v>  </v>
      </c>
      <c r="AD465" s="55" t="str">
        <f t="shared" si="18"/>
        <v>458</v>
      </c>
      <c r="AE465" s="55"/>
      <c r="AF465" s="55" t="str">
        <f t="shared" si="19"/>
        <v/>
      </c>
      <c r="AG465" s="55" t="str">
        <f t="shared" si="13"/>
        <v/>
      </c>
      <c r="AH465" s="55" t="str">
        <f t="shared" si="14"/>
        <v/>
      </c>
      <c r="AI465" s="55"/>
      <c r="AJ465" s="55" t="str">
        <f t="shared" si="20"/>
        <v/>
      </c>
      <c r="AK465" s="55" t="str">
        <f t="shared" si="15"/>
        <v/>
      </c>
      <c r="AL465" s="104" t="str">
        <f t="shared" si="16"/>
        <v>  </v>
      </c>
      <c r="AM465" s="55"/>
      <c r="AN465" s="55" t="str">
        <f>IF('CADASTRO PROD'!E465 = "", "-", 'CADASTRO PROD'!E465)</f>
        <v>-</v>
      </c>
      <c r="AO465" s="55" t="str">
        <f>IF(AN465= "-", "-", 'CADASTRO PROD'!J465)</f>
        <v>-</v>
      </c>
      <c r="AP465" s="55" t="str">
        <f>IF(AO465 = "-", "-", 'CADASTRO PROD'!D465)</f>
        <v>-</v>
      </c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</row>
    <row r="466" ht="30.0" customHeight="1">
      <c r="A466" s="1"/>
      <c r="B466" s="97" t="str">
        <f t="shared" si="1"/>
        <v/>
      </c>
      <c r="C466" s="98" t="str">
        <f t="shared" si="17"/>
        <v>-</v>
      </c>
      <c r="D466" s="102"/>
      <c r="E466" s="137" t="str">
        <f t="shared" si="2"/>
        <v/>
      </c>
      <c r="F466" s="100"/>
      <c r="G466" s="92"/>
      <c r="H466" s="93"/>
      <c r="I466" s="100"/>
      <c r="J466" s="93"/>
      <c r="K466" s="100"/>
      <c r="L466" s="93"/>
      <c r="M466" s="103"/>
      <c r="N466" s="124"/>
      <c r="O466" s="125" t="str">
        <f t="shared" si="3"/>
        <v/>
      </c>
      <c r="P466" s="100"/>
      <c r="Q466" s="93"/>
      <c r="R466" s="126"/>
      <c r="S466" s="127" t="str">
        <f t="shared" si="4"/>
        <v/>
      </c>
      <c r="T466" s="103" t="str">
        <f t="shared" si="5"/>
        <v>  </v>
      </c>
      <c r="U466" s="35"/>
      <c r="V466" s="114" t="str">
        <f t="shared" si="6"/>
        <v/>
      </c>
      <c r="W466" s="114" t="str">
        <f t="shared" si="7"/>
        <v/>
      </c>
      <c r="X466" s="128" t="str">
        <f t="shared" si="8"/>
        <v>  </v>
      </c>
      <c r="Y466" s="114" t="str">
        <f t="shared" si="9"/>
        <v/>
      </c>
      <c r="Z466" s="114" t="str">
        <f t="shared" si="10"/>
        <v/>
      </c>
      <c r="AA466" s="114" t="str">
        <f>'CADASTRO FORN'!G466</f>
        <v/>
      </c>
      <c r="AB466" s="114" t="str">
        <f t="shared" si="11"/>
        <v/>
      </c>
      <c r="AC466" s="128" t="str">
        <f t="shared" si="12"/>
        <v>  </v>
      </c>
      <c r="AD466" s="55" t="str">
        <f t="shared" si="18"/>
        <v>459</v>
      </c>
      <c r="AE466" s="55"/>
      <c r="AF466" s="55" t="str">
        <f t="shared" si="19"/>
        <v/>
      </c>
      <c r="AG466" s="55" t="str">
        <f t="shared" si="13"/>
        <v/>
      </c>
      <c r="AH466" s="55" t="str">
        <f t="shared" si="14"/>
        <v/>
      </c>
      <c r="AI466" s="55"/>
      <c r="AJ466" s="55" t="str">
        <f t="shared" si="20"/>
        <v/>
      </c>
      <c r="AK466" s="55" t="str">
        <f t="shared" si="15"/>
        <v/>
      </c>
      <c r="AL466" s="104" t="str">
        <f t="shared" si="16"/>
        <v>  </v>
      </c>
      <c r="AM466" s="55"/>
      <c r="AN466" s="55" t="str">
        <f>IF('CADASTRO PROD'!E466 = "", "-", 'CADASTRO PROD'!E466)</f>
        <v>-</v>
      </c>
      <c r="AO466" s="55" t="str">
        <f>IF(AN466= "-", "-", 'CADASTRO PROD'!J466)</f>
        <v>-</v>
      </c>
      <c r="AP466" s="55" t="str">
        <f>IF(AO466 = "-", "-", 'CADASTRO PROD'!D466)</f>
        <v>-</v>
      </c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</row>
    <row r="467" ht="30.0" customHeight="1">
      <c r="A467" s="1"/>
      <c r="B467" s="97" t="str">
        <f t="shared" si="1"/>
        <v/>
      </c>
      <c r="C467" s="108" t="str">
        <f t="shared" si="17"/>
        <v>-</v>
      </c>
      <c r="D467" s="112"/>
      <c r="E467" s="136" t="str">
        <f t="shared" si="2"/>
        <v/>
      </c>
      <c r="F467" s="110"/>
      <c r="G467" s="92"/>
      <c r="H467" s="93"/>
      <c r="I467" s="110"/>
      <c r="J467" s="93"/>
      <c r="K467" s="110"/>
      <c r="L467" s="93"/>
      <c r="M467" s="113"/>
      <c r="N467" s="132"/>
      <c r="O467" s="133" t="str">
        <f t="shared" si="3"/>
        <v/>
      </c>
      <c r="P467" s="110"/>
      <c r="Q467" s="93"/>
      <c r="R467" s="134"/>
      <c r="S467" s="135" t="str">
        <f t="shared" si="4"/>
        <v/>
      </c>
      <c r="T467" s="113" t="str">
        <f t="shared" si="5"/>
        <v>  </v>
      </c>
      <c r="U467" s="35"/>
      <c r="V467" s="114" t="str">
        <f t="shared" si="6"/>
        <v/>
      </c>
      <c r="W467" s="114" t="str">
        <f t="shared" si="7"/>
        <v/>
      </c>
      <c r="X467" s="128" t="str">
        <f t="shared" si="8"/>
        <v>  </v>
      </c>
      <c r="Y467" s="114" t="str">
        <f t="shared" si="9"/>
        <v/>
      </c>
      <c r="Z467" s="114" t="str">
        <f t="shared" si="10"/>
        <v/>
      </c>
      <c r="AA467" s="114" t="str">
        <f>'CADASTRO FORN'!G467</f>
        <v/>
      </c>
      <c r="AB467" s="114" t="str">
        <f t="shared" si="11"/>
        <v/>
      </c>
      <c r="AC467" s="128" t="str">
        <f t="shared" si="12"/>
        <v>  </v>
      </c>
      <c r="AD467" s="55" t="str">
        <f t="shared" si="18"/>
        <v>460</v>
      </c>
      <c r="AE467" s="55"/>
      <c r="AF467" s="55" t="str">
        <f t="shared" si="19"/>
        <v/>
      </c>
      <c r="AG467" s="55" t="str">
        <f t="shared" si="13"/>
        <v/>
      </c>
      <c r="AH467" s="55" t="str">
        <f t="shared" si="14"/>
        <v/>
      </c>
      <c r="AI467" s="55"/>
      <c r="AJ467" s="55" t="str">
        <f t="shared" si="20"/>
        <v/>
      </c>
      <c r="AK467" s="55" t="str">
        <f t="shared" si="15"/>
        <v/>
      </c>
      <c r="AL467" s="104" t="str">
        <f t="shared" si="16"/>
        <v>  </v>
      </c>
      <c r="AM467" s="55"/>
      <c r="AN467" s="55" t="str">
        <f>IF('CADASTRO PROD'!E467 = "", "-", 'CADASTRO PROD'!E467)</f>
        <v>-</v>
      </c>
      <c r="AO467" s="55" t="str">
        <f>IF(AN467= "-", "-", 'CADASTRO PROD'!J467)</f>
        <v>-</v>
      </c>
      <c r="AP467" s="55" t="str">
        <f>IF(AO467 = "-", "-", 'CADASTRO PROD'!D467)</f>
        <v>-</v>
      </c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</row>
    <row r="468" ht="30.0" customHeight="1">
      <c r="A468" s="1"/>
      <c r="B468" s="97" t="str">
        <f t="shared" si="1"/>
        <v/>
      </c>
      <c r="C468" s="98" t="str">
        <f t="shared" si="17"/>
        <v>-</v>
      </c>
      <c r="D468" s="102"/>
      <c r="E468" s="137" t="str">
        <f t="shared" si="2"/>
        <v/>
      </c>
      <c r="F468" s="100"/>
      <c r="G468" s="92"/>
      <c r="H468" s="93"/>
      <c r="I468" s="100"/>
      <c r="J468" s="93"/>
      <c r="K468" s="100"/>
      <c r="L468" s="93"/>
      <c r="M468" s="103"/>
      <c r="N468" s="124"/>
      <c r="O468" s="125" t="str">
        <f t="shared" si="3"/>
        <v/>
      </c>
      <c r="P468" s="100"/>
      <c r="Q468" s="93"/>
      <c r="R468" s="126"/>
      <c r="S468" s="127" t="str">
        <f t="shared" si="4"/>
        <v/>
      </c>
      <c r="T468" s="103" t="str">
        <f t="shared" si="5"/>
        <v>  </v>
      </c>
      <c r="U468" s="35"/>
      <c r="V468" s="114" t="str">
        <f t="shared" si="6"/>
        <v/>
      </c>
      <c r="W468" s="114" t="str">
        <f t="shared" si="7"/>
        <v/>
      </c>
      <c r="X468" s="128" t="str">
        <f t="shared" si="8"/>
        <v>  </v>
      </c>
      <c r="Y468" s="114" t="str">
        <f t="shared" si="9"/>
        <v/>
      </c>
      <c r="Z468" s="114" t="str">
        <f t="shared" si="10"/>
        <v/>
      </c>
      <c r="AA468" s="114" t="str">
        <f>'CADASTRO FORN'!G468</f>
        <v/>
      </c>
      <c r="AB468" s="114" t="str">
        <f t="shared" si="11"/>
        <v/>
      </c>
      <c r="AC468" s="128" t="str">
        <f t="shared" si="12"/>
        <v>  </v>
      </c>
      <c r="AD468" s="55" t="str">
        <f t="shared" si="18"/>
        <v>461</v>
      </c>
      <c r="AE468" s="55"/>
      <c r="AF468" s="55" t="str">
        <f t="shared" si="19"/>
        <v/>
      </c>
      <c r="AG468" s="55" t="str">
        <f t="shared" si="13"/>
        <v/>
      </c>
      <c r="AH468" s="55" t="str">
        <f t="shared" si="14"/>
        <v/>
      </c>
      <c r="AI468" s="55"/>
      <c r="AJ468" s="55" t="str">
        <f t="shared" si="20"/>
        <v/>
      </c>
      <c r="AK468" s="55" t="str">
        <f t="shared" si="15"/>
        <v/>
      </c>
      <c r="AL468" s="104" t="str">
        <f t="shared" si="16"/>
        <v>  </v>
      </c>
      <c r="AM468" s="55"/>
      <c r="AN468" s="55" t="str">
        <f>IF('CADASTRO PROD'!E468 = "", "-", 'CADASTRO PROD'!E468)</f>
        <v>-</v>
      </c>
      <c r="AO468" s="55" t="str">
        <f>IF(AN468= "-", "-", 'CADASTRO PROD'!J468)</f>
        <v>-</v>
      </c>
      <c r="AP468" s="55" t="str">
        <f>IF(AO468 = "-", "-", 'CADASTRO PROD'!D468)</f>
        <v>-</v>
      </c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</row>
    <row r="469" ht="30.0" customHeight="1">
      <c r="A469" s="1"/>
      <c r="B469" s="97" t="str">
        <f t="shared" si="1"/>
        <v/>
      </c>
      <c r="C469" s="108" t="str">
        <f t="shared" si="17"/>
        <v>-</v>
      </c>
      <c r="D469" s="112"/>
      <c r="E469" s="136" t="str">
        <f t="shared" si="2"/>
        <v/>
      </c>
      <c r="F469" s="110"/>
      <c r="G469" s="92"/>
      <c r="H469" s="93"/>
      <c r="I469" s="110"/>
      <c r="J469" s="93"/>
      <c r="K469" s="110"/>
      <c r="L469" s="93"/>
      <c r="M469" s="113"/>
      <c r="N469" s="132"/>
      <c r="O469" s="133" t="str">
        <f t="shared" si="3"/>
        <v/>
      </c>
      <c r="P469" s="110"/>
      <c r="Q469" s="93"/>
      <c r="R469" s="134"/>
      <c r="S469" s="135" t="str">
        <f t="shared" si="4"/>
        <v/>
      </c>
      <c r="T469" s="113" t="str">
        <f t="shared" si="5"/>
        <v>  </v>
      </c>
      <c r="U469" s="35"/>
      <c r="V469" s="114" t="str">
        <f t="shared" si="6"/>
        <v/>
      </c>
      <c r="W469" s="114" t="str">
        <f t="shared" si="7"/>
        <v/>
      </c>
      <c r="X469" s="128" t="str">
        <f t="shared" si="8"/>
        <v>  </v>
      </c>
      <c r="Y469" s="114" t="str">
        <f t="shared" si="9"/>
        <v/>
      </c>
      <c r="Z469" s="114" t="str">
        <f t="shared" si="10"/>
        <v/>
      </c>
      <c r="AA469" s="114" t="str">
        <f>'CADASTRO FORN'!G469</f>
        <v/>
      </c>
      <c r="AB469" s="114" t="str">
        <f t="shared" si="11"/>
        <v/>
      </c>
      <c r="AC469" s="128" t="str">
        <f t="shared" si="12"/>
        <v>  </v>
      </c>
      <c r="AD469" s="55" t="str">
        <f t="shared" si="18"/>
        <v>462</v>
      </c>
      <c r="AE469" s="55"/>
      <c r="AF469" s="55" t="str">
        <f t="shared" si="19"/>
        <v/>
      </c>
      <c r="AG469" s="55" t="str">
        <f t="shared" si="13"/>
        <v/>
      </c>
      <c r="AH469" s="55" t="str">
        <f t="shared" si="14"/>
        <v/>
      </c>
      <c r="AI469" s="55"/>
      <c r="AJ469" s="55" t="str">
        <f t="shared" si="20"/>
        <v/>
      </c>
      <c r="AK469" s="55" t="str">
        <f t="shared" si="15"/>
        <v/>
      </c>
      <c r="AL469" s="104" t="str">
        <f t="shared" si="16"/>
        <v>  </v>
      </c>
      <c r="AM469" s="55"/>
      <c r="AN469" s="55" t="str">
        <f>IF('CADASTRO PROD'!E469 = "", "-", 'CADASTRO PROD'!E469)</f>
        <v>-</v>
      </c>
      <c r="AO469" s="55" t="str">
        <f>IF(AN469= "-", "-", 'CADASTRO PROD'!J469)</f>
        <v>-</v>
      </c>
      <c r="AP469" s="55" t="str">
        <f>IF(AO469 = "-", "-", 'CADASTRO PROD'!D469)</f>
        <v>-</v>
      </c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</row>
    <row r="470" ht="30.0" customHeight="1">
      <c r="A470" s="1"/>
      <c r="B470" s="97" t="str">
        <f t="shared" si="1"/>
        <v/>
      </c>
      <c r="C470" s="98" t="str">
        <f t="shared" si="17"/>
        <v>-</v>
      </c>
      <c r="D470" s="102"/>
      <c r="E470" s="137" t="str">
        <f t="shared" si="2"/>
        <v/>
      </c>
      <c r="F470" s="100"/>
      <c r="G470" s="92"/>
      <c r="H470" s="93"/>
      <c r="I470" s="100"/>
      <c r="J470" s="93"/>
      <c r="K470" s="100"/>
      <c r="L470" s="93"/>
      <c r="M470" s="103"/>
      <c r="N470" s="124"/>
      <c r="O470" s="125" t="str">
        <f t="shared" si="3"/>
        <v/>
      </c>
      <c r="P470" s="100"/>
      <c r="Q470" s="93"/>
      <c r="R470" s="126"/>
      <c r="S470" s="127" t="str">
        <f t="shared" si="4"/>
        <v/>
      </c>
      <c r="T470" s="103" t="str">
        <f t="shared" si="5"/>
        <v>  </v>
      </c>
      <c r="U470" s="35"/>
      <c r="V470" s="114" t="str">
        <f t="shared" si="6"/>
        <v/>
      </c>
      <c r="W470" s="114" t="str">
        <f t="shared" si="7"/>
        <v/>
      </c>
      <c r="X470" s="128" t="str">
        <f t="shared" si="8"/>
        <v>  </v>
      </c>
      <c r="Y470" s="114" t="str">
        <f t="shared" si="9"/>
        <v/>
      </c>
      <c r="Z470" s="114" t="str">
        <f t="shared" si="10"/>
        <v/>
      </c>
      <c r="AA470" s="114" t="str">
        <f>'CADASTRO FORN'!G470</f>
        <v/>
      </c>
      <c r="AB470" s="114" t="str">
        <f t="shared" si="11"/>
        <v/>
      </c>
      <c r="AC470" s="128" t="str">
        <f t="shared" si="12"/>
        <v>  </v>
      </c>
      <c r="AD470" s="55" t="str">
        <f t="shared" si="18"/>
        <v>463</v>
      </c>
      <c r="AE470" s="55"/>
      <c r="AF470" s="55" t="str">
        <f t="shared" si="19"/>
        <v/>
      </c>
      <c r="AG470" s="55" t="str">
        <f t="shared" si="13"/>
        <v/>
      </c>
      <c r="AH470" s="55" t="str">
        <f t="shared" si="14"/>
        <v/>
      </c>
      <c r="AI470" s="55"/>
      <c r="AJ470" s="55" t="str">
        <f t="shared" si="20"/>
        <v/>
      </c>
      <c r="AK470" s="55" t="str">
        <f t="shared" si="15"/>
        <v/>
      </c>
      <c r="AL470" s="104" t="str">
        <f t="shared" si="16"/>
        <v>  </v>
      </c>
      <c r="AM470" s="55"/>
      <c r="AN470" s="55" t="str">
        <f>IF('CADASTRO PROD'!E470 = "", "-", 'CADASTRO PROD'!E470)</f>
        <v>-</v>
      </c>
      <c r="AO470" s="55" t="str">
        <f>IF(AN470= "-", "-", 'CADASTRO PROD'!J470)</f>
        <v>-</v>
      </c>
      <c r="AP470" s="55" t="str">
        <f>IF(AO470 = "-", "-", 'CADASTRO PROD'!D470)</f>
        <v>-</v>
      </c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</row>
    <row r="471" ht="30.0" customHeight="1">
      <c r="A471" s="1"/>
      <c r="B471" s="97" t="str">
        <f t="shared" si="1"/>
        <v/>
      </c>
      <c r="C471" s="108" t="str">
        <f t="shared" si="17"/>
        <v>-</v>
      </c>
      <c r="D471" s="112"/>
      <c r="E471" s="136" t="str">
        <f t="shared" si="2"/>
        <v/>
      </c>
      <c r="F471" s="110"/>
      <c r="G471" s="92"/>
      <c r="H471" s="93"/>
      <c r="I471" s="110"/>
      <c r="J471" s="93"/>
      <c r="K471" s="110"/>
      <c r="L471" s="93"/>
      <c r="M471" s="113"/>
      <c r="N471" s="132"/>
      <c r="O471" s="133" t="str">
        <f t="shared" si="3"/>
        <v/>
      </c>
      <c r="P471" s="110"/>
      <c r="Q471" s="93"/>
      <c r="R471" s="134"/>
      <c r="S471" s="135" t="str">
        <f t="shared" si="4"/>
        <v/>
      </c>
      <c r="T471" s="113" t="str">
        <f t="shared" si="5"/>
        <v>  </v>
      </c>
      <c r="U471" s="35"/>
      <c r="V471" s="114" t="str">
        <f t="shared" si="6"/>
        <v/>
      </c>
      <c r="W471" s="114" t="str">
        <f t="shared" si="7"/>
        <v/>
      </c>
      <c r="X471" s="128" t="str">
        <f t="shared" si="8"/>
        <v>  </v>
      </c>
      <c r="Y471" s="114" t="str">
        <f t="shared" si="9"/>
        <v/>
      </c>
      <c r="Z471" s="114" t="str">
        <f t="shared" si="10"/>
        <v/>
      </c>
      <c r="AA471" s="114" t="str">
        <f>'CADASTRO FORN'!G471</f>
        <v/>
      </c>
      <c r="AB471" s="114" t="str">
        <f t="shared" si="11"/>
        <v/>
      </c>
      <c r="AC471" s="128" t="str">
        <f t="shared" si="12"/>
        <v>  </v>
      </c>
      <c r="AD471" s="55" t="str">
        <f t="shared" si="18"/>
        <v>464</v>
      </c>
      <c r="AE471" s="55"/>
      <c r="AF471" s="55" t="str">
        <f t="shared" si="19"/>
        <v/>
      </c>
      <c r="AG471" s="55" t="str">
        <f t="shared" si="13"/>
        <v/>
      </c>
      <c r="AH471" s="55" t="str">
        <f t="shared" si="14"/>
        <v/>
      </c>
      <c r="AI471" s="55"/>
      <c r="AJ471" s="55" t="str">
        <f t="shared" si="20"/>
        <v/>
      </c>
      <c r="AK471" s="55" t="str">
        <f t="shared" si="15"/>
        <v/>
      </c>
      <c r="AL471" s="104" t="str">
        <f t="shared" si="16"/>
        <v>  </v>
      </c>
      <c r="AM471" s="55"/>
      <c r="AN471" s="55" t="str">
        <f>IF('CADASTRO PROD'!E471 = "", "-", 'CADASTRO PROD'!E471)</f>
        <v>-</v>
      </c>
      <c r="AO471" s="55" t="str">
        <f>IF(AN471= "-", "-", 'CADASTRO PROD'!J471)</f>
        <v>-</v>
      </c>
      <c r="AP471" s="55" t="str">
        <f>IF(AO471 = "-", "-", 'CADASTRO PROD'!D471)</f>
        <v>-</v>
      </c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</row>
    <row r="472" ht="30.0" customHeight="1">
      <c r="A472" s="1"/>
      <c r="B472" s="97" t="str">
        <f t="shared" si="1"/>
        <v/>
      </c>
      <c r="C472" s="98" t="str">
        <f t="shared" si="17"/>
        <v>-</v>
      </c>
      <c r="D472" s="102"/>
      <c r="E472" s="137" t="str">
        <f t="shared" si="2"/>
        <v/>
      </c>
      <c r="F472" s="100"/>
      <c r="G472" s="92"/>
      <c r="H472" s="93"/>
      <c r="I472" s="100"/>
      <c r="J472" s="93"/>
      <c r="K472" s="100"/>
      <c r="L472" s="93"/>
      <c r="M472" s="103"/>
      <c r="N472" s="124"/>
      <c r="O472" s="125" t="str">
        <f t="shared" si="3"/>
        <v/>
      </c>
      <c r="P472" s="100"/>
      <c r="Q472" s="93"/>
      <c r="R472" s="126"/>
      <c r="S472" s="127" t="str">
        <f t="shared" si="4"/>
        <v/>
      </c>
      <c r="T472" s="103" t="str">
        <f t="shared" si="5"/>
        <v>  </v>
      </c>
      <c r="U472" s="35"/>
      <c r="V472" s="114" t="str">
        <f t="shared" si="6"/>
        <v/>
      </c>
      <c r="W472" s="114" t="str">
        <f t="shared" si="7"/>
        <v/>
      </c>
      <c r="X472" s="128" t="str">
        <f t="shared" si="8"/>
        <v>  </v>
      </c>
      <c r="Y472" s="114" t="str">
        <f t="shared" si="9"/>
        <v/>
      </c>
      <c r="Z472" s="114" t="str">
        <f t="shared" si="10"/>
        <v/>
      </c>
      <c r="AA472" s="114" t="str">
        <f>'CADASTRO FORN'!G472</f>
        <v/>
      </c>
      <c r="AB472" s="114" t="str">
        <f t="shared" si="11"/>
        <v/>
      </c>
      <c r="AC472" s="128" t="str">
        <f t="shared" si="12"/>
        <v>  </v>
      </c>
      <c r="AD472" s="55" t="str">
        <f t="shared" si="18"/>
        <v>465</v>
      </c>
      <c r="AE472" s="55"/>
      <c r="AF472" s="55" t="str">
        <f t="shared" si="19"/>
        <v/>
      </c>
      <c r="AG472" s="55" t="str">
        <f t="shared" si="13"/>
        <v/>
      </c>
      <c r="AH472" s="55" t="str">
        <f t="shared" si="14"/>
        <v/>
      </c>
      <c r="AI472" s="55"/>
      <c r="AJ472" s="55" t="str">
        <f t="shared" si="20"/>
        <v/>
      </c>
      <c r="AK472" s="55" t="str">
        <f t="shared" si="15"/>
        <v/>
      </c>
      <c r="AL472" s="104" t="str">
        <f t="shared" si="16"/>
        <v>  </v>
      </c>
      <c r="AM472" s="55"/>
      <c r="AN472" s="55" t="str">
        <f>IF('CADASTRO PROD'!E472 = "", "-", 'CADASTRO PROD'!E472)</f>
        <v>-</v>
      </c>
      <c r="AO472" s="55" t="str">
        <f>IF(AN472= "-", "-", 'CADASTRO PROD'!J472)</f>
        <v>-</v>
      </c>
      <c r="AP472" s="55" t="str">
        <f>IF(AO472 = "-", "-", 'CADASTRO PROD'!D472)</f>
        <v>-</v>
      </c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</row>
    <row r="473" ht="30.0" customHeight="1">
      <c r="A473" s="1"/>
      <c r="B473" s="97" t="str">
        <f t="shared" si="1"/>
        <v/>
      </c>
      <c r="C473" s="108" t="str">
        <f t="shared" si="17"/>
        <v>-</v>
      </c>
      <c r="D473" s="112"/>
      <c r="E473" s="136" t="str">
        <f t="shared" si="2"/>
        <v/>
      </c>
      <c r="F473" s="110"/>
      <c r="G473" s="92"/>
      <c r="H473" s="93"/>
      <c r="I473" s="110"/>
      <c r="J473" s="93"/>
      <c r="K473" s="110"/>
      <c r="L473" s="93"/>
      <c r="M473" s="113"/>
      <c r="N473" s="132"/>
      <c r="O473" s="133" t="str">
        <f t="shared" si="3"/>
        <v/>
      </c>
      <c r="P473" s="110"/>
      <c r="Q473" s="93"/>
      <c r="R473" s="134"/>
      <c r="S473" s="135" t="str">
        <f t="shared" si="4"/>
        <v/>
      </c>
      <c r="T473" s="113" t="str">
        <f t="shared" si="5"/>
        <v>  </v>
      </c>
      <c r="U473" s="35"/>
      <c r="V473" s="114" t="str">
        <f t="shared" si="6"/>
        <v/>
      </c>
      <c r="W473" s="114" t="str">
        <f t="shared" si="7"/>
        <v/>
      </c>
      <c r="X473" s="128" t="str">
        <f t="shared" si="8"/>
        <v>  </v>
      </c>
      <c r="Y473" s="114" t="str">
        <f t="shared" si="9"/>
        <v/>
      </c>
      <c r="Z473" s="114" t="str">
        <f t="shared" si="10"/>
        <v/>
      </c>
      <c r="AA473" s="114" t="str">
        <f>'CADASTRO FORN'!G473</f>
        <v/>
      </c>
      <c r="AB473" s="114" t="str">
        <f t="shared" si="11"/>
        <v/>
      </c>
      <c r="AC473" s="128" t="str">
        <f t="shared" si="12"/>
        <v>  </v>
      </c>
      <c r="AD473" s="55" t="str">
        <f t="shared" si="18"/>
        <v>466</v>
      </c>
      <c r="AE473" s="55"/>
      <c r="AF473" s="55" t="str">
        <f t="shared" si="19"/>
        <v/>
      </c>
      <c r="AG473" s="55" t="str">
        <f t="shared" si="13"/>
        <v/>
      </c>
      <c r="AH473" s="55" t="str">
        <f t="shared" si="14"/>
        <v/>
      </c>
      <c r="AI473" s="55"/>
      <c r="AJ473" s="55" t="str">
        <f t="shared" si="20"/>
        <v/>
      </c>
      <c r="AK473" s="55" t="str">
        <f t="shared" si="15"/>
        <v/>
      </c>
      <c r="AL473" s="104" t="str">
        <f t="shared" si="16"/>
        <v>  </v>
      </c>
      <c r="AM473" s="55"/>
      <c r="AN473" s="55" t="str">
        <f>IF('CADASTRO PROD'!E473 = "", "-", 'CADASTRO PROD'!E473)</f>
        <v>-</v>
      </c>
      <c r="AO473" s="55" t="str">
        <f>IF(AN473= "-", "-", 'CADASTRO PROD'!J473)</f>
        <v>-</v>
      </c>
      <c r="AP473" s="55" t="str">
        <f>IF(AO473 = "-", "-", 'CADASTRO PROD'!D473)</f>
        <v>-</v>
      </c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</row>
    <row r="474" ht="30.0" customHeight="1">
      <c r="A474" s="1"/>
      <c r="B474" s="97" t="str">
        <f t="shared" si="1"/>
        <v/>
      </c>
      <c r="C474" s="98" t="str">
        <f t="shared" si="17"/>
        <v>-</v>
      </c>
      <c r="D474" s="102"/>
      <c r="E474" s="137" t="str">
        <f t="shared" si="2"/>
        <v/>
      </c>
      <c r="F474" s="100"/>
      <c r="G474" s="92"/>
      <c r="H474" s="93"/>
      <c r="I474" s="100"/>
      <c r="J474" s="93"/>
      <c r="K474" s="100"/>
      <c r="L474" s="93"/>
      <c r="M474" s="103"/>
      <c r="N474" s="124"/>
      <c r="O474" s="125" t="str">
        <f t="shared" si="3"/>
        <v/>
      </c>
      <c r="P474" s="100"/>
      <c r="Q474" s="93"/>
      <c r="R474" s="126"/>
      <c r="S474" s="127" t="str">
        <f t="shared" si="4"/>
        <v/>
      </c>
      <c r="T474" s="103" t="str">
        <f t="shared" si="5"/>
        <v>  </v>
      </c>
      <c r="U474" s="35"/>
      <c r="V474" s="114" t="str">
        <f t="shared" si="6"/>
        <v/>
      </c>
      <c r="W474" s="114" t="str">
        <f t="shared" si="7"/>
        <v/>
      </c>
      <c r="X474" s="128" t="str">
        <f t="shared" si="8"/>
        <v>  </v>
      </c>
      <c r="Y474" s="114" t="str">
        <f t="shared" si="9"/>
        <v/>
      </c>
      <c r="Z474" s="114" t="str">
        <f t="shared" si="10"/>
        <v/>
      </c>
      <c r="AA474" s="114" t="str">
        <f>'CADASTRO FORN'!G474</f>
        <v/>
      </c>
      <c r="AB474" s="114" t="str">
        <f t="shared" si="11"/>
        <v/>
      </c>
      <c r="AC474" s="128" t="str">
        <f t="shared" si="12"/>
        <v>  </v>
      </c>
      <c r="AD474" s="55" t="str">
        <f t="shared" si="18"/>
        <v>467</v>
      </c>
      <c r="AE474" s="55"/>
      <c r="AF474" s="55" t="str">
        <f t="shared" si="19"/>
        <v/>
      </c>
      <c r="AG474" s="55" t="str">
        <f t="shared" si="13"/>
        <v/>
      </c>
      <c r="AH474" s="55" t="str">
        <f t="shared" si="14"/>
        <v/>
      </c>
      <c r="AI474" s="55"/>
      <c r="AJ474" s="55" t="str">
        <f t="shared" si="20"/>
        <v/>
      </c>
      <c r="AK474" s="55" t="str">
        <f t="shared" si="15"/>
        <v/>
      </c>
      <c r="AL474" s="104" t="str">
        <f t="shared" si="16"/>
        <v>  </v>
      </c>
      <c r="AM474" s="55"/>
      <c r="AN474" s="55" t="str">
        <f>IF('CADASTRO PROD'!E474 = "", "-", 'CADASTRO PROD'!E474)</f>
        <v>-</v>
      </c>
      <c r="AO474" s="55" t="str">
        <f>IF(AN474= "-", "-", 'CADASTRO PROD'!J474)</f>
        <v>-</v>
      </c>
      <c r="AP474" s="55" t="str">
        <f>IF(AO474 = "-", "-", 'CADASTRO PROD'!D474)</f>
        <v>-</v>
      </c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</row>
    <row r="475" ht="30.0" customHeight="1">
      <c r="A475" s="1"/>
      <c r="B475" s="97" t="str">
        <f t="shared" si="1"/>
        <v/>
      </c>
      <c r="C475" s="108" t="str">
        <f t="shared" si="17"/>
        <v>-</v>
      </c>
      <c r="D475" s="112"/>
      <c r="E475" s="136" t="str">
        <f t="shared" si="2"/>
        <v/>
      </c>
      <c r="F475" s="110"/>
      <c r="G475" s="92"/>
      <c r="H475" s="93"/>
      <c r="I475" s="110"/>
      <c r="J475" s="93"/>
      <c r="K475" s="110"/>
      <c r="L475" s="93"/>
      <c r="M475" s="113"/>
      <c r="N475" s="132"/>
      <c r="O475" s="133" t="str">
        <f t="shared" si="3"/>
        <v/>
      </c>
      <c r="P475" s="110"/>
      <c r="Q475" s="93"/>
      <c r="R475" s="134"/>
      <c r="S475" s="135" t="str">
        <f t="shared" si="4"/>
        <v/>
      </c>
      <c r="T475" s="113" t="str">
        <f t="shared" si="5"/>
        <v>  </v>
      </c>
      <c r="U475" s="35"/>
      <c r="V475" s="114" t="str">
        <f t="shared" si="6"/>
        <v/>
      </c>
      <c r="W475" s="114" t="str">
        <f t="shared" si="7"/>
        <v/>
      </c>
      <c r="X475" s="128" t="str">
        <f t="shared" si="8"/>
        <v>  </v>
      </c>
      <c r="Y475" s="114" t="str">
        <f t="shared" si="9"/>
        <v/>
      </c>
      <c r="Z475" s="114" t="str">
        <f t="shared" si="10"/>
        <v/>
      </c>
      <c r="AA475" s="114" t="str">
        <f>'CADASTRO FORN'!G475</f>
        <v/>
      </c>
      <c r="AB475" s="114" t="str">
        <f t="shared" si="11"/>
        <v/>
      </c>
      <c r="AC475" s="128" t="str">
        <f t="shared" si="12"/>
        <v>  </v>
      </c>
      <c r="AD475" s="55" t="str">
        <f t="shared" si="18"/>
        <v>468</v>
      </c>
      <c r="AE475" s="55"/>
      <c r="AF475" s="55" t="str">
        <f t="shared" si="19"/>
        <v/>
      </c>
      <c r="AG475" s="55" t="str">
        <f t="shared" si="13"/>
        <v/>
      </c>
      <c r="AH475" s="55" t="str">
        <f t="shared" si="14"/>
        <v/>
      </c>
      <c r="AI475" s="55"/>
      <c r="AJ475" s="55" t="str">
        <f t="shared" si="20"/>
        <v/>
      </c>
      <c r="AK475" s="55" t="str">
        <f t="shared" si="15"/>
        <v/>
      </c>
      <c r="AL475" s="104" t="str">
        <f t="shared" si="16"/>
        <v>  </v>
      </c>
      <c r="AM475" s="55"/>
      <c r="AN475" s="55" t="str">
        <f>IF('CADASTRO PROD'!E475 = "", "-", 'CADASTRO PROD'!E475)</f>
        <v>-</v>
      </c>
      <c r="AO475" s="55" t="str">
        <f>IF(AN475= "-", "-", 'CADASTRO PROD'!J475)</f>
        <v>-</v>
      </c>
      <c r="AP475" s="55" t="str">
        <f>IF(AO475 = "-", "-", 'CADASTRO PROD'!D475)</f>
        <v>-</v>
      </c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</row>
    <row r="476" ht="30.0" customHeight="1">
      <c r="A476" s="1"/>
      <c r="B476" s="97" t="str">
        <f t="shared" si="1"/>
        <v/>
      </c>
      <c r="C476" s="98" t="str">
        <f t="shared" si="17"/>
        <v>-</v>
      </c>
      <c r="D476" s="102"/>
      <c r="E476" s="137" t="str">
        <f t="shared" si="2"/>
        <v/>
      </c>
      <c r="F476" s="100"/>
      <c r="G476" s="92"/>
      <c r="H476" s="93"/>
      <c r="I476" s="100"/>
      <c r="J476" s="93"/>
      <c r="K476" s="100"/>
      <c r="L476" s="93"/>
      <c r="M476" s="103"/>
      <c r="N476" s="124"/>
      <c r="O476" s="125" t="str">
        <f t="shared" si="3"/>
        <v/>
      </c>
      <c r="P476" s="100"/>
      <c r="Q476" s="93"/>
      <c r="R476" s="126"/>
      <c r="S476" s="127" t="str">
        <f t="shared" si="4"/>
        <v/>
      </c>
      <c r="T476" s="103" t="str">
        <f t="shared" si="5"/>
        <v>  </v>
      </c>
      <c r="U476" s="35"/>
      <c r="V476" s="114" t="str">
        <f t="shared" si="6"/>
        <v/>
      </c>
      <c r="W476" s="114" t="str">
        <f t="shared" si="7"/>
        <v/>
      </c>
      <c r="X476" s="128" t="str">
        <f t="shared" si="8"/>
        <v>  </v>
      </c>
      <c r="Y476" s="114" t="str">
        <f t="shared" si="9"/>
        <v/>
      </c>
      <c r="Z476" s="114" t="str">
        <f t="shared" si="10"/>
        <v/>
      </c>
      <c r="AA476" s="114" t="str">
        <f>'CADASTRO FORN'!G476</f>
        <v/>
      </c>
      <c r="AB476" s="114" t="str">
        <f t="shared" si="11"/>
        <v/>
      </c>
      <c r="AC476" s="128" t="str">
        <f t="shared" si="12"/>
        <v>  </v>
      </c>
      <c r="AD476" s="55" t="str">
        <f t="shared" si="18"/>
        <v>469</v>
      </c>
      <c r="AE476" s="55"/>
      <c r="AF476" s="55" t="str">
        <f t="shared" si="19"/>
        <v/>
      </c>
      <c r="AG476" s="55" t="str">
        <f t="shared" si="13"/>
        <v/>
      </c>
      <c r="AH476" s="55" t="str">
        <f t="shared" si="14"/>
        <v/>
      </c>
      <c r="AI476" s="55"/>
      <c r="AJ476" s="55" t="str">
        <f t="shared" si="20"/>
        <v/>
      </c>
      <c r="AK476" s="55" t="str">
        <f t="shared" si="15"/>
        <v/>
      </c>
      <c r="AL476" s="104" t="str">
        <f t="shared" si="16"/>
        <v>  </v>
      </c>
      <c r="AM476" s="55"/>
      <c r="AN476" s="55" t="str">
        <f>IF('CADASTRO PROD'!E476 = "", "-", 'CADASTRO PROD'!E476)</f>
        <v>-</v>
      </c>
      <c r="AO476" s="55" t="str">
        <f>IF(AN476= "-", "-", 'CADASTRO PROD'!J476)</f>
        <v>-</v>
      </c>
      <c r="AP476" s="55" t="str">
        <f>IF(AO476 = "-", "-", 'CADASTRO PROD'!D476)</f>
        <v>-</v>
      </c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</row>
    <row r="477" ht="30.0" customHeight="1">
      <c r="A477" s="1"/>
      <c r="B477" s="97" t="str">
        <f t="shared" si="1"/>
        <v/>
      </c>
      <c r="C477" s="108" t="str">
        <f t="shared" si="17"/>
        <v>-</v>
      </c>
      <c r="D477" s="112"/>
      <c r="E477" s="136" t="str">
        <f t="shared" si="2"/>
        <v/>
      </c>
      <c r="F477" s="110"/>
      <c r="G477" s="92"/>
      <c r="H477" s="93"/>
      <c r="I477" s="110"/>
      <c r="J477" s="93"/>
      <c r="K477" s="110"/>
      <c r="L477" s="93"/>
      <c r="M477" s="113"/>
      <c r="N477" s="132"/>
      <c r="O477" s="133" t="str">
        <f t="shared" si="3"/>
        <v/>
      </c>
      <c r="P477" s="110"/>
      <c r="Q477" s="93"/>
      <c r="R477" s="134"/>
      <c r="S477" s="135" t="str">
        <f t="shared" si="4"/>
        <v/>
      </c>
      <c r="T477" s="113" t="str">
        <f t="shared" si="5"/>
        <v>  </v>
      </c>
      <c r="U477" s="35"/>
      <c r="V477" s="114" t="str">
        <f t="shared" si="6"/>
        <v/>
      </c>
      <c r="W477" s="114" t="str">
        <f t="shared" si="7"/>
        <v/>
      </c>
      <c r="X477" s="128" t="str">
        <f t="shared" si="8"/>
        <v>  </v>
      </c>
      <c r="Y477" s="114" t="str">
        <f t="shared" si="9"/>
        <v/>
      </c>
      <c r="Z477" s="114" t="str">
        <f t="shared" si="10"/>
        <v/>
      </c>
      <c r="AA477" s="114" t="str">
        <f>'CADASTRO FORN'!G477</f>
        <v/>
      </c>
      <c r="AB477" s="114" t="str">
        <f t="shared" si="11"/>
        <v/>
      </c>
      <c r="AC477" s="128" t="str">
        <f t="shared" si="12"/>
        <v>  </v>
      </c>
      <c r="AD477" s="55" t="str">
        <f t="shared" si="18"/>
        <v>470</v>
      </c>
      <c r="AE477" s="55"/>
      <c r="AF477" s="55" t="str">
        <f t="shared" si="19"/>
        <v/>
      </c>
      <c r="AG477" s="55" t="str">
        <f t="shared" si="13"/>
        <v/>
      </c>
      <c r="AH477" s="55" t="str">
        <f t="shared" si="14"/>
        <v/>
      </c>
      <c r="AI477" s="55"/>
      <c r="AJ477" s="55" t="str">
        <f t="shared" si="20"/>
        <v/>
      </c>
      <c r="AK477" s="55" t="str">
        <f t="shared" si="15"/>
        <v/>
      </c>
      <c r="AL477" s="104" t="str">
        <f t="shared" si="16"/>
        <v>  </v>
      </c>
      <c r="AM477" s="55"/>
      <c r="AN477" s="55" t="str">
        <f>IF('CADASTRO PROD'!E477 = "", "-", 'CADASTRO PROD'!E477)</f>
        <v>-</v>
      </c>
      <c r="AO477" s="55" t="str">
        <f>IF(AN477= "-", "-", 'CADASTRO PROD'!J477)</f>
        <v>-</v>
      </c>
      <c r="AP477" s="55" t="str">
        <f>IF(AO477 = "-", "-", 'CADASTRO PROD'!D477)</f>
        <v>-</v>
      </c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</row>
    <row r="478" ht="30.0" customHeight="1">
      <c r="A478" s="1"/>
      <c r="B478" s="97" t="str">
        <f t="shared" si="1"/>
        <v/>
      </c>
      <c r="C478" s="98" t="str">
        <f t="shared" si="17"/>
        <v>-</v>
      </c>
      <c r="D478" s="102"/>
      <c r="E478" s="137" t="str">
        <f t="shared" si="2"/>
        <v/>
      </c>
      <c r="F478" s="100"/>
      <c r="G478" s="92"/>
      <c r="H478" s="93"/>
      <c r="I478" s="100"/>
      <c r="J478" s="93"/>
      <c r="K478" s="100"/>
      <c r="L478" s="93"/>
      <c r="M478" s="103"/>
      <c r="N478" s="124"/>
      <c r="O478" s="125" t="str">
        <f t="shared" si="3"/>
        <v/>
      </c>
      <c r="P478" s="100"/>
      <c r="Q478" s="93"/>
      <c r="R478" s="126"/>
      <c r="S478" s="127" t="str">
        <f t="shared" si="4"/>
        <v/>
      </c>
      <c r="T478" s="103" t="str">
        <f t="shared" si="5"/>
        <v>  </v>
      </c>
      <c r="U478" s="35"/>
      <c r="V478" s="114" t="str">
        <f t="shared" si="6"/>
        <v/>
      </c>
      <c r="W478" s="114" t="str">
        <f t="shared" si="7"/>
        <v/>
      </c>
      <c r="X478" s="128" t="str">
        <f t="shared" si="8"/>
        <v>  </v>
      </c>
      <c r="Y478" s="114" t="str">
        <f t="shared" si="9"/>
        <v/>
      </c>
      <c r="Z478" s="114" t="str">
        <f t="shared" si="10"/>
        <v/>
      </c>
      <c r="AA478" s="114" t="str">
        <f>'CADASTRO FORN'!G478</f>
        <v/>
      </c>
      <c r="AB478" s="114" t="str">
        <f t="shared" si="11"/>
        <v/>
      </c>
      <c r="AC478" s="128" t="str">
        <f t="shared" si="12"/>
        <v>  </v>
      </c>
      <c r="AD478" s="55" t="str">
        <f t="shared" si="18"/>
        <v>471</v>
      </c>
      <c r="AE478" s="55"/>
      <c r="AF478" s="55" t="str">
        <f t="shared" si="19"/>
        <v/>
      </c>
      <c r="AG478" s="55" t="str">
        <f t="shared" si="13"/>
        <v/>
      </c>
      <c r="AH478" s="55" t="str">
        <f t="shared" si="14"/>
        <v/>
      </c>
      <c r="AI478" s="55"/>
      <c r="AJ478" s="55" t="str">
        <f t="shared" si="20"/>
        <v/>
      </c>
      <c r="AK478" s="55" t="str">
        <f t="shared" si="15"/>
        <v/>
      </c>
      <c r="AL478" s="104" t="str">
        <f t="shared" si="16"/>
        <v>  </v>
      </c>
      <c r="AM478" s="55"/>
      <c r="AN478" s="55" t="str">
        <f>IF('CADASTRO PROD'!E478 = "", "-", 'CADASTRO PROD'!E478)</f>
        <v>-</v>
      </c>
      <c r="AO478" s="55" t="str">
        <f>IF(AN478= "-", "-", 'CADASTRO PROD'!J478)</f>
        <v>-</v>
      </c>
      <c r="AP478" s="55" t="str">
        <f>IF(AO478 = "-", "-", 'CADASTRO PROD'!D478)</f>
        <v>-</v>
      </c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</row>
    <row r="479" ht="30.0" customHeight="1">
      <c r="A479" s="1"/>
      <c r="B479" s="97" t="str">
        <f t="shared" si="1"/>
        <v/>
      </c>
      <c r="C479" s="108" t="str">
        <f t="shared" si="17"/>
        <v>-</v>
      </c>
      <c r="D479" s="112"/>
      <c r="E479" s="136" t="str">
        <f t="shared" si="2"/>
        <v/>
      </c>
      <c r="F479" s="110"/>
      <c r="G479" s="92"/>
      <c r="H479" s="93"/>
      <c r="I479" s="110"/>
      <c r="J479" s="93"/>
      <c r="K479" s="110"/>
      <c r="L479" s="93"/>
      <c r="M479" s="113"/>
      <c r="N479" s="132"/>
      <c r="O479" s="133" t="str">
        <f t="shared" si="3"/>
        <v/>
      </c>
      <c r="P479" s="110"/>
      <c r="Q479" s="93"/>
      <c r="R479" s="134"/>
      <c r="S479" s="135" t="str">
        <f t="shared" si="4"/>
        <v/>
      </c>
      <c r="T479" s="113" t="str">
        <f t="shared" si="5"/>
        <v>  </v>
      </c>
      <c r="U479" s="35"/>
      <c r="V479" s="114" t="str">
        <f t="shared" si="6"/>
        <v/>
      </c>
      <c r="W479" s="114" t="str">
        <f t="shared" si="7"/>
        <v/>
      </c>
      <c r="X479" s="128" t="str">
        <f t="shared" si="8"/>
        <v>  </v>
      </c>
      <c r="Y479" s="114" t="str">
        <f t="shared" si="9"/>
        <v/>
      </c>
      <c r="Z479" s="114" t="str">
        <f t="shared" si="10"/>
        <v/>
      </c>
      <c r="AA479" s="114" t="str">
        <f>'CADASTRO FORN'!G479</f>
        <v/>
      </c>
      <c r="AB479" s="114" t="str">
        <f t="shared" si="11"/>
        <v/>
      </c>
      <c r="AC479" s="128" t="str">
        <f t="shared" si="12"/>
        <v>  </v>
      </c>
      <c r="AD479" s="55" t="str">
        <f t="shared" si="18"/>
        <v>472</v>
      </c>
      <c r="AE479" s="55"/>
      <c r="AF479" s="55" t="str">
        <f t="shared" si="19"/>
        <v/>
      </c>
      <c r="AG479" s="55" t="str">
        <f t="shared" si="13"/>
        <v/>
      </c>
      <c r="AH479" s="55" t="str">
        <f t="shared" si="14"/>
        <v/>
      </c>
      <c r="AI479" s="55"/>
      <c r="AJ479" s="55" t="str">
        <f t="shared" si="20"/>
        <v/>
      </c>
      <c r="AK479" s="55" t="str">
        <f t="shared" si="15"/>
        <v/>
      </c>
      <c r="AL479" s="104" t="str">
        <f t="shared" si="16"/>
        <v>  </v>
      </c>
      <c r="AM479" s="55"/>
      <c r="AN479" s="55" t="str">
        <f>IF('CADASTRO PROD'!E479 = "", "-", 'CADASTRO PROD'!E479)</f>
        <v>-</v>
      </c>
      <c r="AO479" s="55" t="str">
        <f>IF(AN479= "-", "-", 'CADASTRO PROD'!J479)</f>
        <v>-</v>
      </c>
      <c r="AP479" s="55" t="str">
        <f>IF(AO479 = "-", "-", 'CADASTRO PROD'!D479)</f>
        <v>-</v>
      </c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</row>
    <row r="480" ht="30.0" customHeight="1">
      <c r="A480" s="1"/>
      <c r="B480" s="97" t="str">
        <f t="shared" si="1"/>
        <v/>
      </c>
      <c r="C480" s="98" t="str">
        <f t="shared" si="17"/>
        <v>-</v>
      </c>
      <c r="D480" s="102"/>
      <c r="E480" s="137" t="str">
        <f t="shared" si="2"/>
        <v/>
      </c>
      <c r="F480" s="100"/>
      <c r="G480" s="92"/>
      <c r="H480" s="93"/>
      <c r="I480" s="100"/>
      <c r="J480" s="93"/>
      <c r="K480" s="100"/>
      <c r="L480" s="93"/>
      <c r="M480" s="103"/>
      <c r="N480" s="124"/>
      <c r="O480" s="125" t="str">
        <f t="shared" si="3"/>
        <v/>
      </c>
      <c r="P480" s="100"/>
      <c r="Q480" s="93"/>
      <c r="R480" s="126"/>
      <c r="S480" s="127" t="str">
        <f t="shared" si="4"/>
        <v/>
      </c>
      <c r="T480" s="103" t="str">
        <f t="shared" si="5"/>
        <v>  </v>
      </c>
      <c r="U480" s="35"/>
      <c r="V480" s="114" t="str">
        <f t="shared" si="6"/>
        <v/>
      </c>
      <c r="W480" s="114" t="str">
        <f t="shared" si="7"/>
        <v/>
      </c>
      <c r="X480" s="128" t="str">
        <f t="shared" si="8"/>
        <v>  </v>
      </c>
      <c r="Y480" s="114" t="str">
        <f t="shared" si="9"/>
        <v/>
      </c>
      <c r="Z480" s="114" t="str">
        <f t="shared" si="10"/>
        <v/>
      </c>
      <c r="AA480" s="114" t="str">
        <f>'CADASTRO FORN'!G480</f>
        <v/>
      </c>
      <c r="AB480" s="114" t="str">
        <f t="shared" si="11"/>
        <v/>
      </c>
      <c r="AC480" s="128" t="str">
        <f t="shared" si="12"/>
        <v>  </v>
      </c>
      <c r="AD480" s="55" t="str">
        <f t="shared" si="18"/>
        <v>473</v>
      </c>
      <c r="AE480" s="55"/>
      <c r="AF480" s="55" t="str">
        <f t="shared" si="19"/>
        <v/>
      </c>
      <c r="AG480" s="55" t="str">
        <f t="shared" si="13"/>
        <v/>
      </c>
      <c r="AH480" s="55" t="str">
        <f t="shared" si="14"/>
        <v/>
      </c>
      <c r="AI480" s="55"/>
      <c r="AJ480" s="55" t="str">
        <f t="shared" si="20"/>
        <v/>
      </c>
      <c r="AK480" s="55" t="str">
        <f t="shared" si="15"/>
        <v/>
      </c>
      <c r="AL480" s="104" t="str">
        <f t="shared" si="16"/>
        <v>  </v>
      </c>
      <c r="AM480" s="55"/>
      <c r="AN480" s="55" t="str">
        <f>IF('CADASTRO PROD'!E480 = "", "-", 'CADASTRO PROD'!E480)</f>
        <v>-</v>
      </c>
      <c r="AO480" s="55" t="str">
        <f>IF(AN480= "-", "-", 'CADASTRO PROD'!J480)</f>
        <v>-</v>
      </c>
      <c r="AP480" s="55" t="str">
        <f>IF(AO480 = "-", "-", 'CADASTRO PROD'!D480)</f>
        <v>-</v>
      </c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</row>
    <row r="481" ht="30.0" customHeight="1">
      <c r="A481" s="1"/>
      <c r="B481" s="97" t="str">
        <f t="shared" si="1"/>
        <v/>
      </c>
      <c r="C481" s="108" t="str">
        <f t="shared" si="17"/>
        <v>-</v>
      </c>
      <c r="D481" s="112"/>
      <c r="E481" s="136" t="str">
        <f t="shared" si="2"/>
        <v/>
      </c>
      <c r="F481" s="110"/>
      <c r="G481" s="92"/>
      <c r="H481" s="93"/>
      <c r="I481" s="110"/>
      <c r="J481" s="93"/>
      <c r="K481" s="110"/>
      <c r="L481" s="93"/>
      <c r="M481" s="113"/>
      <c r="N481" s="132"/>
      <c r="O481" s="133" t="str">
        <f t="shared" si="3"/>
        <v/>
      </c>
      <c r="P481" s="110"/>
      <c r="Q481" s="93"/>
      <c r="R481" s="134"/>
      <c r="S481" s="135" t="str">
        <f t="shared" si="4"/>
        <v/>
      </c>
      <c r="T481" s="113" t="str">
        <f t="shared" si="5"/>
        <v>  </v>
      </c>
      <c r="U481" s="35"/>
      <c r="V481" s="114" t="str">
        <f t="shared" si="6"/>
        <v/>
      </c>
      <c r="W481" s="114" t="str">
        <f t="shared" si="7"/>
        <v/>
      </c>
      <c r="X481" s="128" t="str">
        <f t="shared" si="8"/>
        <v>  </v>
      </c>
      <c r="Y481" s="114" t="str">
        <f t="shared" si="9"/>
        <v/>
      </c>
      <c r="Z481" s="114" t="str">
        <f t="shared" si="10"/>
        <v/>
      </c>
      <c r="AA481" s="114" t="str">
        <f>'CADASTRO FORN'!G481</f>
        <v/>
      </c>
      <c r="AB481" s="114" t="str">
        <f t="shared" si="11"/>
        <v/>
      </c>
      <c r="AC481" s="128" t="str">
        <f t="shared" si="12"/>
        <v>  </v>
      </c>
      <c r="AD481" s="55" t="str">
        <f t="shared" si="18"/>
        <v>474</v>
      </c>
      <c r="AE481" s="55"/>
      <c r="AF481" s="55" t="str">
        <f t="shared" si="19"/>
        <v/>
      </c>
      <c r="AG481" s="55" t="str">
        <f t="shared" si="13"/>
        <v/>
      </c>
      <c r="AH481" s="55" t="str">
        <f t="shared" si="14"/>
        <v/>
      </c>
      <c r="AI481" s="55"/>
      <c r="AJ481" s="55" t="str">
        <f t="shared" si="20"/>
        <v/>
      </c>
      <c r="AK481" s="55" t="str">
        <f t="shared" si="15"/>
        <v/>
      </c>
      <c r="AL481" s="104" t="str">
        <f t="shared" si="16"/>
        <v>  </v>
      </c>
      <c r="AM481" s="55"/>
      <c r="AN481" s="55" t="str">
        <f>IF('CADASTRO PROD'!E481 = "", "-", 'CADASTRO PROD'!E481)</f>
        <v>-</v>
      </c>
      <c r="AO481" s="55" t="str">
        <f>IF(AN481= "-", "-", 'CADASTRO PROD'!J481)</f>
        <v>-</v>
      </c>
      <c r="AP481" s="55" t="str">
        <f>IF(AO481 = "-", "-", 'CADASTRO PROD'!D481)</f>
        <v>-</v>
      </c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</row>
    <row r="482" ht="30.0" customHeight="1">
      <c r="A482" s="1"/>
      <c r="B482" s="97" t="str">
        <f t="shared" si="1"/>
        <v/>
      </c>
      <c r="C482" s="98" t="str">
        <f t="shared" si="17"/>
        <v>-</v>
      </c>
      <c r="D482" s="102"/>
      <c r="E482" s="137" t="str">
        <f t="shared" si="2"/>
        <v/>
      </c>
      <c r="F482" s="100"/>
      <c r="G482" s="92"/>
      <c r="H482" s="93"/>
      <c r="I482" s="100"/>
      <c r="J482" s="93"/>
      <c r="K482" s="100"/>
      <c r="L482" s="93"/>
      <c r="M482" s="103"/>
      <c r="N482" s="124"/>
      <c r="O482" s="125" t="str">
        <f t="shared" si="3"/>
        <v/>
      </c>
      <c r="P482" s="100"/>
      <c r="Q482" s="93"/>
      <c r="R482" s="126"/>
      <c r="S482" s="127" t="str">
        <f t="shared" si="4"/>
        <v/>
      </c>
      <c r="T482" s="103" t="str">
        <f t="shared" si="5"/>
        <v>  </v>
      </c>
      <c r="U482" s="35"/>
      <c r="V482" s="114" t="str">
        <f t="shared" si="6"/>
        <v/>
      </c>
      <c r="W482" s="114" t="str">
        <f t="shared" si="7"/>
        <v/>
      </c>
      <c r="X482" s="128" t="str">
        <f t="shared" si="8"/>
        <v>  </v>
      </c>
      <c r="Y482" s="114" t="str">
        <f t="shared" si="9"/>
        <v/>
      </c>
      <c r="Z482" s="114" t="str">
        <f t="shared" si="10"/>
        <v/>
      </c>
      <c r="AA482" s="114" t="str">
        <f>'CADASTRO FORN'!G482</f>
        <v/>
      </c>
      <c r="AB482" s="114" t="str">
        <f t="shared" si="11"/>
        <v/>
      </c>
      <c r="AC482" s="128" t="str">
        <f t="shared" si="12"/>
        <v>  </v>
      </c>
      <c r="AD482" s="55" t="str">
        <f t="shared" si="18"/>
        <v>475</v>
      </c>
      <c r="AE482" s="55"/>
      <c r="AF482" s="55" t="str">
        <f t="shared" si="19"/>
        <v/>
      </c>
      <c r="AG482" s="55" t="str">
        <f t="shared" si="13"/>
        <v/>
      </c>
      <c r="AH482" s="55" t="str">
        <f t="shared" si="14"/>
        <v/>
      </c>
      <c r="AI482" s="55"/>
      <c r="AJ482" s="55" t="str">
        <f t="shared" si="20"/>
        <v/>
      </c>
      <c r="AK482" s="55" t="str">
        <f t="shared" si="15"/>
        <v/>
      </c>
      <c r="AL482" s="104" t="str">
        <f t="shared" si="16"/>
        <v>  </v>
      </c>
      <c r="AM482" s="55"/>
      <c r="AN482" s="55" t="str">
        <f>IF('CADASTRO PROD'!E482 = "", "-", 'CADASTRO PROD'!E482)</f>
        <v>-</v>
      </c>
      <c r="AO482" s="55" t="str">
        <f>IF(AN482= "-", "-", 'CADASTRO PROD'!J482)</f>
        <v>-</v>
      </c>
      <c r="AP482" s="55" t="str">
        <f>IF(AO482 = "-", "-", 'CADASTRO PROD'!D482)</f>
        <v>-</v>
      </c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</row>
    <row r="483" ht="30.0" customHeight="1">
      <c r="A483" s="1"/>
      <c r="B483" s="97" t="str">
        <f t="shared" si="1"/>
        <v/>
      </c>
      <c r="C483" s="108" t="str">
        <f t="shared" si="17"/>
        <v>-</v>
      </c>
      <c r="D483" s="112"/>
      <c r="E483" s="136" t="str">
        <f t="shared" si="2"/>
        <v/>
      </c>
      <c r="F483" s="110"/>
      <c r="G483" s="92"/>
      <c r="H483" s="93"/>
      <c r="I483" s="110"/>
      <c r="J483" s="93"/>
      <c r="K483" s="110"/>
      <c r="L483" s="93"/>
      <c r="M483" s="113"/>
      <c r="N483" s="132"/>
      <c r="O483" s="133" t="str">
        <f t="shared" si="3"/>
        <v/>
      </c>
      <c r="P483" s="110"/>
      <c r="Q483" s="93"/>
      <c r="R483" s="134"/>
      <c r="S483" s="135" t="str">
        <f t="shared" si="4"/>
        <v/>
      </c>
      <c r="T483" s="113" t="str">
        <f t="shared" si="5"/>
        <v>  </v>
      </c>
      <c r="U483" s="35"/>
      <c r="V483" s="114" t="str">
        <f t="shared" si="6"/>
        <v/>
      </c>
      <c r="W483" s="114" t="str">
        <f t="shared" si="7"/>
        <v/>
      </c>
      <c r="X483" s="128" t="str">
        <f t="shared" si="8"/>
        <v>  </v>
      </c>
      <c r="Y483" s="114" t="str">
        <f t="shared" si="9"/>
        <v/>
      </c>
      <c r="Z483" s="114" t="str">
        <f t="shared" si="10"/>
        <v/>
      </c>
      <c r="AA483" s="114" t="str">
        <f>'CADASTRO FORN'!G483</f>
        <v/>
      </c>
      <c r="AB483" s="114" t="str">
        <f t="shared" si="11"/>
        <v/>
      </c>
      <c r="AC483" s="128" t="str">
        <f t="shared" si="12"/>
        <v>  </v>
      </c>
      <c r="AD483" s="55" t="str">
        <f t="shared" si="18"/>
        <v>476</v>
      </c>
      <c r="AE483" s="55"/>
      <c r="AF483" s="55" t="str">
        <f t="shared" si="19"/>
        <v/>
      </c>
      <c r="AG483" s="55" t="str">
        <f t="shared" si="13"/>
        <v/>
      </c>
      <c r="AH483" s="55" t="str">
        <f t="shared" si="14"/>
        <v/>
      </c>
      <c r="AI483" s="55"/>
      <c r="AJ483" s="55" t="str">
        <f t="shared" si="20"/>
        <v/>
      </c>
      <c r="AK483" s="55" t="str">
        <f t="shared" si="15"/>
        <v/>
      </c>
      <c r="AL483" s="104" t="str">
        <f t="shared" si="16"/>
        <v>  </v>
      </c>
      <c r="AM483" s="55"/>
      <c r="AN483" s="55" t="str">
        <f>IF('CADASTRO PROD'!E483 = "", "-", 'CADASTRO PROD'!E483)</f>
        <v>-</v>
      </c>
      <c r="AO483" s="55" t="str">
        <f>IF(AN483= "-", "-", 'CADASTRO PROD'!J483)</f>
        <v>-</v>
      </c>
      <c r="AP483" s="55" t="str">
        <f>IF(AO483 = "-", "-", 'CADASTRO PROD'!D483)</f>
        <v>-</v>
      </c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</row>
    <row r="484" ht="30.0" customHeight="1">
      <c r="A484" s="1"/>
      <c r="B484" s="97" t="str">
        <f t="shared" si="1"/>
        <v/>
      </c>
      <c r="C484" s="98" t="str">
        <f t="shared" si="17"/>
        <v>-</v>
      </c>
      <c r="D484" s="102"/>
      <c r="E484" s="137" t="str">
        <f t="shared" si="2"/>
        <v/>
      </c>
      <c r="F484" s="100"/>
      <c r="G484" s="92"/>
      <c r="H484" s="93"/>
      <c r="I484" s="100"/>
      <c r="J484" s="93"/>
      <c r="K484" s="100"/>
      <c r="L484" s="93"/>
      <c r="M484" s="103"/>
      <c r="N484" s="124"/>
      <c r="O484" s="125" t="str">
        <f t="shared" si="3"/>
        <v/>
      </c>
      <c r="P484" s="100"/>
      <c r="Q484" s="93"/>
      <c r="R484" s="126"/>
      <c r="S484" s="127" t="str">
        <f t="shared" si="4"/>
        <v/>
      </c>
      <c r="T484" s="103" t="str">
        <f t="shared" si="5"/>
        <v>  </v>
      </c>
      <c r="U484" s="35"/>
      <c r="V484" s="114" t="str">
        <f t="shared" si="6"/>
        <v/>
      </c>
      <c r="W484" s="114" t="str">
        <f t="shared" si="7"/>
        <v/>
      </c>
      <c r="X484" s="128" t="str">
        <f t="shared" si="8"/>
        <v>  </v>
      </c>
      <c r="Y484" s="114" t="str">
        <f t="shared" si="9"/>
        <v/>
      </c>
      <c r="Z484" s="114" t="str">
        <f t="shared" si="10"/>
        <v/>
      </c>
      <c r="AA484" s="114" t="str">
        <f>'CADASTRO FORN'!G484</f>
        <v/>
      </c>
      <c r="AB484" s="114" t="str">
        <f t="shared" si="11"/>
        <v/>
      </c>
      <c r="AC484" s="128" t="str">
        <f t="shared" si="12"/>
        <v>  </v>
      </c>
      <c r="AD484" s="55" t="str">
        <f t="shared" si="18"/>
        <v>477</v>
      </c>
      <c r="AE484" s="55"/>
      <c r="AF484" s="55" t="str">
        <f t="shared" si="19"/>
        <v/>
      </c>
      <c r="AG484" s="55" t="str">
        <f t="shared" si="13"/>
        <v/>
      </c>
      <c r="AH484" s="55" t="str">
        <f t="shared" si="14"/>
        <v/>
      </c>
      <c r="AI484" s="55"/>
      <c r="AJ484" s="55" t="str">
        <f t="shared" si="20"/>
        <v/>
      </c>
      <c r="AK484" s="55" t="str">
        <f t="shared" si="15"/>
        <v/>
      </c>
      <c r="AL484" s="104" t="str">
        <f t="shared" si="16"/>
        <v>  </v>
      </c>
      <c r="AM484" s="55"/>
      <c r="AN484" s="55" t="str">
        <f>IF('CADASTRO PROD'!E484 = "", "-", 'CADASTRO PROD'!E484)</f>
        <v>-</v>
      </c>
      <c r="AO484" s="55" t="str">
        <f>IF(AN484= "-", "-", 'CADASTRO PROD'!J484)</f>
        <v>-</v>
      </c>
      <c r="AP484" s="55" t="str">
        <f>IF(AO484 = "-", "-", 'CADASTRO PROD'!D484)</f>
        <v>-</v>
      </c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</row>
    <row r="485" ht="30.0" customHeight="1">
      <c r="A485" s="1"/>
      <c r="B485" s="97" t="str">
        <f t="shared" si="1"/>
        <v/>
      </c>
      <c r="C485" s="108" t="str">
        <f t="shared" si="17"/>
        <v>-</v>
      </c>
      <c r="D485" s="112"/>
      <c r="E485" s="136" t="str">
        <f t="shared" si="2"/>
        <v/>
      </c>
      <c r="F485" s="110"/>
      <c r="G485" s="92"/>
      <c r="H485" s="93"/>
      <c r="I485" s="110"/>
      <c r="J485" s="93"/>
      <c r="K485" s="110"/>
      <c r="L485" s="93"/>
      <c r="M485" s="113"/>
      <c r="N485" s="132"/>
      <c r="O485" s="133" t="str">
        <f t="shared" si="3"/>
        <v/>
      </c>
      <c r="P485" s="110"/>
      <c r="Q485" s="93"/>
      <c r="R485" s="134"/>
      <c r="S485" s="135" t="str">
        <f t="shared" si="4"/>
        <v/>
      </c>
      <c r="T485" s="113" t="str">
        <f t="shared" si="5"/>
        <v>  </v>
      </c>
      <c r="U485" s="35"/>
      <c r="V485" s="114" t="str">
        <f t="shared" si="6"/>
        <v/>
      </c>
      <c r="W485" s="114" t="str">
        <f t="shared" si="7"/>
        <v/>
      </c>
      <c r="X485" s="128" t="str">
        <f t="shared" si="8"/>
        <v>  </v>
      </c>
      <c r="Y485" s="114" t="str">
        <f t="shared" si="9"/>
        <v/>
      </c>
      <c r="Z485" s="114" t="str">
        <f t="shared" si="10"/>
        <v/>
      </c>
      <c r="AA485" s="114" t="str">
        <f>'CADASTRO FORN'!G485</f>
        <v/>
      </c>
      <c r="AB485" s="114" t="str">
        <f t="shared" si="11"/>
        <v/>
      </c>
      <c r="AC485" s="128" t="str">
        <f t="shared" si="12"/>
        <v>  </v>
      </c>
      <c r="AD485" s="55" t="str">
        <f t="shared" si="18"/>
        <v>478</v>
      </c>
      <c r="AE485" s="55"/>
      <c r="AF485" s="55" t="str">
        <f t="shared" si="19"/>
        <v/>
      </c>
      <c r="AG485" s="55" t="str">
        <f t="shared" si="13"/>
        <v/>
      </c>
      <c r="AH485" s="55" t="str">
        <f t="shared" si="14"/>
        <v/>
      </c>
      <c r="AI485" s="55"/>
      <c r="AJ485" s="55" t="str">
        <f t="shared" si="20"/>
        <v/>
      </c>
      <c r="AK485" s="55" t="str">
        <f t="shared" si="15"/>
        <v/>
      </c>
      <c r="AL485" s="104" t="str">
        <f t="shared" si="16"/>
        <v>  </v>
      </c>
      <c r="AM485" s="55"/>
      <c r="AN485" s="55" t="str">
        <f>IF('CADASTRO PROD'!E485 = "", "-", 'CADASTRO PROD'!E485)</f>
        <v>-</v>
      </c>
      <c r="AO485" s="55" t="str">
        <f>IF(AN485= "-", "-", 'CADASTRO PROD'!J485)</f>
        <v>-</v>
      </c>
      <c r="AP485" s="55" t="str">
        <f>IF(AO485 = "-", "-", 'CADASTRO PROD'!D485)</f>
        <v>-</v>
      </c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</row>
    <row r="486" ht="30.0" customHeight="1">
      <c r="A486" s="1"/>
      <c r="B486" s="97" t="str">
        <f t="shared" si="1"/>
        <v/>
      </c>
      <c r="C486" s="98" t="str">
        <f t="shared" si="17"/>
        <v>-</v>
      </c>
      <c r="D486" s="102"/>
      <c r="E486" s="137" t="str">
        <f t="shared" si="2"/>
        <v/>
      </c>
      <c r="F486" s="100"/>
      <c r="G486" s="92"/>
      <c r="H486" s="93"/>
      <c r="I486" s="100"/>
      <c r="J486" s="93"/>
      <c r="K486" s="100"/>
      <c r="L486" s="93"/>
      <c r="M486" s="103"/>
      <c r="N486" s="124"/>
      <c r="O486" s="125" t="str">
        <f t="shared" si="3"/>
        <v/>
      </c>
      <c r="P486" s="100"/>
      <c r="Q486" s="93"/>
      <c r="R486" s="126"/>
      <c r="S486" s="127" t="str">
        <f t="shared" si="4"/>
        <v/>
      </c>
      <c r="T486" s="103" t="str">
        <f t="shared" si="5"/>
        <v>  </v>
      </c>
      <c r="U486" s="35"/>
      <c r="V486" s="114" t="str">
        <f t="shared" si="6"/>
        <v/>
      </c>
      <c r="W486" s="114" t="str">
        <f t="shared" si="7"/>
        <v/>
      </c>
      <c r="X486" s="128" t="str">
        <f t="shared" si="8"/>
        <v>  </v>
      </c>
      <c r="Y486" s="114" t="str">
        <f t="shared" si="9"/>
        <v/>
      </c>
      <c r="Z486" s="114" t="str">
        <f t="shared" si="10"/>
        <v/>
      </c>
      <c r="AA486" s="114" t="str">
        <f>'CADASTRO FORN'!G486</f>
        <v/>
      </c>
      <c r="AB486" s="114" t="str">
        <f t="shared" si="11"/>
        <v/>
      </c>
      <c r="AC486" s="128" t="str">
        <f t="shared" si="12"/>
        <v>  </v>
      </c>
      <c r="AD486" s="55" t="str">
        <f t="shared" si="18"/>
        <v>479</v>
      </c>
      <c r="AE486" s="55"/>
      <c r="AF486" s="55" t="str">
        <f t="shared" si="19"/>
        <v/>
      </c>
      <c r="AG486" s="55" t="str">
        <f t="shared" si="13"/>
        <v/>
      </c>
      <c r="AH486" s="55" t="str">
        <f t="shared" si="14"/>
        <v/>
      </c>
      <c r="AI486" s="55"/>
      <c r="AJ486" s="55" t="str">
        <f t="shared" si="20"/>
        <v/>
      </c>
      <c r="AK486" s="55" t="str">
        <f t="shared" si="15"/>
        <v/>
      </c>
      <c r="AL486" s="104" t="str">
        <f t="shared" si="16"/>
        <v>  </v>
      </c>
      <c r="AM486" s="55"/>
      <c r="AN486" s="55" t="str">
        <f>IF('CADASTRO PROD'!E486 = "", "-", 'CADASTRO PROD'!E486)</f>
        <v>-</v>
      </c>
      <c r="AO486" s="55" t="str">
        <f>IF(AN486= "-", "-", 'CADASTRO PROD'!J486)</f>
        <v>-</v>
      </c>
      <c r="AP486" s="55" t="str">
        <f>IF(AO486 = "-", "-", 'CADASTRO PROD'!D486)</f>
        <v>-</v>
      </c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</row>
    <row r="487" ht="30.0" customHeight="1">
      <c r="A487" s="1"/>
      <c r="B487" s="97" t="str">
        <f t="shared" si="1"/>
        <v/>
      </c>
      <c r="C487" s="108" t="str">
        <f t="shared" si="17"/>
        <v>-</v>
      </c>
      <c r="D487" s="112"/>
      <c r="E487" s="136" t="str">
        <f t="shared" si="2"/>
        <v/>
      </c>
      <c r="F487" s="110"/>
      <c r="G487" s="92"/>
      <c r="H487" s="93"/>
      <c r="I487" s="110"/>
      <c r="J487" s="93"/>
      <c r="K487" s="110"/>
      <c r="L487" s="93"/>
      <c r="M487" s="113"/>
      <c r="N487" s="132"/>
      <c r="O487" s="133" t="str">
        <f t="shared" si="3"/>
        <v/>
      </c>
      <c r="P487" s="110"/>
      <c r="Q487" s="93"/>
      <c r="R487" s="134"/>
      <c r="S487" s="135" t="str">
        <f t="shared" si="4"/>
        <v/>
      </c>
      <c r="T487" s="113" t="str">
        <f t="shared" si="5"/>
        <v>  </v>
      </c>
      <c r="U487" s="35"/>
      <c r="V487" s="114" t="str">
        <f t="shared" si="6"/>
        <v/>
      </c>
      <c r="W487" s="114" t="str">
        <f t="shared" si="7"/>
        <v/>
      </c>
      <c r="X487" s="128" t="str">
        <f t="shared" si="8"/>
        <v>  </v>
      </c>
      <c r="Y487" s="114" t="str">
        <f t="shared" si="9"/>
        <v/>
      </c>
      <c r="Z487" s="114" t="str">
        <f t="shared" si="10"/>
        <v/>
      </c>
      <c r="AA487" s="114" t="str">
        <f>'CADASTRO FORN'!G487</f>
        <v/>
      </c>
      <c r="AB487" s="114" t="str">
        <f t="shared" si="11"/>
        <v/>
      </c>
      <c r="AC487" s="128" t="str">
        <f t="shared" si="12"/>
        <v>  </v>
      </c>
      <c r="AD487" s="55" t="str">
        <f t="shared" si="18"/>
        <v>480</v>
      </c>
      <c r="AE487" s="55"/>
      <c r="AF487" s="55" t="str">
        <f t="shared" si="19"/>
        <v/>
      </c>
      <c r="AG487" s="55" t="str">
        <f t="shared" si="13"/>
        <v/>
      </c>
      <c r="AH487" s="55" t="str">
        <f t="shared" si="14"/>
        <v/>
      </c>
      <c r="AI487" s="55"/>
      <c r="AJ487" s="55" t="str">
        <f t="shared" si="20"/>
        <v/>
      </c>
      <c r="AK487" s="55" t="str">
        <f t="shared" si="15"/>
        <v/>
      </c>
      <c r="AL487" s="104" t="str">
        <f t="shared" si="16"/>
        <v>  </v>
      </c>
      <c r="AM487" s="55"/>
      <c r="AN487" s="55" t="str">
        <f>IF('CADASTRO PROD'!E487 = "", "-", 'CADASTRO PROD'!E487)</f>
        <v>-</v>
      </c>
      <c r="AO487" s="55" t="str">
        <f>IF(AN487= "-", "-", 'CADASTRO PROD'!J487)</f>
        <v>-</v>
      </c>
      <c r="AP487" s="55" t="str">
        <f>IF(AO487 = "-", "-", 'CADASTRO PROD'!D487)</f>
        <v>-</v>
      </c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</row>
    <row r="488" ht="30.0" customHeight="1">
      <c r="A488" s="1"/>
      <c r="B488" s="97" t="str">
        <f t="shared" si="1"/>
        <v/>
      </c>
      <c r="C488" s="98" t="str">
        <f t="shared" si="17"/>
        <v>-</v>
      </c>
      <c r="D488" s="102"/>
      <c r="E488" s="137" t="str">
        <f t="shared" si="2"/>
        <v/>
      </c>
      <c r="F488" s="100"/>
      <c r="G488" s="92"/>
      <c r="H488" s="93"/>
      <c r="I488" s="100"/>
      <c r="J488" s="93"/>
      <c r="K488" s="100"/>
      <c r="L488" s="93"/>
      <c r="M488" s="103"/>
      <c r="N488" s="124"/>
      <c r="O488" s="125" t="str">
        <f t="shared" si="3"/>
        <v/>
      </c>
      <c r="P488" s="100"/>
      <c r="Q488" s="93"/>
      <c r="R488" s="126"/>
      <c r="S488" s="127" t="str">
        <f t="shared" si="4"/>
        <v/>
      </c>
      <c r="T488" s="103" t="str">
        <f t="shared" si="5"/>
        <v>  </v>
      </c>
      <c r="U488" s="35"/>
      <c r="V488" s="114" t="str">
        <f t="shared" si="6"/>
        <v/>
      </c>
      <c r="W488" s="114" t="str">
        <f t="shared" si="7"/>
        <v/>
      </c>
      <c r="X488" s="128" t="str">
        <f t="shared" si="8"/>
        <v>  </v>
      </c>
      <c r="Y488" s="114" t="str">
        <f t="shared" si="9"/>
        <v/>
      </c>
      <c r="Z488" s="114" t="str">
        <f t="shared" si="10"/>
        <v/>
      </c>
      <c r="AA488" s="114" t="str">
        <f>'CADASTRO FORN'!G488</f>
        <v/>
      </c>
      <c r="AB488" s="114" t="str">
        <f t="shared" si="11"/>
        <v/>
      </c>
      <c r="AC488" s="128" t="str">
        <f t="shared" si="12"/>
        <v>  </v>
      </c>
      <c r="AD488" s="55" t="str">
        <f t="shared" si="18"/>
        <v>481</v>
      </c>
      <c r="AE488" s="55"/>
      <c r="AF488" s="55" t="str">
        <f t="shared" si="19"/>
        <v/>
      </c>
      <c r="AG488" s="55" t="str">
        <f t="shared" si="13"/>
        <v/>
      </c>
      <c r="AH488" s="55" t="str">
        <f t="shared" si="14"/>
        <v/>
      </c>
      <c r="AI488" s="55"/>
      <c r="AJ488" s="55" t="str">
        <f t="shared" si="20"/>
        <v/>
      </c>
      <c r="AK488" s="55" t="str">
        <f t="shared" si="15"/>
        <v/>
      </c>
      <c r="AL488" s="104" t="str">
        <f t="shared" si="16"/>
        <v>  </v>
      </c>
      <c r="AM488" s="55"/>
      <c r="AN488" s="55" t="str">
        <f>IF('CADASTRO PROD'!E488 = "", "-", 'CADASTRO PROD'!E488)</f>
        <v>-</v>
      </c>
      <c r="AO488" s="55" t="str">
        <f>IF(AN488= "-", "-", 'CADASTRO PROD'!J488)</f>
        <v>-</v>
      </c>
      <c r="AP488" s="55" t="str">
        <f>IF(AO488 = "-", "-", 'CADASTRO PROD'!D488)</f>
        <v>-</v>
      </c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</row>
    <row r="489" ht="30.0" customHeight="1">
      <c r="A489" s="1"/>
      <c r="B489" s="97" t="str">
        <f t="shared" si="1"/>
        <v/>
      </c>
      <c r="C489" s="108" t="str">
        <f t="shared" si="17"/>
        <v>-</v>
      </c>
      <c r="D489" s="112"/>
      <c r="E489" s="136" t="str">
        <f t="shared" si="2"/>
        <v/>
      </c>
      <c r="F489" s="110"/>
      <c r="G489" s="92"/>
      <c r="H489" s="93"/>
      <c r="I489" s="110"/>
      <c r="J489" s="93"/>
      <c r="K489" s="110"/>
      <c r="L489" s="93"/>
      <c r="M489" s="113"/>
      <c r="N489" s="132"/>
      <c r="O489" s="133" t="str">
        <f t="shared" si="3"/>
        <v/>
      </c>
      <c r="P489" s="110"/>
      <c r="Q489" s="93"/>
      <c r="R489" s="134"/>
      <c r="S489" s="135" t="str">
        <f t="shared" si="4"/>
        <v/>
      </c>
      <c r="T489" s="113" t="str">
        <f t="shared" si="5"/>
        <v>  </v>
      </c>
      <c r="U489" s="35"/>
      <c r="V489" s="114" t="str">
        <f t="shared" si="6"/>
        <v/>
      </c>
      <c r="W489" s="114" t="str">
        <f t="shared" si="7"/>
        <v/>
      </c>
      <c r="X489" s="128" t="str">
        <f t="shared" si="8"/>
        <v>  </v>
      </c>
      <c r="Y489" s="114" t="str">
        <f t="shared" si="9"/>
        <v/>
      </c>
      <c r="Z489" s="114" t="str">
        <f t="shared" si="10"/>
        <v/>
      </c>
      <c r="AA489" s="114" t="str">
        <f>'CADASTRO FORN'!G489</f>
        <v/>
      </c>
      <c r="AB489" s="114" t="str">
        <f t="shared" si="11"/>
        <v/>
      </c>
      <c r="AC489" s="128" t="str">
        <f t="shared" si="12"/>
        <v>  </v>
      </c>
      <c r="AD489" s="55" t="str">
        <f t="shared" si="18"/>
        <v>482</v>
      </c>
      <c r="AE489" s="55"/>
      <c r="AF489" s="55" t="str">
        <f t="shared" si="19"/>
        <v/>
      </c>
      <c r="AG489" s="55" t="str">
        <f t="shared" si="13"/>
        <v/>
      </c>
      <c r="AH489" s="55" t="str">
        <f t="shared" si="14"/>
        <v/>
      </c>
      <c r="AI489" s="55"/>
      <c r="AJ489" s="55" t="str">
        <f t="shared" si="20"/>
        <v/>
      </c>
      <c r="AK489" s="55" t="str">
        <f t="shared" si="15"/>
        <v/>
      </c>
      <c r="AL489" s="104" t="str">
        <f t="shared" si="16"/>
        <v>  </v>
      </c>
      <c r="AM489" s="55"/>
      <c r="AN489" s="55" t="str">
        <f>IF('CADASTRO PROD'!E489 = "", "-", 'CADASTRO PROD'!E489)</f>
        <v>-</v>
      </c>
      <c r="AO489" s="55" t="str">
        <f>IF(AN489= "-", "-", 'CADASTRO PROD'!J489)</f>
        <v>-</v>
      </c>
      <c r="AP489" s="55" t="str">
        <f>IF(AO489 = "-", "-", 'CADASTRO PROD'!D489)</f>
        <v>-</v>
      </c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</row>
    <row r="490" ht="30.0" customHeight="1">
      <c r="A490" s="1"/>
      <c r="B490" s="97" t="str">
        <f t="shared" si="1"/>
        <v/>
      </c>
      <c r="C490" s="98" t="str">
        <f t="shared" si="17"/>
        <v>-</v>
      </c>
      <c r="D490" s="102"/>
      <c r="E490" s="137" t="str">
        <f t="shared" si="2"/>
        <v/>
      </c>
      <c r="F490" s="100"/>
      <c r="G490" s="92"/>
      <c r="H490" s="93"/>
      <c r="I490" s="100"/>
      <c r="J490" s="93"/>
      <c r="K490" s="100"/>
      <c r="L490" s="93"/>
      <c r="M490" s="103"/>
      <c r="N490" s="124"/>
      <c r="O490" s="125" t="str">
        <f t="shared" si="3"/>
        <v/>
      </c>
      <c r="P490" s="100"/>
      <c r="Q490" s="93"/>
      <c r="R490" s="126"/>
      <c r="S490" s="127" t="str">
        <f t="shared" si="4"/>
        <v/>
      </c>
      <c r="T490" s="103" t="str">
        <f t="shared" si="5"/>
        <v>  </v>
      </c>
      <c r="U490" s="35"/>
      <c r="V490" s="114" t="str">
        <f t="shared" si="6"/>
        <v/>
      </c>
      <c r="W490" s="114" t="str">
        <f t="shared" si="7"/>
        <v/>
      </c>
      <c r="X490" s="128" t="str">
        <f t="shared" si="8"/>
        <v>  </v>
      </c>
      <c r="Y490" s="114" t="str">
        <f t="shared" si="9"/>
        <v/>
      </c>
      <c r="Z490" s="114" t="str">
        <f t="shared" si="10"/>
        <v/>
      </c>
      <c r="AA490" s="114" t="str">
        <f>'CADASTRO FORN'!G490</f>
        <v/>
      </c>
      <c r="AB490" s="114" t="str">
        <f t="shared" si="11"/>
        <v/>
      </c>
      <c r="AC490" s="128" t="str">
        <f t="shared" si="12"/>
        <v>  </v>
      </c>
      <c r="AD490" s="55" t="str">
        <f t="shared" si="18"/>
        <v>483</v>
      </c>
      <c r="AE490" s="55"/>
      <c r="AF490" s="55" t="str">
        <f t="shared" si="19"/>
        <v/>
      </c>
      <c r="AG490" s="55" t="str">
        <f t="shared" si="13"/>
        <v/>
      </c>
      <c r="AH490" s="55" t="str">
        <f t="shared" si="14"/>
        <v/>
      </c>
      <c r="AI490" s="55"/>
      <c r="AJ490" s="55" t="str">
        <f t="shared" si="20"/>
        <v/>
      </c>
      <c r="AK490" s="55" t="str">
        <f t="shared" si="15"/>
        <v/>
      </c>
      <c r="AL490" s="104" t="str">
        <f t="shared" si="16"/>
        <v>  </v>
      </c>
      <c r="AM490" s="55"/>
      <c r="AN490" s="55" t="str">
        <f>IF('CADASTRO PROD'!E490 = "", "-", 'CADASTRO PROD'!E490)</f>
        <v>-</v>
      </c>
      <c r="AO490" s="55" t="str">
        <f>IF(AN490= "-", "-", 'CADASTRO PROD'!J490)</f>
        <v>-</v>
      </c>
      <c r="AP490" s="55" t="str">
        <f>IF(AO490 = "-", "-", 'CADASTRO PROD'!D490)</f>
        <v>-</v>
      </c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</row>
    <row r="491" ht="30.0" customHeight="1">
      <c r="A491" s="1"/>
      <c r="B491" s="97" t="str">
        <f t="shared" si="1"/>
        <v/>
      </c>
      <c r="C491" s="108" t="str">
        <f t="shared" si="17"/>
        <v>-</v>
      </c>
      <c r="D491" s="112"/>
      <c r="E491" s="136" t="str">
        <f t="shared" si="2"/>
        <v/>
      </c>
      <c r="F491" s="110"/>
      <c r="G491" s="92"/>
      <c r="H491" s="93"/>
      <c r="I491" s="110"/>
      <c r="J491" s="93"/>
      <c r="K491" s="110"/>
      <c r="L491" s="93"/>
      <c r="M491" s="113"/>
      <c r="N491" s="132"/>
      <c r="O491" s="133" t="str">
        <f t="shared" si="3"/>
        <v/>
      </c>
      <c r="P491" s="110"/>
      <c r="Q491" s="93"/>
      <c r="R491" s="134"/>
      <c r="S491" s="135" t="str">
        <f t="shared" si="4"/>
        <v/>
      </c>
      <c r="T491" s="113" t="str">
        <f t="shared" si="5"/>
        <v>  </v>
      </c>
      <c r="U491" s="35"/>
      <c r="V491" s="114" t="str">
        <f t="shared" si="6"/>
        <v/>
      </c>
      <c r="W491" s="114" t="str">
        <f t="shared" si="7"/>
        <v/>
      </c>
      <c r="X491" s="128" t="str">
        <f t="shared" si="8"/>
        <v>  </v>
      </c>
      <c r="Y491" s="114" t="str">
        <f t="shared" si="9"/>
        <v/>
      </c>
      <c r="Z491" s="114" t="str">
        <f t="shared" si="10"/>
        <v/>
      </c>
      <c r="AA491" s="114" t="str">
        <f>'CADASTRO FORN'!G491</f>
        <v/>
      </c>
      <c r="AB491" s="114" t="str">
        <f t="shared" si="11"/>
        <v/>
      </c>
      <c r="AC491" s="128" t="str">
        <f t="shared" si="12"/>
        <v>  </v>
      </c>
      <c r="AD491" s="55" t="str">
        <f t="shared" si="18"/>
        <v>484</v>
      </c>
      <c r="AE491" s="55"/>
      <c r="AF491" s="55" t="str">
        <f t="shared" si="19"/>
        <v/>
      </c>
      <c r="AG491" s="55" t="str">
        <f t="shared" si="13"/>
        <v/>
      </c>
      <c r="AH491" s="55" t="str">
        <f t="shared" si="14"/>
        <v/>
      </c>
      <c r="AI491" s="55"/>
      <c r="AJ491" s="55" t="str">
        <f t="shared" si="20"/>
        <v/>
      </c>
      <c r="AK491" s="55" t="str">
        <f t="shared" si="15"/>
        <v/>
      </c>
      <c r="AL491" s="104" t="str">
        <f t="shared" si="16"/>
        <v>  </v>
      </c>
      <c r="AM491" s="55"/>
      <c r="AN491" s="55" t="str">
        <f>IF('CADASTRO PROD'!E491 = "", "-", 'CADASTRO PROD'!E491)</f>
        <v>-</v>
      </c>
      <c r="AO491" s="55" t="str">
        <f>IF(AN491= "-", "-", 'CADASTRO PROD'!J491)</f>
        <v>-</v>
      </c>
      <c r="AP491" s="55" t="str">
        <f>IF(AO491 = "-", "-", 'CADASTRO PROD'!D491)</f>
        <v>-</v>
      </c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</row>
    <row r="492" ht="30.0" customHeight="1">
      <c r="A492" s="1"/>
      <c r="B492" s="97" t="str">
        <f t="shared" si="1"/>
        <v/>
      </c>
      <c r="C492" s="98" t="str">
        <f t="shared" si="17"/>
        <v>-</v>
      </c>
      <c r="D492" s="102"/>
      <c r="E492" s="137" t="str">
        <f t="shared" si="2"/>
        <v/>
      </c>
      <c r="F492" s="100"/>
      <c r="G492" s="92"/>
      <c r="H492" s="93"/>
      <c r="I492" s="100"/>
      <c r="J492" s="93"/>
      <c r="K492" s="100"/>
      <c r="L492" s="93"/>
      <c r="M492" s="103"/>
      <c r="N492" s="124"/>
      <c r="O492" s="125" t="str">
        <f t="shared" si="3"/>
        <v/>
      </c>
      <c r="P492" s="100"/>
      <c r="Q492" s="93"/>
      <c r="R492" s="126"/>
      <c r="S492" s="127" t="str">
        <f t="shared" si="4"/>
        <v/>
      </c>
      <c r="T492" s="103" t="str">
        <f t="shared" si="5"/>
        <v>  </v>
      </c>
      <c r="U492" s="35"/>
      <c r="V492" s="114" t="str">
        <f t="shared" si="6"/>
        <v/>
      </c>
      <c r="W492" s="114" t="str">
        <f t="shared" si="7"/>
        <v/>
      </c>
      <c r="X492" s="128" t="str">
        <f t="shared" si="8"/>
        <v>  </v>
      </c>
      <c r="Y492" s="114" t="str">
        <f t="shared" si="9"/>
        <v/>
      </c>
      <c r="Z492" s="114" t="str">
        <f t="shared" si="10"/>
        <v/>
      </c>
      <c r="AA492" s="114" t="str">
        <f>'CADASTRO FORN'!G492</f>
        <v/>
      </c>
      <c r="AB492" s="114" t="str">
        <f t="shared" si="11"/>
        <v/>
      </c>
      <c r="AC492" s="128" t="str">
        <f t="shared" si="12"/>
        <v>  </v>
      </c>
      <c r="AD492" s="55" t="str">
        <f t="shared" si="18"/>
        <v>485</v>
      </c>
      <c r="AE492" s="55"/>
      <c r="AF492" s="55" t="str">
        <f t="shared" si="19"/>
        <v/>
      </c>
      <c r="AG492" s="55" t="str">
        <f t="shared" si="13"/>
        <v/>
      </c>
      <c r="AH492" s="55" t="str">
        <f t="shared" si="14"/>
        <v/>
      </c>
      <c r="AI492" s="55"/>
      <c r="AJ492" s="55" t="str">
        <f t="shared" si="20"/>
        <v/>
      </c>
      <c r="AK492" s="55" t="str">
        <f t="shared" si="15"/>
        <v/>
      </c>
      <c r="AL492" s="104" t="str">
        <f t="shared" si="16"/>
        <v>  </v>
      </c>
      <c r="AM492" s="55"/>
      <c r="AN492" s="55" t="str">
        <f>IF('CADASTRO PROD'!E492 = "", "-", 'CADASTRO PROD'!E492)</f>
        <v>-</v>
      </c>
      <c r="AO492" s="55" t="str">
        <f>IF(AN492= "-", "-", 'CADASTRO PROD'!J492)</f>
        <v>-</v>
      </c>
      <c r="AP492" s="55" t="str">
        <f>IF(AO492 = "-", "-", 'CADASTRO PROD'!D492)</f>
        <v>-</v>
      </c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</row>
    <row r="493" ht="30.0" customHeight="1">
      <c r="A493" s="1"/>
      <c r="B493" s="97" t="str">
        <f t="shared" si="1"/>
        <v/>
      </c>
      <c r="C493" s="108" t="str">
        <f t="shared" si="17"/>
        <v>-</v>
      </c>
      <c r="D493" s="112"/>
      <c r="E493" s="136" t="str">
        <f t="shared" si="2"/>
        <v/>
      </c>
      <c r="F493" s="110"/>
      <c r="G493" s="92"/>
      <c r="H493" s="93"/>
      <c r="I493" s="110"/>
      <c r="J493" s="93"/>
      <c r="K493" s="110"/>
      <c r="L493" s="93"/>
      <c r="M493" s="113"/>
      <c r="N493" s="132"/>
      <c r="O493" s="133" t="str">
        <f t="shared" si="3"/>
        <v/>
      </c>
      <c r="P493" s="110"/>
      <c r="Q493" s="93"/>
      <c r="R493" s="134"/>
      <c r="S493" s="135" t="str">
        <f t="shared" si="4"/>
        <v/>
      </c>
      <c r="T493" s="113" t="str">
        <f t="shared" si="5"/>
        <v>  </v>
      </c>
      <c r="U493" s="35"/>
      <c r="V493" s="114" t="str">
        <f t="shared" si="6"/>
        <v/>
      </c>
      <c r="W493" s="114" t="str">
        <f t="shared" si="7"/>
        <v/>
      </c>
      <c r="X493" s="128" t="str">
        <f t="shared" si="8"/>
        <v>  </v>
      </c>
      <c r="Y493" s="114" t="str">
        <f t="shared" si="9"/>
        <v/>
      </c>
      <c r="Z493" s="114" t="str">
        <f t="shared" si="10"/>
        <v/>
      </c>
      <c r="AA493" s="114" t="str">
        <f>'CADASTRO FORN'!G493</f>
        <v/>
      </c>
      <c r="AB493" s="114" t="str">
        <f t="shared" si="11"/>
        <v/>
      </c>
      <c r="AC493" s="128" t="str">
        <f t="shared" si="12"/>
        <v>  </v>
      </c>
      <c r="AD493" s="55" t="str">
        <f t="shared" si="18"/>
        <v>486</v>
      </c>
      <c r="AE493" s="55"/>
      <c r="AF493" s="55" t="str">
        <f t="shared" si="19"/>
        <v/>
      </c>
      <c r="AG493" s="55" t="str">
        <f t="shared" si="13"/>
        <v/>
      </c>
      <c r="AH493" s="55" t="str">
        <f t="shared" si="14"/>
        <v/>
      </c>
      <c r="AI493" s="55"/>
      <c r="AJ493" s="55" t="str">
        <f t="shared" si="20"/>
        <v/>
      </c>
      <c r="AK493" s="55" t="str">
        <f t="shared" si="15"/>
        <v/>
      </c>
      <c r="AL493" s="104" t="str">
        <f t="shared" si="16"/>
        <v>  </v>
      </c>
      <c r="AM493" s="55"/>
      <c r="AN493" s="55" t="str">
        <f>IF('CADASTRO PROD'!E493 = "", "-", 'CADASTRO PROD'!E493)</f>
        <v>-</v>
      </c>
      <c r="AO493" s="55" t="str">
        <f>IF(AN493= "-", "-", 'CADASTRO PROD'!J493)</f>
        <v>-</v>
      </c>
      <c r="AP493" s="55" t="str">
        <f>IF(AO493 = "-", "-", 'CADASTRO PROD'!D493)</f>
        <v>-</v>
      </c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</row>
    <row r="494" ht="30.0" customHeight="1">
      <c r="A494" s="1"/>
      <c r="B494" s="97" t="str">
        <f t="shared" si="1"/>
        <v/>
      </c>
      <c r="C494" s="98" t="str">
        <f t="shared" si="17"/>
        <v>-</v>
      </c>
      <c r="D494" s="102"/>
      <c r="E494" s="137" t="str">
        <f t="shared" si="2"/>
        <v/>
      </c>
      <c r="F494" s="100"/>
      <c r="G494" s="92"/>
      <c r="H494" s="93"/>
      <c r="I494" s="100"/>
      <c r="J494" s="93"/>
      <c r="K494" s="100"/>
      <c r="L494" s="93"/>
      <c r="M494" s="103"/>
      <c r="N494" s="124"/>
      <c r="O494" s="125" t="str">
        <f t="shared" si="3"/>
        <v/>
      </c>
      <c r="P494" s="100"/>
      <c r="Q494" s="93"/>
      <c r="R494" s="126"/>
      <c r="S494" s="127" t="str">
        <f t="shared" si="4"/>
        <v/>
      </c>
      <c r="T494" s="103" t="str">
        <f t="shared" si="5"/>
        <v>  </v>
      </c>
      <c r="U494" s="35"/>
      <c r="V494" s="114" t="str">
        <f t="shared" si="6"/>
        <v/>
      </c>
      <c r="W494" s="114" t="str">
        <f t="shared" si="7"/>
        <v/>
      </c>
      <c r="X494" s="128" t="str">
        <f t="shared" si="8"/>
        <v>  </v>
      </c>
      <c r="Y494" s="114" t="str">
        <f t="shared" si="9"/>
        <v/>
      </c>
      <c r="Z494" s="114" t="str">
        <f t="shared" si="10"/>
        <v/>
      </c>
      <c r="AA494" s="114" t="str">
        <f>'CADASTRO FORN'!G494</f>
        <v/>
      </c>
      <c r="AB494" s="114" t="str">
        <f t="shared" si="11"/>
        <v/>
      </c>
      <c r="AC494" s="128" t="str">
        <f t="shared" si="12"/>
        <v>  </v>
      </c>
      <c r="AD494" s="55" t="str">
        <f t="shared" si="18"/>
        <v>487</v>
      </c>
      <c r="AE494" s="55"/>
      <c r="AF494" s="55" t="str">
        <f t="shared" si="19"/>
        <v/>
      </c>
      <c r="AG494" s="55" t="str">
        <f t="shared" si="13"/>
        <v/>
      </c>
      <c r="AH494" s="55" t="str">
        <f t="shared" si="14"/>
        <v/>
      </c>
      <c r="AI494" s="55"/>
      <c r="AJ494" s="55" t="str">
        <f t="shared" si="20"/>
        <v/>
      </c>
      <c r="AK494" s="55" t="str">
        <f t="shared" si="15"/>
        <v/>
      </c>
      <c r="AL494" s="104" t="str">
        <f t="shared" si="16"/>
        <v>  </v>
      </c>
      <c r="AM494" s="55"/>
      <c r="AN494" s="55" t="str">
        <f>IF('CADASTRO PROD'!E494 = "", "-", 'CADASTRO PROD'!E494)</f>
        <v>-</v>
      </c>
      <c r="AO494" s="55" t="str">
        <f>IF(AN494= "-", "-", 'CADASTRO PROD'!J494)</f>
        <v>-</v>
      </c>
      <c r="AP494" s="55" t="str">
        <f>IF(AO494 = "-", "-", 'CADASTRO PROD'!D494)</f>
        <v>-</v>
      </c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</row>
    <row r="495" ht="30.0" customHeight="1">
      <c r="A495" s="1"/>
      <c r="B495" s="97" t="str">
        <f t="shared" si="1"/>
        <v/>
      </c>
      <c r="C495" s="108" t="str">
        <f t="shared" si="17"/>
        <v>-</v>
      </c>
      <c r="D495" s="112"/>
      <c r="E495" s="136" t="str">
        <f t="shared" si="2"/>
        <v/>
      </c>
      <c r="F495" s="110"/>
      <c r="G495" s="92"/>
      <c r="H495" s="93"/>
      <c r="I495" s="110"/>
      <c r="J495" s="93"/>
      <c r="K495" s="110"/>
      <c r="L495" s="93"/>
      <c r="M495" s="113"/>
      <c r="N495" s="132"/>
      <c r="O495" s="133" t="str">
        <f t="shared" si="3"/>
        <v/>
      </c>
      <c r="P495" s="110"/>
      <c r="Q495" s="93"/>
      <c r="R495" s="134"/>
      <c r="S495" s="135" t="str">
        <f t="shared" si="4"/>
        <v/>
      </c>
      <c r="T495" s="113" t="str">
        <f t="shared" si="5"/>
        <v>  </v>
      </c>
      <c r="U495" s="35"/>
      <c r="V495" s="114" t="str">
        <f t="shared" si="6"/>
        <v/>
      </c>
      <c r="W495" s="114" t="str">
        <f t="shared" si="7"/>
        <v/>
      </c>
      <c r="X495" s="128" t="str">
        <f t="shared" si="8"/>
        <v>  </v>
      </c>
      <c r="Y495" s="114" t="str">
        <f t="shared" si="9"/>
        <v/>
      </c>
      <c r="Z495" s="114" t="str">
        <f t="shared" si="10"/>
        <v/>
      </c>
      <c r="AA495" s="114" t="str">
        <f>'CADASTRO FORN'!G495</f>
        <v/>
      </c>
      <c r="AB495" s="114" t="str">
        <f t="shared" si="11"/>
        <v/>
      </c>
      <c r="AC495" s="128" t="str">
        <f t="shared" si="12"/>
        <v>  </v>
      </c>
      <c r="AD495" s="55" t="str">
        <f t="shared" si="18"/>
        <v>488</v>
      </c>
      <c r="AE495" s="55"/>
      <c r="AF495" s="55" t="str">
        <f t="shared" si="19"/>
        <v/>
      </c>
      <c r="AG495" s="55" t="str">
        <f t="shared" si="13"/>
        <v/>
      </c>
      <c r="AH495" s="55" t="str">
        <f t="shared" si="14"/>
        <v/>
      </c>
      <c r="AI495" s="55"/>
      <c r="AJ495" s="55" t="str">
        <f t="shared" si="20"/>
        <v/>
      </c>
      <c r="AK495" s="55" t="str">
        <f t="shared" si="15"/>
        <v/>
      </c>
      <c r="AL495" s="104" t="str">
        <f t="shared" si="16"/>
        <v>  </v>
      </c>
      <c r="AM495" s="55"/>
      <c r="AN495" s="55" t="str">
        <f>IF('CADASTRO PROD'!E495 = "", "-", 'CADASTRO PROD'!E495)</f>
        <v>-</v>
      </c>
      <c r="AO495" s="55" t="str">
        <f>IF(AN495= "-", "-", 'CADASTRO PROD'!J495)</f>
        <v>-</v>
      </c>
      <c r="AP495" s="55" t="str">
        <f>IF(AO495 = "-", "-", 'CADASTRO PROD'!D495)</f>
        <v>-</v>
      </c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</row>
    <row r="496" ht="30.0" customHeight="1">
      <c r="A496" s="1"/>
      <c r="B496" s="97" t="str">
        <f t="shared" si="1"/>
        <v/>
      </c>
      <c r="C496" s="98" t="str">
        <f t="shared" si="17"/>
        <v>-</v>
      </c>
      <c r="D496" s="102"/>
      <c r="E496" s="137" t="str">
        <f t="shared" si="2"/>
        <v/>
      </c>
      <c r="F496" s="100"/>
      <c r="G496" s="92"/>
      <c r="H496" s="93"/>
      <c r="I496" s="100"/>
      <c r="J496" s="93"/>
      <c r="K496" s="100"/>
      <c r="L496" s="93"/>
      <c r="M496" s="103"/>
      <c r="N496" s="124"/>
      <c r="O496" s="125" t="str">
        <f t="shared" si="3"/>
        <v/>
      </c>
      <c r="P496" s="100"/>
      <c r="Q496" s="93"/>
      <c r="R496" s="126"/>
      <c r="S496" s="127" t="str">
        <f t="shared" si="4"/>
        <v/>
      </c>
      <c r="T496" s="103" t="str">
        <f t="shared" si="5"/>
        <v>  </v>
      </c>
      <c r="U496" s="35"/>
      <c r="V496" s="114" t="str">
        <f t="shared" si="6"/>
        <v/>
      </c>
      <c r="W496" s="114" t="str">
        <f t="shared" si="7"/>
        <v/>
      </c>
      <c r="X496" s="128" t="str">
        <f t="shared" si="8"/>
        <v>  </v>
      </c>
      <c r="Y496" s="114" t="str">
        <f t="shared" si="9"/>
        <v/>
      </c>
      <c r="Z496" s="114" t="str">
        <f t="shared" si="10"/>
        <v/>
      </c>
      <c r="AA496" s="114" t="str">
        <f>'CADASTRO FORN'!G496</f>
        <v/>
      </c>
      <c r="AB496" s="114" t="str">
        <f t="shared" si="11"/>
        <v/>
      </c>
      <c r="AC496" s="128" t="str">
        <f t="shared" si="12"/>
        <v>  </v>
      </c>
      <c r="AD496" s="55" t="str">
        <f t="shared" si="18"/>
        <v>489</v>
      </c>
      <c r="AE496" s="55"/>
      <c r="AF496" s="55" t="str">
        <f t="shared" si="19"/>
        <v/>
      </c>
      <c r="AG496" s="55" t="str">
        <f t="shared" si="13"/>
        <v/>
      </c>
      <c r="AH496" s="55" t="str">
        <f t="shared" si="14"/>
        <v/>
      </c>
      <c r="AI496" s="55"/>
      <c r="AJ496" s="55" t="str">
        <f t="shared" si="20"/>
        <v/>
      </c>
      <c r="AK496" s="55" t="str">
        <f t="shared" si="15"/>
        <v/>
      </c>
      <c r="AL496" s="104" t="str">
        <f t="shared" si="16"/>
        <v>  </v>
      </c>
      <c r="AM496" s="55"/>
      <c r="AN496" s="55" t="str">
        <f>IF('CADASTRO PROD'!E496 = "", "-", 'CADASTRO PROD'!E496)</f>
        <v>-</v>
      </c>
      <c r="AO496" s="55" t="str">
        <f>IF(AN496= "-", "-", 'CADASTRO PROD'!J496)</f>
        <v>-</v>
      </c>
      <c r="AP496" s="55" t="str">
        <f>IF(AO496 = "-", "-", 'CADASTRO PROD'!D496)</f>
        <v>-</v>
      </c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</row>
    <row r="497" ht="30.0" customHeight="1">
      <c r="A497" s="1"/>
      <c r="B497" s="97" t="str">
        <f t="shared" si="1"/>
        <v/>
      </c>
      <c r="C497" s="108" t="str">
        <f t="shared" si="17"/>
        <v>-</v>
      </c>
      <c r="D497" s="112"/>
      <c r="E497" s="136" t="str">
        <f t="shared" si="2"/>
        <v/>
      </c>
      <c r="F497" s="110"/>
      <c r="G497" s="92"/>
      <c r="H497" s="93"/>
      <c r="I497" s="110"/>
      <c r="J497" s="93"/>
      <c r="K497" s="110"/>
      <c r="L497" s="93"/>
      <c r="M497" s="113"/>
      <c r="N497" s="132"/>
      <c r="O497" s="133" t="str">
        <f t="shared" si="3"/>
        <v/>
      </c>
      <c r="P497" s="110"/>
      <c r="Q497" s="93"/>
      <c r="R497" s="134"/>
      <c r="S497" s="135" t="str">
        <f t="shared" si="4"/>
        <v/>
      </c>
      <c r="T497" s="113" t="str">
        <f t="shared" si="5"/>
        <v>  </v>
      </c>
      <c r="U497" s="35"/>
      <c r="V497" s="114" t="str">
        <f t="shared" si="6"/>
        <v/>
      </c>
      <c r="W497" s="114" t="str">
        <f t="shared" si="7"/>
        <v/>
      </c>
      <c r="X497" s="128" t="str">
        <f t="shared" si="8"/>
        <v>  </v>
      </c>
      <c r="Y497" s="114" t="str">
        <f t="shared" si="9"/>
        <v/>
      </c>
      <c r="Z497" s="114" t="str">
        <f t="shared" si="10"/>
        <v/>
      </c>
      <c r="AA497" s="114" t="str">
        <f>'CADASTRO FORN'!G497</f>
        <v/>
      </c>
      <c r="AB497" s="114" t="str">
        <f t="shared" si="11"/>
        <v/>
      </c>
      <c r="AC497" s="128" t="str">
        <f t="shared" si="12"/>
        <v>  </v>
      </c>
      <c r="AD497" s="55" t="str">
        <f t="shared" si="18"/>
        <v>490</v>
      </c>
      <c r="AE497" s="55"/>
      <c r="AF497" s="55" t="str">
        <f t="shared" si="19"/>
        <v/>
      </c>
      <c r="AG497" s="55" t="str">
        <f t="shared" si="13"/>
        <v/>
      </c>
      <c r="AH497" s="55" t="str">
        <f t="shared" si="14"/>
        <v/>
      </c>
      <c r="AI497" s="55"/>
      <c r="AJ497" s="55" t="str">
        <f t="shared" si="20"/>
        <v/>
      </c>
      <c r="AK497" s="55" t="str">
        <f t="shared" si="15"/>
        <v/>
      </c>
      <c r="AL497" s="104" t="str">
        <f t="shared" si="16"/>
        <v>  </v>
      </c>
      <c r="AM497" s="55"/>
      <c r="AN497" s="55" t="str">
        <f>IF('CADASTRO PROD'!E497 = "", "-", 'CADASTRO PROD'!E497)</f>
        <v>-</v>
      </c>
      <c r="AO497" s="55" t="str">
        <f>IF(AN497= "-", "-", 'CADASTRO PROD'!J497)</f>
        <v>-</v>
      </c>
      <c r="AP497" s="55" t="str">
        <f>IF(AO497 = "-", "-", 'CADASTRO PROD'!D497)</f>
        <v>-</v>
      </c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</row>
    <row r="498" ht="30.0" customHeight="1">
      <c r="A498" s="1"/>
      <c r="B498" s="97" t="str">
        <f t="shared" si="1"/>
        <v/>
      </c>
      <c r="C498" s="98" t="str">
        <f t="shared" si="17"/>
        <v>-</v>
      </c>
      <c r="D498" s="102"/>
      <c r="E498" s="137" t="str">
        <f t="shared" si="2"/>
        <v/>
      </c>
      <c r="F498" s="100"/>
      <c r="G498" s="92"/>
      <c r="H498" s="93"/>
      <c r="I498" s="100"/>
      <c r="J498" s="93"/>
      <c r="K498" s="100"/>
      <c r="L498" s="93"/>
      <c r="M498" s="103"/>
      <c r="N498" s="124"/>
      <c r="O498" s="125" t="str">
        <f t="shared" si="3"/>
        <v/>
      </c>
      <c r="P498" s="100"/>
      <c r="Q498" s="93"/>
      <c r="R498" s="126"/>
      <c r="S498" s="127" t="str">
        <f t="shared" si="4"/>
        <v/>
      </c>
      <c r="T498" s="103" t="str">
        <f t="shared" si="5"/>
        <v>  </v>
      </c>
      <c r="U498" s="35"/>
      <c r="V498" s="114" t="str">
        <f t="shared" si="6"/>
        <v/>
      </c>
      <c r="W498" s="114" t="str">
        <f t="shared" si="7"/>
        <v/>
      </c>
      <c r="X498" s="128" t="str">
        <f t="shared" si="8"/>
        <v>  </v>
      </c>
      <c r="Y498" s="114" t="str">
        <f t="shared" si="9"/>
        <v/>
      </c>
      <c r="Z498" s="114" t="str">
        <f t="shared" si="10"/>
        <v/>
      </c>
      <c r="AA498" s="114" t="str">
        <f>'CADASTRO FORN'!G498</f>
        <v/>
      </c>
      <c r="AB498" s="114" t="str">
        <f t="shared" si="11"/>
        <v/>
      </c>
      <c r="AC498" s="128" t="str">
        <f t="shared" si="12"/>
        <v>  </v>
      </c>
      <c r="AD498" s="55" t="str">
        <f t="shared" si="18"/>
        <v>491</v>
      </c>
      <c r="AE498" s="55"/>
      <c r="AF498" s="55" t="str">
        <f t="shared" si="19"/>
        <v/>
      </c>
      <c r="AG498" s="55" t="str">
        <f t="shared" si="13"/>
        <v/>
      </c>
      <c r="AH498" s="55" t="str">
        <f t="shared" si="14"/>
        <v/>
      </c>
      <c r="AI498" s="55"/>
      <c r="AJ498" s="55" t="str">
        <f t="shared" si="20"/>
        <v/>
      </c>
      <c r="AK498" s="55" t="str">
        <f t="shared" si="15"/>
        <v/>
      </c>
      <c r="AL498" s="104" t="str">
        <f t="shared" si="16"/>
        <v>  </v>
      </c>
      <c r="AM498" s="55"/>
      <c r="AN498" s="55" t="str">
        <f>IF('CADASTRO PROD'!E498 = "", "-", 'CADASTRO PROD'!E498)</f>
        <v>-</v>
      </c>
      <c r="AO498" s="55" t="str">
        <f>IF(AN498= "-", "-", 'CADASTRO PROD'!J498)</f>
        <v>-</v>
      </c>
      <c r="AP498" s="55" t="str">
        <f>IF(AO498 = "-", "-", 'CADASTRO PROD'!D498)</f>
        <v>-</v>
      </c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</row>
    <row r="499" ht="30.0" customHeight="1">
      <c r="A499" s="1"/>
      <c r="B499" s="97" t="str">
        <f t="shared" si="1"/>
        <v/>
      </c>
      <c r="C499" s="108" t="str">
        <f t="shared" si="17"/>
        <v>-</v>
      </c>
      <c r="D499" s="112"/>
      <c r="E499" s="136" t="str">
        <f t="shared" si="2"/>
        <v/>
      </c>
      <c r="F499" s="110"/>
      <c r="G499" s="92"/>
      <c r="H499" s="93"/>
      <c r="I499" s="110"/>
      <c r="J499" s="93"/>
      <c r="K499" s="110"/>
      <c r="L499" s="93"/>
      <c r="M499" s="113"/>
      <c r="N499" s="132"/>
      <c r="O499" s="133" t="str">
        <f t="shared" si="3"/>
        <v/>
      </c>
      <c r="P499" s="110"/>
      <c r="Q499" s="93"/>
      <c r="R499" s="134"/>
      <c r="S499" s="135" t="str">
        <f t="shared" si="4"/>
        <v/>
      </c>
      <c r="T499" s="113" t="str">
        <f t="shared" si="5"/>
        <v>  </v>
      </c>
      <c r="U499" s="35"/>
      <c r="V499" s="114" t="str">
        <f t="shared" si="6"/>
        <v/>
      </c>
      <c r="W499" s="114" t="str">
        <f t="shared" si="7"/>
        <v/>
      </c>
      <c r="X499" s="128" t="str">
        <f t="shared" si="8"/>
        <v>  </v>
      </c>
      <c r="Y499" s="114" t="str">
        <f t="shared" si="9"/>
        <v/>
      </c>
      <c r="Z499" s="114" t="str">
        <f t="shared" si="10"/>
        <v/>
      </c>
      <c r="AA499" s="114" t="str">
        <f>'CADASTRO FORN'!G499</f>
        <v/>
      </c>
      <c r="AB499" s="114" t="str">
        <f t="shared" si="11"/>
        <v/>
      </c>
      <c r="AC499" s="128" t="str">
        <f t="shared" si="12"/>
        <v>  </v>
      </c>
      <c r="AD499" s="55" t="str">
        <f t="shared" si="18"/>
        <v>492</v>
      </c>
      <c r="AE499" s="55"/>
      <c r="AF499" s="55" t="str">
        <f t="shared" si="19"/>
        <v/>
      </c>
      <c r="AG499" s="55" t="str">
        <f t="shared" si="13"/>
        <v/>
      </c>
      <c r="AH499" s="55" t="str">
        <f t="shared" si="14"/>
        <v/>
      </c>
      <c r="AI499" s="55"/>
      <c r="AJ499" s="55" t="str">
        <f t="shared" si="20"/>
        <v/>
      </c>
      <c r="AK499" s="55" t="str">
        <f t="shared" si="15"/>
        <v/>
      </c>
      <c r="AL499" s="104" t="str">
        <f t="shared" si="16"/>
        <v>  </v>
      </c>
      <c r="AM499" s="55"/>
      <c r="AN499" s="55" t="str">
        <f>IF('CADASTRO PROD'!E499 = "", "-", 'CADASTRO PROD'!E499)</f>
        <v>-</v>
      </c>
      <c r="AO499" s="55" t="str">
        <f>IF(AN499= "-", "-", 'CADASTRO PROD'!J499)</f>
        <v>-</v>
      </c>
      <c r="AP499" s="55" t="str">
        <f>IF(AO499 = "-", "-", 'CADASTRO PROD'!D499)</f>
        <v>-</v>
      </c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</row>
    <row r="500" ht="30.0" customHeight="1">
      <c r="A500" s="1"/>
      <c r="B500" s="97" t="str">
        <f t="shared" si="1"/>
        <v/>
      </c>
      <c r="C500" s="98" t="str">
        <f t="shared" si="17"/>
        <v>-</v>
      </c>
      <c r="D500" s="102"/>
      <c r="E500" s="137" t="str">
        <f t="shared" si="2"/>
        <v/>
      </c>
      <c r="F500" s="100"/>
      <c r="G500" s="92"/>
      <c r="H500" s="93"/>
      <c r="I500" s="100"/>
      <c r="J500" s="93"/>
      <c r="K500" s="100"/>
      <c r="L500" s="93"/>
      <c r="M500" s="103"/>
      <c r="N500" s="124"/>
      <c r="O500" s="125" t="str">
        <f t="shared" si="3"/>
        <v/>
      </c>
      <c r="P500" s="100"/>
      <c r="Q500" s="93"/>
      <c r="R500" s="126"/>
      <c r="S500" s="127" t="str">
        <f t="shared" si="4"/>
        <v/>
      </c>
      <c r="T500" s="103" t="str">
        <f t="shared" si="5"/>
        <v>  </v>
      </c>
      <c r="U500" s="35"/>
      <c r="V500" s="114" t="str">
        <f t="shared" si="6"/>
        <v/>
      </c>
      <c r="W500" s="114" t="str">
        <f t="shared" si="7"/>
        <v/>
      </c>
      <c r="X500" s="128" t="str">
        <f t="shared" si="8"/>
        <v>  </v>
      </c>
      <c r="Y500" s="114" t="str">
        <f t="shared" si="9"/>
        <v/>
      </c>
      <c r="Z500" s="114" t="str">
        <f t="shared" si="10"/>
        <v/>
      </c>
      <c r="AA500" s="114" t="str">
        <f>'CADASTRO FORN'!G500</f>
        <v/>
      </c>
      <c r="AB500" s="114" t="str">
        <f t="shared" si="11"/>
        <v/>
      </c>
      <c r="AC500" s="128" t="str">
        <f t="shared" si="12"/>
        <v>  </v>
      </c>
      <c r="AD500" s="55" t="str">
        <f t="shared" si="18"/>
        <v>493</v>
      </c>
      <c r="AE500" s="55"/>
      <c r="AF500" s="55" t="str">
        <f t="shared" si="19"/>
        <v/>
      </c>
      <c r="AG500" s="55" t="str">
        <f t="shared" si="13"/>
        <v/>
      </c>
      <c r="AH500" s="55" t="str">
        <f t="shared" si="14"/>
        <v/>
      </c>
      <c r="AI500" s="55"/>
      <c r="AJ500" s="55" t="str">
        <f t="shared" si="20"/>
        <v/>
      </c>
      <c r="AK500" s="55" t="str">
        <f t="shared" si="15"/>
        <v/>
      </c>
      <c r="AL500" s="104" t="str">
        <f t="shared" si="16"/>
        <v>  </v>
      </c>
      <c r="AM500" s="55"/>
      <c r="AN500" s="55" t="str">
        <f>IF('CADASTRO PROD'!E500 = "", "-", 'CADASTRO PROD'!E500)</f>
        <v>-</v>
      </c>
      <c r="AO500" s="55" t="str">
        <f>IF(AN500= "-", "-", 'CADASTRO PROD'!J500)</f>
        <v>-</v>
      </c>
      <c r="AP500" s="55" t="str">
        <f>IF(AO500 = "-", "-", 'CADASTRO PROD'!D500)</f>
        <v>-</v>
      </c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</row>
    <row r="501" ht="30.0" customHeight="1">
      <c r="A501" s="1"/>
      <c r="B501" s="97" t="str">
        <f t="shared" si="1"/>
        <v/>
      </c>
      <c r="C501" s="108" t="str">
        <f t="shared" si="17"/>
        <v>-</v>
      </c>
      <c r="D501" s="112"/>
      <c r="E501" s="136" t="str">
        <f t="shared" si="2"/>
        <v/>
      </c>
      <c r="F501" s="110"/>
      <c r="G501" s="92"/>
      <c r="H501" s="93"/>
      <c r="I501" s="110"/>
      <c r="J501" s="93"/>
      <c r="K501" s="110"/>
      <c r="L501" s="93"/>
      <c r="M501" s="113"/>
      <c r="N501" s="132"/>
      <c r="O501" s="133" t="str">
        <f t="shared" si="3"/>
        <v/>
      </c>
      <c r="P501" s="110"/>
      <c r="Q501" s="93"/>
      <c r="R501" s="134"/>
      <c r="S501" s="135" t="str">
        <f t="shared" si="4"/>
        <v/>
      </c>
      <c r="T501" s="113" t="str">
        <f t="shared" si="5"/>
        <v>  </v>
      </c>
      <c r="U501" s="35"/>
      <c r="V501" s="114" t="str">
        <f t="shared" si="6"/>
        <v/>
      </c>
      <c r="W501" s="114" t="str">
        <f t="shared" si="7"/>
        <v/>
      </c>
      <c r="X501" s="128" t="str">
        <f t="shared" si="8"/>
        <v>  </v>
      </c>
      <c r="Y501" s="114" t="str">
        <f t="shared" si="9"/>
        <v/>
      </c>
      <c r="Z501" s="114" t="str">
        <f t="shared" si="10"/>
        <v/>
      </c>
      <c r="AA501" s="114" t="str">
        <f>'CADASTRO FORN'!G501</f>
        <v/>
      </c>
      <c r="AB501" s="114" t="str">
        <f t="shared" si="11"/>
        <v/>
      </c>
      <c r="AC501" s="128" t="str">
        <f t="shared" si="12"/>
        <v>  </v>
      </c>
      <c r="AD501" s="55" t="str">
        <f t="shared" si="18"/>
        <v>494</v>
      </c>
      <c r="AE501" s="55"/>
      <c r="AF501" s="55" t="str">
        <f t="shared" si="19"/>
        <v/>
      </c>
      <c r="AG501" s="55" t="str">
        <f t="shared" si="13"/>
        <v/>
      </c>
      <c r="AH501" s="55" t="str">
        <f t="shared" si="14"/>
        <v/>
      </c>
      <c r="AI501" s="55"/>
      <c r="AJ501" s="55" t="str">
        <f t="shared" si="20"/>
        <v/>
      </c>
      <c r="AK501" s="55" t="str">
        <f t="shared" si="15"/>
        <v/>
      </c>
      <c r="AL501" s="104" t="str">
        <f t="shared" si="16"/>
        <v>  </v>
      </c>
      <c r="AM501" s="55"/>
      <c r="AN501" s="55" t="str">
        <f>IF('CADASTRO PROD'!E501 = "", "-", 'CADASTRO PROD'!E501)</f>
        <v>-</v>
      </c>
      <c r="AO501" s="55" t="str">
        <f>IF(AN501= "-", "-", 'CADASTRO PROD'!J501)</f>
        <v>-</v>
      </c>
      <c r="AP501" s="55" t="str">
        <f>IF(AO501 = "-", "-", 'CADASTRO PROD'!D501)</f>
        <v>-</v>
      </c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</row>
    <row r="502" ht="30.0" customHeight="1">
      <c r="A502" s="1"/>
      <c r="B502" s="97" t="str">
        <f t="shared" si="1"/>
        <v/>
      </c>
      <c r="C502" s="98" t="str">
        <f t="shared" si="17"/>
        <v>-</v>
      </c>
      <c r="D502" s="102"/>
      <c r="E502" s="137" t="str">
        <f t="shared" si="2"/>
        <v/>
      </c>
      <c r="F502" s="100"/>
      <c r="G502" s="92"/>
      <c r="H502" s="93"/>
      <c r="I502" s="100"/>
      <c r="J502" s="93"/>
      <c r="K502" s="100"/>
      <c r="L502" s="93"/>
      <c r="M502" s="103"/>
      <c r="N502" s="124"/>
      <c r="O502" s="125" t="str">
        <f t="shared" si="3"/>
        <v/>
      </c>
      <c r="P502" s="100"/>
      <c r="Q502" s="93"/>
      <c r="R502" s="126"/>
      <c r="S502" s="127" t="str">
        <f t="shared" si="4"/>
        <v/>
      </c>
      <c r="T502" s="103" t="str">
        <f t="shared" si="5"/>
        <v>  </v>
      </c>
      <c r="U502" s="35"/>
      <c r="V502" s="114" t="str">
        <f t="shared" si="6"/>
        <v/>
      </c>
      <c r="W502" s="114" t="str">
        <f t="shared" si="7"/>
        <v/>
      </c>
      <c r="X502" s="128" t="str">
        <f t="shared" si="8"/>
        <v>  </v>
      </c>
      <c r="Y502" s="114" t="str">
        <f t="shared" si="9"/>
        <v/>
      </c>
      <c r="Z502" s="114" t="str">
        <f t="shared" si="10"/>
        <v/>
      </c>
      <c r="AA502" s="114" t="str">
        <f>'CADASTRO FORN'!G502</f>
        <v/>
      </c>
      <c r="AB502" s="114" t="str">
        <f t="shared" si="11"/>
        <v/>
      </c>
      <c r="AC502" s="128" t="str">
        <f t="shared" si="12"/>
        <v>  </v>
      </c>
      <c r="AD502" s="55" t="str">
        <f t="shared" si="18"/>
        <v>495</v>
      </c>
      <c r="AE502" s="55"/>
      <c r="AF502" s="55" t="str">
        <f t="shared" si="19"/>
        <v/>
      </c>
      <c r="AG502" s="55" t="str">
        <f t="shared" si="13"/>
        <v/>
      </c>
      <c r="AH502" s="55" t="str">
        <f t="shared" si="14"/>
        <v/>
      </c>
      <c r="AI502" s="55"/>
      <c r="AJ502" s="55" t="str">
        <f t="shared" si="20"/>
        <v/>
      </c>
      <c r="AK502" s="55" t="str">
        <f t="shared" si="15"/>
        <v/>
      </c>
      <c r="AL502" s="104" t="str">
        <f t="shared" si="16"/>
        <v>  </v>
      </c>
      <c r="AM502" s="55"/>
      <c r="AN502" s="55" t="str">
        <f>IF('CADASTRO PROD'!E502 = "", "-", 'CADASTRO PROD'!E502)</f>
        <v>-</v>
      </c>
      <c r="AO502" s="55" t="str">
        <f>IF(AN502= "-", "-", 'CADASTRO PROD'!J502)</f>
        <v>-</v>
      </c>
      <c r="AP502" s="55" t="str">
        <f>IF(AO502 = "-", "-", 'CADASTRO PROD'!D502)</f>
        <v>-</v>
      </c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</row>
    <row r="503" ht="30.0" customHeight="1">
      <c r="A503" s="1"/>
      <c r="B503" s="97" t="str">
        <f t="shared" si="1"/>
        <v/>
      </c>
      <c r="C503" s="108" t="str">
        <f t="shared" si="17"/>
        <v>-</v>
      </c>
      <c r="D503" s="112"/>
      <c r="E503" s="136" t="str">
        <f t="shared" si="2"/>
        <v/>
      </c>
      <c r="F503" s="110"/>
      <c r="G503" s="92"/>
      <c r="H503" s="93"/>
      <c r="I503" s="110"/>
      <c r="J503" s="93"/>
      <c r="K503" s="110"/>
      <c r="L503" s="93"/>
      <c r="M503" s="113"/>
      <c r="N503" s="132"/>
      <c r="O503" s="133" t="str">
        <f t="shared" si="3"/>
        <v/>
      </c>
      <c r="P503" s="110"/>
      <c r="Q503" s="93"/>
      <c r="R503" s="134"/>
      <c r="S503" s="135" t="str">
        <f t="shared" si="4"/>
        <v/>
      </c>
      <c r="T503" s="113" t="str">
        <f t="shared" si="5"/>
        <v>  </v>
      </c>
      <c r="U503" s="35"/>
      <c r="V503" s="114" t="str">
        <f t="shared" si="6"/>
        <v/>
      </c>
      <c r="W503" s="114" t="str">
        <f t="shared" si="7"/>
        <v/>
      </c>
      <c r="X503" s="128" t="str">
        <f t="shared" si="8"/>
        <v>  </v>
      </c>
      <c r="Y503" s="114" t="str">
        <f t="shared" si="9"/>
        <v/>
      </c>
      <c r="Z503" s="114" t="str">
        <f t="shared" si="10"/>
        <v/>
      </c>
      <c r="AA503" s="114" t="str">
        <f>'CADASTRO FORN'!G503</f>
        <v/>
      </c>
      <c r="AB503" s="114" t="str">
        <f t="shared" si="11"/>
        <v/>
      </c>
      <c r="AC503" s="128" t="str">
        <f t="shared" si="12"/>
        <v>  </v>
      </c>
      <c r="AD503" s="55" t="str">
        <f t="shared" si="18"/>
        <v>496</v>
      </c>
      <c r="AE503" s="55"/>
      <c r="AF503" s="55" t="str">
        <f t="shared" si="19"/>
        <v/>
      </c>
      <c r="AG503" s="55" t="str">
        <f t="shared" si="13"/>
        <v/>
      </c>
      <c r="AH503" s="55" t="str">
        <f t="shared" si="14"/>
        <v/>
      </c>
      <c r="AI503" s="55"/>
      <c r="AJ503" s="55" t="str">
        <f t="shared" si="20"/>
        <v/>
      </c>
      <c r="AK503" s="55" t="str">
        <f t="shared" si="15"/>
        <v/>
      </c>
      <c r="AL503" s="104" t="str">
        <f t="shared" si="16"/>
        <v>  </v>
      </c>
      <c r="AM503" s="55"/>
      <c r="AN503" s="55" t="str">
        <f>IF('CADASTRO PROD'!E503 = "", "-", 'CADASTRO PROD'!E503)</f>
        <v>-</v>
      </c>
      <c r="AO503" s="55" t="str">
        <f>IF(AN503= "-", "-", 'CADASTRO PROD'!J503)</f>
        <v>-</v>
      </c>
      <c r="AP503" s="55" t="str">
        <f>IF(AO503 = "-", "-", 'CADASTRO PROD'!D503)</f>
        <v>-</v>
      </c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</row>
    <row r="504" ht="30.0" customHeight="1">
      <c r="A504" s="1"/>
      <c r="B504" s="97" t="str">
        <f t="shared" si="1"/>
        <v/>
      </c>
      <c r="C504" s="98" t="str">
        <f t="shared" si="17"/>
        <v>-</v>
      </c>
      <c r="D504" s="102"/>
      <c r="E504" s="137" t="str">
        <f t="shared" si="2"/>
        <v/>
      </c>
      <c r="F504" s="100"/>
      <c r="G504" s="92"/>
      <c r="H504" s="93"/>
      <c r="I504" s="100"/>
      <c r="J504" s="93"/>
      <c r="K504" s="100"/>
      <c r="L504" s="93"/>
      <c r="M504" s="103"/>
      <c r="N504" s="124"/>
      <c r="O504" s="125" t="str">
        <f t="shared" si="3"/>
        <v/>
      </c>
      <c r="P504" s="100"/>
      <c r="Q504" s="93"/>
      <c r="R504" s="126"/>
      <c r="S504" s="127" t="str">
        <f t="shared" si="4"/>
        <v/>
      </c>
      <c r="T504" s="103" t="str">
        <f t="shared" si="5"/>
        <v>  </v>
      </c>
      <c r="U504" s="35"/>
      <c r="V504" s="114" t="str">
        <f t="shared" si="6"/>
        <v/>
      </c>
      <c r="W504" s="114" t="str">
        <f t="shared" si="7"/>
        <v/>
      </c>
      <c r="X504" s="128" t="str">
        <f t="shared" si="8"/>
        <v>  </v>
      </c>
      <c r="Y504" s="114" t="str">
        <f t="shared" si="9"/>
        <v/>
      </c>
      <c r="Z504" s="114" t="str">
        <f t="shared" si="10"/>
        <v/>
      </c>
      <c r="AA504" s="114" t="str">
        <f>'CADASTRO FORN'!G504</f>
        <v/>
      </c>
      <c r="AB504" s="114" t="str">
        <f t="shared" si="11"/>
        <v/>
      </c>
      <c r="AC504" s="128" t="str">
        <f t="shared" si="12"/>
        <v>  </v>
      </c>
      <c r="AD504" s="55" t="str">
        <f t="shared" si="18"/>
        <v>497</v>
      </c>
      <c r="AE504" s="55"/>
      <c r="AF504" s="55" t="str">
        <f t="shared" si="19"/>
        <v/>
      </c>
      <c r="AG504" s="55" t="str">
        <f t="shared" si="13"/>
        <v/>
      </c>
      <c r="AH504" s="55" t="str">
        <f t="shared" si="14"/>
        <v/>
      </c>
      <c r="AI504" s="55"/>
      <c r="AJ504" s="55" t="str">
        <f t="shared" si="20"/>
        <v/>
      </c>
      <c r="AK504" s="55" t="str">
        <f t="shared" si="15"/>
        <v/>
      </c>
      <c r="AL504" s="104" t="str">
        <f t="shared" si="16"/>
        <v>  </v>
      </c>
      <c r="AM504" s="55"/>
      <c r="AN504" s="55" t="str">
        <f>IF('CADASTRO PROD'!E504 = "", "-", 'CADASTRO PROD'!E504)</f>
        <v>-</v>
      </c>
      <c r="AO504" s="55" t="str">
        <f>IF(AN504= "-", "-", 'CADASTRO PROD'!J504)</f>
        <v>-</v>
      </c>
      <c r="AP504" s="55" t="str">
        <f>IF(AO504 = "-", "-", 'CADASTRO PROD'!D504)</f>
        <v>-</v>
      </c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</row>
    <row r="505" ht="30.0" customHeight="1">
      <c r="A505" s="1"/>
      <c r="B505" s="97" t="str">
        <f t="shared" si="1"/>
        <v/>
      </c>
      <c r="C505" s="108" t="str">
        <f t="shared" si="17"/>
        <v>-</v>
      </c>
      <c r="D505" s="112"/>
      <c r="E505" s="136" t="str">
        <f t="shared" si="2"/>
        <v/>
      </c>
      <c r="F505" s="110"/>
      <c r="G505" s="92"/>
      <c r="H505" s="93"/>
      <c r="I505" s="110"/>
      <c r="J505" s="93"/>
      <c r="K505" s="110"/>
      <c r="L505" s="93"/>
      <c r="M505" s="113"/>
      <c r="N505" s="132"/>
      <c r="O505" s="133" t="str">
        <f t="shared" si="3"/>
        <v/>
      </c>
      <c r="P505" s="110"/>
      <c r="Q505" s="93"/>
      <c r="R505" s="134"/>
      <c r="S505" s="135" t="str">
        <f t="shared" si="4"/>
        <v/>
      </c>
      <c r="T505" s="113" t="str">
        <f t="shared" si="5"/>
        <v>  </v>
      </c>
      <c r="U505" s="35"/>
      <c r="V505" s="114" t="str">
        <f t="shared" si="6"/>
        <v/>
      </c>
      <c r="W505" s="114" t="str">
        <f t="shared" si="7"/>
        <v/>
      </c>
      <c r="X505" s="128" t="str">
        <f t="shared" si="8"/>
        <v>  </v>
      </c>
      <c r="Y505" s="114" t="str">
        <f t="shared" si="9"/>
        <v/>
      </c>
      <c r="Z505" s="114" t="str">
        <f t="shared" si="10"/>
        <v/>
      </c>
      <c r="AA505" s="114" t="str">
        <f>'CADASTRO FORN'!G505</f>
        <v/>
      </c>
      <c r="AB505" s="114" t="str">
        <f t="shared" si="11"/>
        <v/>
      </c>
      <c r="AC505" s="128" t="str">
        <f t="shared" si="12"/>
        <v>  </v>
      </c>
      <c r="AD505" s="55" t="str">
        <f t="shared" si="18"/>
        <v>498</v>
      </c>
      <c r="AE505" s="55"/>
      <c r="AF505" s="55" t="str">
        <f t="shared" si="19"/>
        <v/>
      </c>
      <c r="AG505" s="55" t="str">
        <f t="shared" si="13"/>
        <v/>
      </c>
      <c r="AH505" s="55" t="str">
        <f t="shared" si="14"/>
        <v/>
      </c>
      <c r="AI505" s="55"/>
      <c r="AJ505" s="55" t="str">
        <f t="shared" si="20"/>
        <v/>
      </c>
      <c r="AK505" s="55" t="str">
        <f t="shared" si="15"/>
        <v/>
      </c>
      <c r="AL505" s="104" t="str">
        <f t="shared" si="16"/>
        <v>  </v>
      </c>
      <c r="AM505" s="55"/>
      <c r="AN505" s="55" t="str">
        <f>IF('CADASTRO PROD'!E505 = "", "-", 'CADASTRO PROD'!E505)</f>
        <v>-</v>
      </c>
      <c r="AO505" s="55" t="str">
        <f>IF(AN505= "-", "-", 'CADASTRO PROD'!J505)</f>
        <v>-</v>
      </c>
      <c r="AP505" s="55" t="str">
        <f>IF(AO505 = "-", "-", 'CADASTRO PROD'!D505)</f>
        <v>-</v>
      </c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</row>
    <row r="506" ht="30.0" customHeight="1">
      <c r="A506" s="1"/>
      <c r="B506" s="97" t="str">
        <f t="shared" si="1"/>
        <v/>
      </c>
      <c r="C506" s="98" t="str">
        <f t="shared" si="17"/>
        <v>-</v>
      </c>
      <c r="D506" s="102"/>
      <c r="E506" s="137" t="str">
        <f t="shared" si="2"/>
        <v/>
      </c>
      <c r="F506" s="100"/>
      <c r="G506" s="92"/>
      <c r="H506" s="93"/>
      <c r="I506" s="100"/>
      <c r="J506" s="93"/>
      <c r="K506" s="100"/>
      <c r="L506" s="93"/>
      <c r="M506" s="103"/>
      <c r="N506" s="124"/>
      <c r="O506" s="125" t="str">
        <f t="shared" si="3"/>
        <v/>
      </c>
      <c r="P506" s="100"/>
      <c r="Q506" s="93"/>
      <c r="R506" s="126"/>
      <c r="S506" s="127" t="str">
        <f t="shared" si="4"/>
        <v/>
      </c>
      <c r="T506" s="103" t="str">
        <f t="shared" si="5"/>
        <v>  </v>
      </c>
      <c r="U506" s="35"/>
      <c r="V506" s="114" t="str">
        <f t="shared" si="6"/>
        <v/>
      </c>
      <c r="W506" s="114" t="str">
        <f t="shared" si="7"/>
        <v/>
      </c>
      <c r="X506" s="128" t="str">
        <f t="shared" si="8"/>
        <v>  </v>
      </c>
      <c r="Y506" s="114" t="str">
        <f t="shared" si="9"/>
        <v/>
      </c>
      <c r="Z506" s="114" t="str">
        <f t="shared" si="10"/>
        <v/>
      </c>
      <c r="AA506" s="114" t="str">
        <f>'CADASTRO FORN'!G506</f>
        <v/>
      </c>
      <c r="AB506" s="114" t="str">
        <f t="shared" si="11"/>
        <v/>
      </c>
      <c r="AC506" s="128" t="str">
        <f t="shared" si="12"/>
        <v>  </v>
      </c>
      <c r="AD506" s="55" t="str">
        <f t="shared" si="18"/>
        <v>499</v>
      </c>
      <c r="AE506" s="55"/>
      <c r="AF506" s="55" t="str">
        <f t="shared" si="19"/>
        <v/>
      </c>
      <c r="AG506" s="55" t="str">
        <f t="shared" si="13"/>
        <v/>
      </c>
      <c r="AH506" s="55" t="str">
        <f t="shared" si="14"/>
        <v/>
      </c>
      <c r="AI506" s="55"/>
      <c r="AJ506" s="55" t="str">
        <f t="shared" si="20"/>
        <v/>
      </c>
      <c r="AK506" s="55" t="str">
        <f t="shared" si="15"/>
        <v/>
      </c>
      <c r="AL506" s="104" t="str">
        <f t="shared" si="16"/>
        <v>  </v>
      </c>
      <c r="AM506" s="55"/>
      <c r="AN506" s="55" t="str">
        <f>IF('CADASTRO PROD'!E506 = "", "-", 'CADASTRO PROD'!E506)</f>
        <v>-</v>
      </c>
      <c r="AO506" s="55" t="str">
        <f>IF(AN506= "-", "-", 'CADASTRO PROD'!J506)</f>
        <v>-</v>
      </c>
      <c r="AP506" s="55" t="str">
        <f>IF(AO506 = "-", "-", 'CADASTRO PROD'!D506)</f>
        <v>-</v>
      </c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</row>
    <row r="507" ht="30.0" customHeight="1">
      <c r="A507" s="1"/>
      <c r="B507" s="97" t="str">
        <f t="shared" si="1"/>
        <v/>
      </c>
      <c r="C507" s="108" t="str">
        <f t="shared" si="17"/>
        <v>-</v>
      </c>
      <c r="D507" s="112"/>
      <c r="E507" s="136" t="str">
        <f t="shared" si="2"/>
        <v/>
      </c>
      <c r="F507" s="110"/>
      <c r="G507" s="92"/>
      <c r="H507" s="93"/>
      <c r="I507" s="110"/>
      <c r="J507" s="93"/>
      <c r="K507" s="110"/>
      <c r="L507" s="93"/>
      <c r="M507" s="113"/>
      <c r="N507" s="132"/>
      <c r="O507" s="133" t="str">
        <f t="shared" si="3"/>
        <v/>
      </c>
      <c r="P507" s="110"/>
      <c r="Q507" s="93"/>
      <c r="R507" s="134"/>
      <c r="S507" s="135" t="str">
        <f t="shared" si="4"/>
        <v/>
      </c>
      <c r="T507" s="113" t="str">
        <f t="shared" si="5"/>
        <v>  </v>
      </c>
      <c r="U507" s="35"/>
      <c r="V507" s="114" t="str">
        <f t="shared" si="6"/>
        <v/>
      </c>
      <c r="W507" s="114" t="str">
        <f t="shared" si="7"/>
        <v/>
      </c>
      <c r="X507" s="128" t="str">
        <f t="shared" si="8"/>
        <v>  </v>
      </c>
      <c r="Y507" s="114" t="str">
        <f t="shared" si="9"/>
        <v/>
      </c>
      <c r="Z507" s="114" t="str">
        <f t="shared" si="10"/>
        <v/>
      </c>
      <c r="AA507" s="114" t="str">
        <f>'CADASTRO FORN'!G507</f>
        <v/>
      </c>
      <c r="AB507" s="114" t="str">
        <f t="shared" si="11"/>
        <v/>
      </c>
      <c r="AC507" s="128" t="str">
        <f t="shared" si="12"/>
        <v>  </v>
      </c>
      <c r="AD507" s="55" t="str">
        <f t="shared" si="18"/>
        <v>500</v>
      </c>
      <c r="AE507" s="55"/>
      <c r="AF507" s="55" t="str">
        <f t="shared" si="19"/>
        <v/>
      </c>
      <c r="AG507" s="55" t="str">
        <f t="shared" si="13"/>
        <v/>
      </c>
      <c r="AH507" s="55" t="str">
        <f t="shared" si="14"/>
        <v/>
      </c>
      <c r="AI507" s="55"/>
      <c r="AJ507" s="55" t="str">
        <f t="shared" si="20"/>
        <v/>
      </c>
      <c r="AK507" s="55" t="str">
        <f t="shared" si="15"/>
        <v/>
      </c>
      <c r="AL507" s="104" t="str">
        <f t="shared" si="16"/>
        <v>  </v>
      </c>
      <c r="AM507" s="55"/>
      <c r="AN507" s="55" t="str">
        <f>IF('CADASTRO PROD'!E507 = "", "-", 'CADASTRO PROD'!E507)</f>
        <v>-</v>
      </c>
      <c r="AO507" s="55" t="str">
        <f>IF(AN507= "-", "-", 'CADASTRO PROD'!J507)</f>
        <v>-</v>
      </c>
      <c r="AP507" s="55" t="str">
        <f>IF(AO507 = "-", "-", 'CADASTRO PROD'!D507)</f>
        <v>-</v>
      </c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</row>
    <row r="508" ht="30.0" customHeight="1">
      <c r="A508" s="1"/>
      <c r="B508" s="11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4"/>
      <c r="V508" s="114"/>
      <c r="W508" s="114"/>
      <c r="X508" s="114"/>
      <c r="Y508" s="114" t="str">
        <f t="shared" si="9"/>
        <v/>
      </c>
      <c r="Z508" s="114" t="str">
        <f t="shared" si="10"/>
        <v/>
      </c>
      <c r="AA508" s="114"/>
      <c r="AB508" s="114"/>
      <c r="AC508" s="128"/>
      <c r="AD508" s="55"/>
      <c r="AE508" s="55"/>
      <c r="AF508" s="55" t="str">
        <f t="shared" si="19"/>
        <v/>
      </c>
      <c r="AG508" s="55" t="str">
        <f t="shared" si="13"/>
        <v/>
      </c>
      <c r="AH508" s="55" t="str">
        <f t="shared" si="14"/>
        <v/>
      </c>
      <c r="AI508" s="55"/>
      <c r="AJ508" s="55" t="str">
        <f t="shared" si="20"/>
        <v/>
      </c>
      <c r="AK508" s="55" t="str">
        <f t="shared" si="15"/>
        <v/>
      </c>
      <c r="AL508" s="104" t="str">
        <f t="shared" si="16"/>
        <v>  </v>
      </c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</row>
    <row r="509" ht="30.0" customHeight="1">
      <c r="A509" s="1"/>
      <c r="B509" s="1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114"/>
      <c r="W509" s="114"/>
      <c r="X509" s="114"/>
      <c r="Y509" s="114" t="str">
        <f t="shared" si="9"/>
        <v/>
      </c>
      <c r="Z509" s="114" t="str">
        <f t="shared" si="10"/>
        <v/>
      </c>
      <c r="AA509" s="114"/>
      <c r="AB509" s="114"/>
      <c r="AC509" s="128"/>
      <c r="AD509" s="55"/>
      <c r="AE509" s="55"/>
      <c r="AF509" s="55" t="str">
        <f t="shared" si="19"/>
        <v/>
      </c>
      <c r="AG509" s="55" t="str">
        <f t="shared" si="13"/>
        <v/>
      </c>
      <c r="AH509" s="55" t="str">
        <f t="shared" si="14"/>
        <v/>
      </c>
      <c r="AI509" s="55"/>
      <c r="AJ509" s="55" t="str">
        <f t="shared" si="20"/>
        <v/>
      </c>
      <c r="AK509" s="55" t="str">
        <f t="shared" si="15"/>
        <v/>
      </c>
      <c r="AL509" s="104" t="str">
        <f t="shared" si="16"/>
        <v>  </v>
      </c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</row>
    <row r="510" ht="30.0" customHeight="1">
      <c r="A510" s="1"/>
      <c r="B510" s="1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114"/>
      <c r="W510" s="114"/>
      <c r="X510" s="114"/>
      <c r="Y510" s="114" t="str">
        <f t="shared" si="9"/>
        <v/>
      </c>
      <c r="Z510" s="114" t="str">
        <f t="shared" si="10"/>
        <v/>
      </c>
      <c r="AA510" s="114"/>
      <c r="AB510" s="114"/>
      <c r="AC510" s="128"/>
      <c r="AD510" s="55"/>
      <c r="AE510" s="55"/>
      <c r="AF510" s="55" t="str">
        <f t="shared" si="19"/>
        <v/>
      </c>
      <c r="AG510" s="55" t="str">
        <f t="shared" si="13"/>
        <v/>
      </c>
      <c r="AH510" s="55" t="str">
        <f t="shared" si="14"/>
        <v/>
      </c>
      <c r="AI510" s="55"/>
      <c r="AJ510" s="55" t="str">
        <f t="shared" si="20"/>
        <v/>
      </c>
      <c r="AK510" s="55" t="str">
        <f t="shared" si="15"/>
        <v/>
      </c>
      <c r="AL510" s="104" t="str">
        <f t="shared" si="16"/>
        <v>  </v>
      </c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</row>
    <row r="511" ht="30.0" customHeight="1">
      <c r="A511" s="1"/>
      <c r="B511" s="1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114"/>
      <c r="W511" s="114"/>
      <c r="X511" s="114"/>
      <c r="Y511" s="114" t="str">
        <f t="shared" si="9"/>
        <v/>
      </c>
      <c r="Z511" s="114" t="str">
        <f t="shared" si="10"/>
        <v/>
      </c>
      <c r="AA511" s="114"/>
      <c r="AB511" s="114"/>
      <c r="AC511" s="128"/>
      <c r="AD511" s="55"/>
      <c r="AE511" s="55"/>
      <c r="AF511" s="55" t="str">
        <f t="shared" si="19"/>
        <v/>
      </c>
      <c r="AG511" s="55" t="str">
        <f t="shared" si="13"/>
        <v/>
      </c>
      <c r="AH511" s="55" t="str">
        <f t="shared" si="14"/>
        <v/>
      </c>
      <c r="AI511" s="55"/>
      <c r="AJ511" s="55" t="str">
        <f t="shared" si="20"/>
        <v/>
      </c>
      <c r="AK511" s="55" t="str">
        <f t="shared" si="15"/>
        <v/>
      </c>
      <c r="AL511" s="104" t="str">
        <f t="shared" si="16"/>
        <v>  </v>
      </c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</row>
    <row r="512" ht="30.0" customHeight="1">
      <c r="A512" s="1"/>
      <c r="B512" s="1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114"/>
      <c r="W512" s="114"/>
      <c r="X512" s="114"/>
      <c r="Y512" s="114" t="str">
        <f t="shared" si="9"/>
        <v/>
      </c>
      <c r="Z512" s="114" t="str">
        <f t="shared" si="10"/>
        <v/>
      </c>
      <c r="AA512" s="114"/>
      <c r="AB512" s="114"/>
      <c r="AC512" s="128"/>
      <c r="AD512" s="55"/>
      <c r="AE512" s="55"/>
      <c r="AF512" s="55" t="str">
        <f t="shared" si="19"/>
        <v/>
      </c>
      <c r="AG512" s="55" t="str">
        <f t="shared" si="13"/>
        <v/>
      </c>
      <c r="AH512" s="55" t="str">
        <f t="shared" si="14"/>
        <v/>
      </c>
      <c r="AI512" s="55"/>
      <c r="AJ512" s="55" t="str">
        <f t="shared" si="20"/>
        <v/>
      </c>
      <c r="AK512" s="55" t="str">
        <f t="shared" si="15"/>
        <v/>
      </c>
      <c r="AL512" s="104" t="str">
        <f t="shared" si="16"/>
        <v>  </v>
      </c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</row>
    <row r="513" ht="30.0" customHeight="1">
      <c r="A513" s="1"/>
      <c r="B513" s="1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114"/>
      <c r="W513" s="114"/>
      <c r="X513" s="114"/>
      <c r="Y513" s="114" t="str">
        <f t="shared" si="9"/>
        <v/>
      </c>
      <c r="Z513" s="114" t="str">
        <f t="shared" si="10"/>
        <v/>
      </c>
      <c r="AA513" s="114"/>
      <c r="AB513" s="114"/>
      <c r="AC513" s="128"/>
      <c r="AD513" s="55"/>
      <c r="AE513" s="55"/>
      <c r="AF513" s="55" t="str">
        <f t="shared" si="19"/>
        <v/>
      </c>
      <c r="AG513" s="55" t="str">
        <f t="shared" si="13"/>
        <v/>
      </c>
      <c r="AH513" s="55" t="str">
        <f t="shared" si="14"/>
        <v/>
      </c>
      <c r="AI513" s="55"/>
      <c r="AJ513" s="55" t="str">
        <f t="shared" si="20"/>
        <v/>
      </c>
      <c r="AK513" s="55" t="str">
        <f t="shared" si="15"/>
        <v/>
      </c>
      <c r="AL513" s="104" t="str">
        <f t="shared" si="16"/>
        <v>  </v>
      </c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</row>
    <row r="514" ht="30.0" customHeight="1">
      <c r="A514" s="1"/>
      <c r="B514" s="1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114"/>
      <c r="W514" s="114"/>
      <c r="X514" s="114"/>
      <c r="Y514" s="114" t="str">
        <f t="shared" si="9"/>
        <v/>
      </c>
      <c r="Z514" s="114" t="str">
        <f t="shared" si="10"/>
        <v/>
      </c>
      <c r="AA514" s="114"/>
      <c r="AB514" s="114"/>
      <c r="AC514" s="128"/>
      <c r="AD514" s="55"/>
      <c r="AE514" s="55"/>
      <c r="AF514" s="55" t="str">
        <f t="shared" si="19"/>
        <v/>
      </c>
      <c r="AG514" s="55" t="str">
        <f t="shared" si="13"/>
        <v/>
      </c>
      <c r="AH514" s="55" t="str">
        <f t="shared" si="14"/>
        <v/>
      </c>
      <c r="AI514" s="55"/>
      <c r="AJ514" s="55" t="str">
        <f t="shared" si="20"/>
        <v/>
      </c>
      <c r="AK514" s="55" t="str">
        <f t="shared" si="15"/>
        <v/>
      </c>
      <c r="AL514" s="104" t="str">
        <f t="shared" si="16"/>
        <v>  </v>
      </c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</row>
    <row r="515" ht="30.0" customHeight="1">
      <c r="A515" s="1"/>
      <c r="B515" s="1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114"/>
      <c r="W515" s="114"/>
      <c r="X515" s="114"/>
      <c r="Y515" s="114" t="str">
        <f t="shared" si="9"/>
        <v/>
      </c>
      <c r="Z515" s="114" t="str">
        <f t="shared" si="10"/>
        <v/>
      </c>
      <c r="AA515" s="114"/>
      <c r="AB515" s="114"/>
      <c r="AC515" s="128"/>
      <c r="AD515" s="55"/>
      <c r="AE515" s="55"/>
      <c r="AF515" s="55" t="str">
        <f t="shared" si="19"/>
        <v/>
      </c>
      <c r="AG515" s="55" t="str">
        <f t="shared" si="13"/>
        <v/>
      </c>
      <c r="AH515" s="55" t="str">
        <f t="shared" si="14"/>
        <v/>
      </c>
      <c r="AI515" s="55"/>
      <c r="AJ515" s="55" t="str">
        <f t="shared" si="20"/>
        <v/>
      </c>
      <c r="AK515" s="55" t="str">
        <f t="shared" si="15"/>
        <v/>
      </c>
      <c r="AL515" s="104" t="str">
        <f t="shared" si="16"/>
        <v>  </v>
      </c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</row>
    <row r="516" ht="30.0" customHeight="1">
      <c r="A516" s="1"/>
      <c r="B516" s="1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114"/>
      <c r="W516" s="114"/>
      <c r="X516" s="114"/>
      <c r="Y516" s="114" t="str">
        <f t="shared" si="9"/>
        <v/>
      </c>
      <c r="Z516" s="114" t="str">
        <f t="shared" si="10"/>
        <v/>
      </c>
      <c r="AA516" s="114"/>
      <c r="AB516" s="114"/>
      <c r="AC516" s="128"/>
      <c r="AD516" s="55"/>
      <c r="AE516" s="55"/>
      <c r="AF516" s="55" t="str">
        <f t="shared" si="19"/>
        <v/>
      </c>
      <c r="AG516" s="55" t="str">
        <f t="shared" si="13"/>
        <v/>
      </c>
      <c r="AH516" s="55" t="str">
        <f t="shared" si="14"/>
        <v/>
      </c>
      <c r="AI516" s="55"/>
      <c r="AJ516" s="55" t="str">
        <f t="shared" si="20"/>
        <v/>
      </c>
      <c r="AK516" s="55" t="str">
        <f t="shared" si="15"/>
        <v/>
      </c>
      <c r="AL516" s="104" t="str">
        <f t="shared" si="16"/>
        <v>  </v>
      </c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</row>
    <row r="517" ht="30.0" customHeight="1">
      <c r="A517" s="1"/>
      <c r="B517" s="1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114"/>
      <c r="W517" s="114"/>
      <c r="X517" s="114"/>
      <c r="Y517" s="114" t="str">
        <f t="shared" si="9"/>
        <v/>
      </c>
      <c r="Z517" s="114" t="str">
        <f t="shared" si="10"/>
        <v/>
      </c>
      <c r="AA517" s="114"/>
      <c r="AB517" s="114"/>
      <c r="AC517" s="128"/>
      <c r="AD517" s="55"/>
      <c r="AE517" s="55"/>
      <c r="AF517" s="55" t="str">
        <f t="shared" si="19"/>
        <v/>
      </c>
      <c r="AG517" s="55" t="str">
        <f t="shared" si="13"/>
        <v/>
      </c>
      <c r="AH517" s="55" t="str">
        <f t="shared" si="14"/>
        <v/>
      </c>
      <c r="AI517" s="55"/>
      <c r="AJ517" s="55" t="str">
        <f t="shared" si="20"/>
        <v/>
      </c>
      <c r="AK517" s="55" t="str">
        <f t="shared" si="15"/>
        <v/>
      </c>
      <c r="AL517" s="104" t="str">
        <f t="shared" si="16"/>
        <v>  </v>
      </c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</row>
    <row r="518" ht="30.0" customHeight="1">
      <c r="A518" s="1"/>
      <c r="B518" s="1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114"/>
      <c r="W518" s="114"/>
      <c r="X518" s="114"/>
      <c r="Y518" s="114" t="str">
        <f t="shared" si="9"/>
        <v/>
      </c>
      <c r="Z518" s="114" t="str">
        <f t="shared" si="10"/>
        <v/>
      </c>
      <c r="AA518" s="114"/>
      <c r="AB518" s="114"/>
      <c r="AC518" s="128"/>
      <c r="AD518" s="55"/>
      <c r="AE518" s="55"/>
      <c r="AF518" s="55" t="str">
        <f t="shared" si="19"/>
        <v/>
      </c>
      <c r="AG518" s="55" t="str">
        <f t="shared" si="13"/>
        <v/>
      </c>
      <c r="AH518" s="55" t="str">
        <f t="shared" si="14"/>
        <v/>
      </c>
      <c r="AI518" s="55"/>
      <c r="AJ518" s="55" t="str">
        <f t="shared" si="20"/>
        <v/>
      </c>
      <c r="AK518" s="55" t="str">
        <f t="shared" si="15"/>
        <v/>
      </c>
      <c r="AL518" s="104" t="str">
        <f t="shared" si="16"/>
        <v>  </v>
      </c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</row>
    <row r="519" ht="30.0" customHeight="1">
      <c r="A519" s="1"/>
      <c r="B519" s="1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114"/>
      <c r="W519" s="114"/>
      <c r="X519" s="114"/>
      <c r="Y519" s="114" t="str">
        <f t="shared" si="9"/>
        <v/>
      </c>
      <c r="Z519" s="114" t="str">
        <f t="shared" si="10"/>
        <v/>
      </c>
      <c r="AA519" s="114"/>
      <c r="AB519" s="114"/>
      <c r="AC519" s="128"/>
      <c r="AD519" s="55"/>
      <c r="AE519" s="55"/>
      <c r="AF519" s="55" t="str">
        <f t="shared" si="19"/>
        <v/>
      </c>
      <c r="AG519" s="55" t="str">
        <f t="shared" si="13"/>
        <v/>
      </c>
      <c r="AH519" s="55" t="str">
        <f t="shared" si="14"/>
        <v/>
      </c>
      <c r="AI519" s="55"/>
      <c r="AJ519" s="55" t="str">
        <f t="shared" si="20"/>
        <v/>
      </c>
      <c r="AK519" s="55" t="str">
        <f t="shared" si="15"/>
        <v/>
      </c>
      <c r="AL519" s="104" t="str">
        <f t="shared" si="16"/>
        <v>  </v>
      </c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</row>
    <row r="520" ht="30.0" customHeight="1">
      <c r="A520" s="1"/>
      <c r="B520" s="1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114"/>
      <c r="W520" s="114"/>
      <c r="X520" s="114"/>
      <c r="Y520" s="114" t="str">
        <f t="shared" si="9"/>
        <v/>
      </c>
      <c r="Z520" s="114" t="str">
        <f t="shared" si="10"/>
        <v/>
      </c>
      <c r="AA520" s="114"/>
      <c r="AB520" s="114"/>
      <c r="AC520" s="128"/>
      <c r="AD520" s="55"/>
      <c r="AE520" s="55"/>
      <c r="AF520" s="55" t="str">
        <f t="shared" si="19"/>
        <v/>
      </c>
      <c r="AG520" s="55" t="str">
        <f t="shared" si="13"/>
        <v/>
      </c>
      <c r="AH520" s="55" t="str">
        <f t="shared" si="14"/>
        <v/>
      </c>
      <c r="AI520" s="55"/>
      <c r="AJ520" s="55" t="str">
        <f t="shared" si="20"/>
        <v/>
      </c>
      <c r="AK520" s="55" t="str">
        <f t="shared" si="15"/>
        <v/>
      </c>
      <c r="AL520" s="104" t="str">
        <f t="shared" si="16"/>
        <v>  </v>
      </c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</row>
    <row r="521" ht="30.0" customHeight="1">
      <c r="A521" s="1"/>
      <c r="B521" s="1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114"/>
      <c r="W521" s="114"/>
      <c r="X521" s="114"/>
      <c r="Y521" s="114" t="str">
        <f t="shared" si="9"/>
        <v/>
      </c>
      <c r="Z521" s="114" t="str">
        <f t="shared" si="10"/>
        <v/>
      </c>
      <c r="AA521" s="114"/>
      <c r="AB521" s="114"/>
      <c r="AC521" s="128"/>
      <c r="AD521" s="55"/>
      <c r="AE521" s="55"/>
      <c r="AF521" s="55" t="str">
        <f t="shared" si="19"/>
        <v/>
      </c>
      <c r="AG521" s="55" t="str">
        <f t="shared" si="13"/>
        <v/>
      </c>
      <c r="AH521" s="55" t="str">
        <f t="shared" si="14"/>
        <v/>
      </c>
      <c r="AI521" s="55"/>
      <c r="AJ521" s="55" t="str">
        <f t="shared" si="20"/>
        <v/>
      </c>
      <c r="AK521" s="55" t="str">
        <f t="shared" si="15"/>
        <v/>
      </c>
      <c r="AL521" s="104" t="str">
        <f t="shared" si="16"/>
        <v>  </v>
      </c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</row>
    <row r="522" ht="30.0" customHeight="1">
      <c r="A522" s="1"/>
      <c r="B522" s="1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114"/>
      <c r="W522" s="114"/>
      <c r="X522" s="114"/>
      <c r="Y522" s="114" t="str">
        <f t="shared" si="9"/>
        <v/>
      </c>
      <c r="Z522" s="114" t="str">
        <f t="shared" si="10"/>
        <v/>
      </c>
      <c r="AA522" s="114"/>
      <c r="AB522" s="114"/>
      <c r="AC522" s="128"/>
      <c r="AD522" s="55"/>
      <c r="AE522" s="55"/>
      <c r="AF522" s="55" t="str">
        <f t="shared" si="19"/>
        <v/>
      </c>
      <c r="AG522" s="55" t="str">
        <f t="shared" si="13"/>
        <v/>
      </c>
      <c r="AH522" s="55" t="str">
        <f t="shared" si="14"/>
        <v/>
      </c>
      <c r="AI522" s="55"/>
      <c r="AJ522" s="55" t="str">
        <f t="shared" si="20"/>
        <v/>
      </c>
      <c r="AK522" s="55" t="str">
        <f t="shared" si="15"/>
        <v/>
      </c>
      <c r="AL522" s="104" t="str">
        <f t="shared" si="16"/>
        <v>  </v>
      </c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</row>
    <row r="523" ht="30.0" customHeight="1">
      <c r="A523" s="1"/>
      <c r="B523" s="1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114"/>
      <c r="W523" s="114"/>
      <c r="X523" s="114"/>
      <c r="Y523" s="114" t="str">
        <f t="shared" si="9"/>
        <v/>
      </c>
      <c r="Z523" s="114" t="str">
        <f t="shared" si="10"/>
        <v/>
      </c>
      <c r="AA523" s="114"/>
      <c r="AB523" s="114"/>
      <c r="AC523" s="128"/>
      <c r="AD523" s="55"/>
      <c r="AE523" s="55"/>
      <c r="AF523" s="55" t="str">
        <f t="shared" si="19"/>
        <v/>
      </c>
      <c r="AG523" s="55" t="str">
        <f t="shared" si="13"/>
        <v/>
      </c>
      <c r="AH523" s="55" t="str">
        <f t="shared" si="14"/>
        <v/>
      </c>
      <c r="AI523" s="55"/>
      <c r="AJ523" s="55" t="str">
        <f t="shared" si="20"/>
        <v/>
      </c>
      <c r="AK523" s="55" t="str">
        <f t="shared" si="15"/>
        <v/>
      </c>
      <c r="AL523" s="104" t="str">
        <f t="shared" si="16"/>
        <v>  </v>
      </c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</row>
    <row r="524" ht="30.0" customHeight="1">
      <c r="A524" s="1"/>
      <c r="B524" s="1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114"/>
      <c r="W524" s="114"/>
      <c r="X524" s="114"/>
      <c r="Y524" s="114" t="str">
        <f t="shared" si="9"/>
        <v/>
      </c>
      <c r="Z524" s="114" t="str">
        <f t="shared" si="10"/>
        <v/>
      </c>
      <c r="AA524" s="114"/>
      <c r="AB524" s="114"/>
      <c r="AC524" s="128"/>
      <c r="AD524" s="55"/>
      <c r="AE524" s="55"/>
      <c r="AF524" s="55" t="str">
        <f t="shared" si="19"/>
        <v/>
      </c>
      <c r="AG524" s="55" t="str">
        <f t="shared" si="13"/>
        <v/>
      </c>
      <c r="AH524" s="55" t="str">
        <f t="shared" si="14"/>
        <v/>
      </c>
      <c r="AI524" s="55"/>
      <c r="AJ524" s="55" t="str">
        <f t="shared" si="20"/>
        <v/>
      </c>
      <c r="AK524" s="55" t="str">
        <f t="shared" si="15"/>
        <v/>
      </c>
      <c r="AL524" s="104" t="str">
        <f t="shared" si="16"/>
        <v>  </v>
      </c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</row>
    <row r="525" ht="30.0" customHeight="1">
      <c r="A525" s="1"/>
      <c r="B525" s="1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114"/>
      <c r="W525" s="114"/>
      <c r="X525" s="114"/>
      <c r="Y525" s="114" t="str">
        <f t="shared" si="9"/>
        <v/>
      </c>
      <c r="Z525" s="114" t="str">
        <f t="shared" si="10"/>
        <v/>
      </c>
      <c r="AA525" s="114"/>
      <c r="AB525" s="114"/>
      <c r="AC525" s="128"/>
      <c r="AD525" s="55"/>
      <c r="AE525" s="55"/>
      <c r="AF525" s="55" t="str">
        <f t="shared" si="19"/>
        <v/>
      </c>
      <c r="AG525" s="55" t="str">
        <f t="shared" si="13"/>
        <v/>
      </c>
      <c r="AH525" s="55" t="str">
        <f t="shared" si="14"/>
        <v/>
      </c>
      <c r="AI525" s="55"/>
      <c r="AJ525" s="55" t="str">
        <f t="shared" si="20"/>
        <v/>
      </c>
      <c r="AK525" s="55" t="str">
        <f t="shared" si="15"/>
        <v/>
      </c>
      <c r="AL525" s="104" t="str">
        <f t="shared" si="16"/>
        <v>  </v>
      </c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</row>
    <row r="526" ht="30.0" customHeight="1">
      <c r="A526" s="1"/>
      <c r="B526" s="1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114"/>
      <c r="W526" s="114"/>
      <c r="X526" s="114"/>
      <c r="Y526" s="114" t="str">
        <f t="shared" si="9"/>
        <v/>
      </c>
      <c r="Z526" s="114" t="str">
        <f t="shared" si="10"/>
        <v/>
      </c>
      <c r="AA526" s="114"/>
      <c r="AB526" s="114"/>
      <c r="AC526" s="128"/>
      <c r="AD526" s="55"/>
      <c r="AE526" s="55"/>
      <c r="AF526" s="55" t="str">
        <f t="shared" si="19"/>
        <v/>
      </c>
      <c r="AG526" s="55" t="str">
        <f t="shared" si="13"/>
        <v/>
      </c>
      <c r="AH526" s="55" t="str">
        <f t="shared" si="14"/>
        <v/>
      </c>
      <c r="AI526" s="55"/>
      <c r="AJ526" s="55" t="str">
        <f t="shared" si="20"/>
        <v/>
      </c>
      <c r="AK526" s="55" t="str">
        <f t="shared" si="15"/>
        <v/>
      </c>
      <c r="AL526" s="104" t="str">
        <f t="shared" si="16"/>
        <v>  </v>
      </c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</row>
    <row r="527" ht="30.0" customHeight="1">
      <c r="A527" s="1"/>
      <c r="B527" s="1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114"/>
      <c r="W527" s="114"/>
      <c r="X527" s="114"/>
      <c r="Y527" s="114" t="str">
        <f t="shared" si="9"/>
        <v/>
      </c>
      <c r="Z527" s="114" t="str">
        <f t="shared" si="10"/>
        <v/>
      </c>
      <c r="AA527" s="114"/>
      <c r="AB527" s="114"/>
      <c r="AC527" s="128"/>
      <c r="AD527" s="55"/>
      <c r="AE527" s="55"/>
      <c r="AF527" s="55" t="str">
        <f t="shared" si="19"/>
        <v/>
      </c>
      <c r="AG527" s="55" t="str">
        <f t="shared" si="13"/>
        <v/>
      </c>
      <c r="AH527" s="55" t="str">
        <f t="shared" si="14"/>
        <v/>
      </c>
      <c r="AI527" s="55"/>
      <c r="AJ527" s="55" t="str">
        <f t="shared" si="20"/>
        <v/>
      </c>
      <c r="AK527" s="55" t="str">
        <f t="shared" si="15"/>
        <v/>
      </c>
      <c r="AL527" s="104" t="str">
        <f t="shared" si="16"/>
        <v>  </v>
      </c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</row>
    <row r="528" ht="30.0" customHeight="1">
      <c r="A528" s="1"/>
      <c r="B528" s="1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114"/>
      <c r="W528" s="114"/>
      <c r="X528" s="114"/>
      <c r="Y528" s="114" t="str">
        <f t="shared" si="9"/>
        <v/>
      </c>
      <c r="Z528" s="114" t="str">
        <f t="shared" si="10"/>
        <v/>
      </c>
      <c r="AA528" s="114"/>
      <c r="AB528" s="114"/>
      <c r="AC528" s="128"/>
      <c r="AD528" s="55"/>
      <c r="AE528" s="55"/>
      <c r="AF528" s="55" t="str">
        <f t="shared" si="19"/>
        <v/>
      </c>
      <c r="AG528" s="55" t="str">
        <f t="shared" si="13"/>
        <v/>
      </c>
      <c r="AH528" s="55" t="str">
        <f t="shared" si="14"/>
        <v/>
      </c>
      <c r="AI528" s="55"/>
      <c r="AJ528" s="55" t="str">
        <f t="shared" si="20"/>
        <v/>
      </c>
      <c r="AK528" s="55" t="str">
        <f t="shared" si="15"/>
        <v/>
      </c>
      <c r="AL528" s="104" t="str">
        <f t="shared" si="16"/>
        <v>  </v>
      </c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</row>
    <row r="529" ht="30.0" customHeight="1">
      <c r="A529" s="1"/>
      <c r="B529" s="1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114"/>
      <c r="W529" s="114"/>
      <c r="X529" s="114"/>
      <c r="Y529" s="114" t="str">
        <f t="shared" si="9"/>
        <v/>
      </c>
      <c r="Z529" s="114" t="str">
        <f t="shared" si="10"/>
        <v/>
      </c>
      <c r="AA529" s="114"/>
      <c r="AB529" s="114"/>
      <c r="AC529" s="128"/>
      <c r="AD529" s="55"/>
      <c r="AE529" s="55"/>
      <c r="AF529" s="55" t="str">
        <f t="shared" si="19"/>
        <v/>
      </c>
      <c r="AG529" s="55" t="str">
        <f t="shared" si="13"/>
        <v/>
      </c>
      <c r="AH529" s="55" t="str">
        <f t="shared" si="14"/>
        <v/>
      </c>
      <c r="AI529" s="55"/>
      <c r="AJ529" s="55" t="str">
        <f t="shared" si="20"/>
        <v/>
      </c>
      <c r="AK529" s="55" t="str">
        <f t="shared" si="15"/>
        <v/>
      </c>
      <c r="AL529" s="104" t="str">
        <f t="shared" si="16"/>
        <v>  </v>
      </c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</row>
    <row r="530" ht="30.0" customHeight="1">
      <c r="A530" s="1"/>
      <c r="B530" s="1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114"/>
      <c r="W530" s="114"/>
      <c r="X530" s="114"/>
      <c r="Y530" s="114" t="str">
        <f t="shared" si="9"/>
        <v/>
      </c>
      <c r="Z530" s="114" t="str">
        <f t="shared" si="10"/>
        <v/>
      </c>
      <c r="AA530" s="114"/>
      <c r="AB530" s="114"/>
      <c r="AC530" s="128"/>
      <c r="AD530" s="55"/>
      <c r="AE530" s="55"/>
      <c r="AF530" s="55" t="str">
        <f t="shared" si="19"/>
        <v/>
      </c>
      <c r="AG530" s="55" t="str">
        <f t="shared" si="13"/>
        <v/>
      </c>
      <c r="AH530" s="55" t="str">
        <f t="shared" si="14"/>
        <v/>
      </c>
      <c r="AI530" s="55"/>
      <c r="AJ530" s="55" t="str">
        <f t="shared" si="20"/>
        <v/>
      </c>
      <c r="AK530" s="55" t="str">
        <f t="shared" si="15"/>
        <v/>
      </c>
      <c r="AL530" s="104" t="str">
        <f t="shared" si="16"/>
        <v>  </v>
      </c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</row>
    <row r="531" ht="30.0" customHeight="1">
      <c r="A531" s="1"/>
      <c r="B531" s="1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114"/>
      <c r="W531" s="114"/>
      <c r="X531" s="114"/>
      <c r="Y531" s="114" t="str">
        <f t="shared" si="9"/>
        <v/>
      </c>
      <c r="Z531" s="114" t="str">
        <f t="shared" si="10"/>
        <v/>
      </c>
      <c r="AA531" s="114"/>
      <c r="AB531" s="114"/>
      <c r="AC531" s="128"/>
      <c r="AD531" s="55"/>
      <c r="AE531" s="55"/>
      <c r="AF531" s="55" t="str">
        <f t="shared" si="19"/>
        <v/>
      </c>
      <c r="AG531" s="55" t="str">
        <f t="shared" si="13"/>
        <v/>
      </c>
      <c r="AH531" s="55" t="str">
        <f t="shared" si="14"/>
        <v/>
      </c>
      <c r="AI531" s="55"/>
      <c r="AJ531" s="55" t="str">
        <f t="shared" si="20"/>
        <v/>
      </c>
      <c r="AK531" s="55" t="str">
        <f t="shared" si="15"/>
        <v/>
      </c>
      <c r="AL531" s="104" t="str">
        <f t="shared" si="16"/>
        <v>  </v>
      </c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</row>
    <row r="532" ht="30.0" customHeight="1">
      <c r="A532" s="1"/>
      <c r="B532" s="1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114"/>
      <c r="W532" s="114"/>
      <c r="X532" s="114"/>
      <c r="Y532" s="114" t="str">
        <f t="shared" si="9"/>
        <v/>
      </c>
      <c r="Z532" s="114" t="str">
        <f t="shared" si="10"/>
        <v/>
      </c>
      <c r="AA532" s="114"/>
      <c r="AB532" s="114"/>
      <c r="AC532" s="128"/>
      <c r="AD532" s="55"/>
      <c r="AE532" s="55"/>
      <c r="AF532" s="55" t="str">
        <f t="shared" si="19"/>
        <v/>
      </c>
      <c r="AG532" s="55" t="str">
        <f t="shared" si="13"/>
        <v/>
      </c>
      <c r="AH532" s="55" t="str">
        <f t="shared" si="14"/>
        <v/>
      </c>
      <c r="AI532" s="55"/>
      <c r="AJ532" s="55" t="str">
        <f t="shared" si="20"/>
        <v/>
      </c>
      <c r="AK532" s="55" t="str">
        <f t="shared" si="15"/>
        <v/>
      </c>
      <c r="AL532" s="104" t="str">
        <f t="shared" si="16"/>
        <v>  </v>
      </c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</row>
    <row r="533" ht="30.0" customHeight="1">
      <c r="A533" s="1"/>
      <c r="B533" s="1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114"/>
      <c r="W533" s="114"/>
      <c r="X533" s="114"/>
      <c r="Y533" s="114" t="str">
        <f t="shared" si="9"/>
        <v/>
      </c>
      <c r="Z533" s="114" t="str">
        <f t="shared" si="10"/>
        <v/>
      </c>
      <c r="AA533" s="114"/>
      <c r="AB533" s="114"/>
      <c r="AC533" s="128"/>
      <c r="AD533" s="55"/>
      <c r="AE533" s="55"/>
      <c r="AF533" s="55" t="str">
        <f t="shared" si="19"/>
        <v/>
      </c>
      <c r="AG533" s="55" t="str">
        <f t="shared" si="13"/>
        <v/>
      </c>
      <c r="AH533" s="55" t="str">
        <f t="shared" si="14"/>
        <v/>
      </c>
      <c r="AI533" s="55"/>
      <c r="AJ533" s="55" t="str">
        <f t="shared" si="20"/>
        <v/>
      </c>
      <c r="AK533" s="55" t="str">
        <f t="shared" si="15"/>
        <v/>
      </c>
      <c r="AL533" s="104" t="str">
        <f t="shared" si="16"/>
        <v>  </v>
      </c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</row>
    <row r="534" ht="30.0" customHeight="1">
      <c r="A534" s="1"/>
      <c r="B534" s="1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114"/>
      <c r="W534" s="114"/>
      <c r="X534" s="114"/>
      <c r="Y534" s="114" t="str">
        <f t="shared" si="9"/>
        <v/>
      </c>
      <c r="Z534" s="114" t="str">
        <f t="shared" si="10"/>
        <v/>
      </c>
      <c r="AA534" s="114"/>
      <c r="AB534" s="114"/>
      <c r="AC534" s="128"/>
      <c r="AD534" s="55"/>
      <c r="AE534" s="55"/>
      <c r="AF534" s="55" t="str">
        <f t="shared" si="19"/>
        <v/>
      </c>
      <c r="AG534" s="55" t="str">
        <f t="shared" si="13"/>
        <v/>
      </c>
      <c r="AH534" s="55" t="str">
        <f t="shared" si="14"/>
        <v/>
      </c>
      <c r="AI534" s="55"/>
      <c r="AJ534" s="55" t="str">
        <f t="shared" si="20"/>
        <v/>
      </c>
      <c r="AK534" s="55" t="str">
        <f t="shared" si="15"/>
        <v/>
      </c>
      <c r="AL534" s="104" t="str">
        <f t="shared" si="16"/>
        <v>  </v>
      </c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</row>
    <row r="535" ht="30.0" customHeight="1">
      <c r="A535" s="1"/>
      <c r="B535" s="1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114"/>
      <c r="W535" s="114"/>
      <c r="X535" s="114"/>
      <c r="Y535" s="114" t="str">
        <f t="shared" si="9"/>
        <v/>
      </c>
      <c r="Z535" s="114" t="str">
        <f t="shared" si="10"/>
        <v/>
      </c>
      <c r="AA535" s="114"/>
      <c r="AB535" s="114"/>
      <c r="AC535" s="128"/>
      <c r="AD535" s="55"/>
      <c r="AE535" s="55"/>
      <c r="AF535" s="55" t="str">
        <f t="shared" si="19"/>
        <v/>
      </c>
      <c r="AG535" s="55" t="str">
        <f t="shared" si="13"/>
        <v/>
      </c>
      <c r="AH535" s="55" t="str">
        <f t="shared" si="14"/>
        <v/>
      </c>
      <c r="AI535" s="55"/>
      <c r="AJ535" s="55" t="str">
        <f t="shared" si="20"/>
        <v/>
      </c>
      <c r="AK535" s="55" t="str">
        <f t="shared" si="15"/>
        <v/>
      </c>
      <c r="AL535" s="104" t="str">
        <f t="shared" si="16"/>
        <v>  </v>
      </c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</row>
    <row r="536" ht="30.0" customHeight="1">
      <c r="A536" s="1"/>
      <c r="B536" s="1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114"/>
      <c r="W536" s="114"/>
      <c r="X536" s="114"/>
      <c r="Y536" s="114" t="str">
        <f t="shared" si="9"/>
        <v/>
      </c>
      <c r="Z536" s="114" t="str">
        <f t="shared" si="10"/>
        <v/>
      </c>
      <c r="AA536" s="114"/>
      <c r="AB536" s="114"/>
      <c r="AC536" s="128"/>
      <c r="AD536" s="55"/>
      <c r="AE536" s="55"/>
      <c r="AF536" s="55" t="str">
        <f t="shared" si="19"/>
        <v/>
      </c>
      <c r="AG536" s="55" t="str">
        <f t="shared" si="13"/>
        <v/>
      </c>
      <c r="AH536" s="55" t="str">
        <f t="shared" si="14"/>
        <v/>
      </c>
      <c r="AI536" s="55"/>
      <c r="AJ536" s="55" t="str">
        <f t="shared" si="20"/>
        <v/>
      </c>
      <c r="AK536" s="55" t="str">
        <f t="shared" si="15"/>
        <v/>
      </c>
      <c r="AL536" s="104" t="str">
        <f t="shared" si="16"/>
        <v>  </v>
      </c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</row>
    <row r="537" ht="30.0" customHeight="1">
      <c r="A537" s="1"/>
      <c r="B537" s="1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114"/>
      <c r="W537" s="114"/>
      <c r="X537" s="114"/>
      <c r="Y537" s="114" t="str">
        <f t="shared" si="9"/>
        <v/>
      </c>
      <c r="Z537" s="114" t="str">
        <f t="shared" si="10"/>
        <v/>
      </c>
      <c r="AA537" s="114"/>
      <c r="AB537" s="114"/>
      <c r="AC537" s="128"/>
      <c r="AD537" s="55"/>
      <c r="AE537" s="55"/>
      <c r="AF537" s="55" t="str">
        <f t="shared" si="19"/>
        <v/>
      </c>
      <c r="AG537" s="55" t="str">
        <f t="shared" si="13"/>
        <v/>
      </c>
      <c r="AH537" s="55" t="str">
        <f t="shared" si="14"/>
        <v/>
      </c>
      <c r="AI537" s="55"/>
      <c r="AJ537" s="55" t="str">
        <f t="shared" si="20"/>
        <v/>
      </c>
      <c r="AK537" s="55" t="str">
        <f t="shared" si="15"/>
        <v/>
      </c>
      <c r="AL537" s="104" t="str">
        <f t="shared" si="16"/>
        <v>  </v>
      </c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</row>
    <row r="538" ht="30.0" customHeight="1">
      <c r="A538" s="1"/>
      <c r="B538" s="1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114"/>
      <c r="W538" s="114"/>
      <c r="X538" s="114"/>
      <c r="Y538" s="114" t="str">
        <f t="shared" si="9"/>
        <v/>
      </c>
      <c r="Z538" s="114" t="str">
        <f t="shared" si="10"/>
        <v/>
      </c>
      <c r="AA538" s="114"/>
      <c r="AB538" s="114"/>
      <c r="AC538" s="128"/>
      <c r="AD538" s="55"/>
      <c r="AE538" s="55"/>
      <c r="AF538" s="55" t="str">
        <f t="shared" si="19"/>
        <v/>
      </c>
      <c r="AG538" s="55" t="str">
        <f t="shared" si="13"/>
        <v/>
      </c>
      <c r="AH538" s="55" t="str">
        <f t="shared" si="14"/>
        <v/>
      </c>
      <c r="AI538" s="55"/>
      <c r="AJ538" s="55" t="str">
        <f t="shared" si="20"/>
        <v/>
      </c>
      <c r="AK538" s="55" t="str">
        <f t="shared" si="15"/>
        <v/>
      </c>
      <c r="AL538" s="104" t="str">
        <f t="shared" si="16"/>
        <v>  </v>
      </c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</row>
    <row r="539" ht="30.0" customHeight="1">
      <c r="A539" s="1"/>
      <c r="B539" s="1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114"/>
      <c r="W539" s="114"/>
      <c r="X539" s="114"/>
      <c r="Y539" s="114" t="str">
        <f t="shared" si="9"/>
        <v/>
      </c>
      <c r="Z539" s="114" t="str">
        <f t="shared" si="10"/>
        <v/>
      </c>
      <c r="AA539" s="114"/>
      <c r="AB539" s="114"/>
      <c r="AC539" s="128"/>
      <c r="AD539" s="55"/>
      <c r="AE539" s="55"/>
      <c r="AF539" s="55" t="str">
        <f t="shared" si="19"/>
        <v/>
      </c>
      <c r="AG539" s="55" t="str">
        <f t="shared" si="13"/>
        <v/>
      </c>
      <c r="AH539" s="55" t="str">
        <f t="shared" si="14"/>
        <v/>
      </c>
      <c r="AI539" s="55"/>
      <c r="AJ539" s="55" t="str">
        <f t="shared" si="20"/>
        <v/>
      </c>
      <c r="AK539" s="55" t="str">
        <f t="shared" si="15"/>
        <v/>
      </c>
      <c r="AL539" s="104" t="str">
        <f t="shared" si="16"/>
        <v>  </v>
      </c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</row>
    <row r="540" ht="30.0" customHeight="1">
      <c r="A540" s="1"/>
      <c r="B540" s="1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114"/>
      <c r="W540" s="114"/>
      <c r="X540" s="114"/>
      <c r="Y540" s="114" t="str">
        <f t="shared" si="9"/>
        <v/>
      </c>
      <c r="Z540" s="114" t="str">
        <f t="shared" si="10"/>
        <v/>
      </c>
      <c r="AA540" s="114"/>
      <c r="AB540" s="114"/>
      <c r="AC540" s="128"/>
      <c r="AD540" s="55"/>
      <c r="AE540" s="55"/>
      <c r="AF540" s="55" t="str">
        <f t="shared" si="19"/>
        <v/>
      </c>
      <c r="AG540" s="55" t="str">
        <f t="shared" si="13"/>
        <v/>
      </c>
      <c r="AH540" s="55" t="str">
        <f t="shared" si="14"/>
        <v/>
      </c>
      <c r="AI540" s="55"/>
      <c r="AJ540" s="55" t="str">
        <f t="shared" si="20"/>
        <v/>
      </c>
      <c r="AK540" s="55" t="str">
        <f t="shared" si="15"/>
        <v/>
      </c>
      <c r="AL540" s="104" t="str">
        <f t="shared" si="16"/>
        <v>  </v>
      </c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</row>
    <row r="541" ht="30.0" customHeight="1">
      <c r="A541" s="1"/>
      <c r="B541" s="1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114"/>
      <c r="W541" s="114"/>
      <c r="X541" s="114"/>
      <c r="Y541" s="114" t="str">
        <f t="shared" si="9"/>
        <v/>
      </c>
      <c r="Z541" s="114" t="str">
        <f t="shared" si="10"/>
        <v/>
      </c>
      <c r="AA541" s="114"/>
      <c r="AB541" s="114"/>
      <c r="AC541" s="128"/>
      <c r="AD541" s="55"/>
      <c r="AE541" s="55"/>
      <c r="AF541" s="55" t="str">
        <f t="shared" si="19"/>
        <v/>
      </c>
      <c r="AG541" s="55" t="str">
        <f t="shared" si="13"/>
        <v/>
      </c>
      <c r="AH541" s="55" t="str">
        <f t="shared" si="14"/>
        <v/>
      </c>
      <c r="AI541" s="55"/>
      <c r="AJ541" s="55" t="str">
        <f t="shared" si="20"/>
        <v/>
      </c>
      <c r="AK541" s="55" t="str">
        <f t="shared" si="15"/>
        <v/>
      </c>
      <c r="AL541" s="104" t="str">
        <f t="shared" si="16"/>
        <v>  </v>
      </c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</row>
    <row r="542" ht="30.0" customHeight="1">
      <c r="A542" s="1"/>
      <c r="B542" s="1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114"/>
      <c r="W542" s="114"/>
      <c r="X542" s="114"/>
      <c r="Y542" s="114" t="str">
        <f t="shared" si="9"/>
        <v/>
      </c>
      <c r="Z542" s="114" t="str">
        <f t="shared" si="10"/>
        <v/>
      </c>
      <c r="AA542" s="114"/>
      <c r="AB542" s="114"/>
      <c r="AC542" s="128"/>
      <c r="AD542" s="55"/>
      <c r="AE542" s="55"/>
      <c r="AF542" s="55" t="str">
        <f t="shared" si="19"/>
        <v/>
      </c>
      <c r="AG542" s="55" t="str">
        <f t="shared" si="13"/>
        <v/>
      </c>
      <c r="AH542" s="55" t="str">
        <f t="shared" si="14"/>
        <v/>
      </c>
      <c r="AI542" s="55"/>
      <c r="AJ542" s="55" t="str">
        <f t="shared" si="20"/>
        <v/>
      </c>
      <c r="AK542" s="55" t="str">
        <f t="shared" si="15"/>
        <v/>
      </c>
      <c r="AL542" s="104" t="str">
        <f t="shared" si="16"/>
        <v>  </v>
      </c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</row>
    <row r="543" ht="30.0" customHeight="1">
      <c r="A543" s="1"/>
      <c r="B543" s="1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114"/>
      <c r="W543" s="114"/>
      <c r="X543" s="114"/>
      <c r="Y543" s="114" t="str">
        <f t="shared" si="9"/>
        <v/>
      </c>
      <c r="Z543" s="114" t="str">
        <f t="shared" si="10"/>
        <v/>
      </c>
      <c r="AA543" s="114"/>
      <c r="AB543" s="114"/>
      <c r="AC543" s="128"/>
      <c r="AD543" s="55"/>
      <c r="AE543" s="55"/>
      <c r="AF543" s="55" t="str">
        <f t="shared" si="19"/>
        <v/>
      </c>
      <c r="AG543" s="55" t="str">
        <f t="shared" si="13"/>
        <v/>
      </c>
      <c r="AH543" s="55" t="str">
        <f t="shared" si="14"/>
        <v/>
      </c>
      <c r="AI543" s="55"/>
      <c r="AJ543" s="55" t="str">
        <f t="shared" si="20"/>
        <v/>
      </c>
      <c r="AK543" s="55" t="str">
        <f t="shared" si="15"/>
        <v/>
      </c>
      <c r="AL543" s="104" t="str">
        <f t="shared" si="16"/>
        <v>  </v>
      </c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</row>
    <row r="544" ht="30.0" customHeight="1">
      <c r="A544" s="1"/>
      <c r="B544" s="1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114"/>
      <c r="W544" s="114"/>
      <c r="X544" s="114"/>
      <c r="Y544" s="114" t="str">
        <f t="shared" si="9"/>
        <v/>
      </c>
      <c r="Z544" s="114" t="str">
        <f t="shared" si="10"/>
        <v/>
      </c>
      <c r="AA544" s="114"/>
      <c r="AB544" s="114"/>
      <c r="AC544" s="128"/>
      <c r="AD544" s="55"/>
      <c r="AE544" s="55"/>
      <c r="AF544" s="55" t="str">
        <f t="shared" si="19"/>
        <v/>
      </c>
      <c r="AG544" s="55" t="str">
        <f t="shared" si="13"/>
        <v/>
      </c>
      <c r="AH544" s="55" t="str">
        <f t="shared" si="14"/>
        <v/>
      </c>
      <c r="AI544" s="55"/>
      <c r="AJ544" s="55" t="str">
        <f t="shared" si="20"/>
        <v/>
      </c>
      <c r="AK544" s="55" t="str">
        <f t="shared" si="15"/>
        <v/>
      </c>
      <c r="AL544" s="104" t="str">
        <f t="shared" si="16"/>
        <v>  </v>
      </c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</row>
    <row r="545" ht="30.0" customHeight="1">
      <c r="A545" s="1"/>
      <c r="B545" s="1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114"/>
      <c r="W545" s="114"/>
      <c r="X545" s="114"/>
      <c r="Y545" s="114" t="str">
        <f t="shared" si="9"/>
        <v/>
      </c>
      <c r="Z545" s="114" t="str">
        <f t="shared" si="10"/>
        <v/>
      </c>
      <c r="AA545" s="114"/>
      <c r="AB545" s="114"/>
      <c r="AC545" s="128"/>
      <c r="AD545" s="55"/>
      <c r="AE545" s="55"/>
      <c r="AF545" s="55" t="str">
        <f t="shared" si="19"/>
        <v/>
      </c>
      <c r="AG545" s="55" t="str">
        <f t="shared" si="13"/>
        <v/>
      </c>
      <c r="AH545" s="55" t="str">
        <f t="shared" si="14"/>
        <v/>
      </c>
      <c r="AI545" s="55"/>
      <c r="AJ545" s="55" t="str">
        <f t="shared" si="20"/>
        <v/>
      </c>
      <c r="AK545" s="55" t="str">
        <f t="shared" si="15"/>
        <v/>
      </c>
      <c r="AL545" s="104" t="str">
        <f t="shared" si="16"/>
        <v>  </v>
      </c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</row>
    <row r="546" ht="30.0" customHeight="1">
      <c r="A546" s="1"/>
      <c r="B546" s="1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114"/>
      <c r="W546" s="114"/>
      <c r="X546" s="114"/>
      <c r="Y546" s="114" t="str">
        <f t="shared" si="9"/>
        <v/>
      </c>
      <c r="Z546" s="114" t="str">
        <f t="shared" si="10"/>
        <v/>
      </c>
      <c r="AA546" s="114"/>
      <c r="AB546" s="114"/>
      <c r="AC546" s="128"/>
      <c r="AD546" s="55"/>
      <c r="AE546" s="55"/>
      <c r="AF546" s="55" t="str">
        <f t="shared" si="19"/>
        <v/>
      </c>
      <c r="AG546" s="55" t="str">
        <f t="shared" si="13"/>
        <v/>
      </c>
      <c r="AH546" s="55" t="str">
        <f t="shared" si="14"/>
        <v/>
      </c>
      <c r="AI546" s="55"/>
      <c r="AJ546" s="55" t="str">
        <f t="shared" si="20"/>
        <v/>
      </c>
      <c r="AK546" s="55" t="str">
        <f t="shared" si="15"/>
        <v/>
      </c>
      <c r="AL546" s="104" t="str">
        <f t="shared" si="16"/>
        <v>  </v>
      </c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</row>
    <row r="547" ht="30.0" customHeight="1">
      <c r="A547" s="1"/>
      <c r="B547" s="1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114"/>
      <c r="W547" s="114"/>
      <c r="X547" s="114"/>
      <c r="Y547" s="114" t="str">
        <f t="shared" si="9"/>
        <v/>
      </c>
      <c r="Z547" s="114" t="str">
        <f t="shared" si="10"/>
        <v/>
      </c>
      <c r="AA547" s="114"/>
      <c r="AB547" s="114"/>
      <c r="AC547" s="128"/>
      <c r="AD547" s="55"/>
      <c r="AE547" s="55"/>
      <c r="AF547" s="55" t="str">
        <f t="shared" si="19"/>
        <v/>
      </c>
      <c r="AG547" s="55" t="str">
        <f t="shared" si="13"/>
        <v/>
      </c>
      <c r="AH547" s="55" t="str">
        <f t="shared" si="14"/>
        <v/>
      </c>
      <c r="AI547" s="55"/>
      <c r="AJ547" s="55" t="str">
        <f t="shared" si="20"/>
        <v/>
      </c>
      <c r="AK547" s="55" t="str">
        <f t="shared" si="15"/>
        <v/>
      </c>
      <c r="AL547" s="104" t="str">
        <f t="shared" si="16"/>
        <v>  </v>
      </c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</row>
    <row r="548" ht="30.0" customHeight="1">
      <c r="A548" s="1"/>
      <c r="B548" s="1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114"/>
      <c r="W548" s="114"/>
      <c r="X548" s="114"/>
      <c r="Y548" s="114" t="str">
        <f t="shared" si="9"/>
        <v/>
      </c>
      <c r="Z548" s="114" t="str">
        <f t="shared" si="10"/>
        <v/>
      </c>
      <c r="AA548" s="114"/>
      <c r="AB548" s="114"/>
      <c r="AC548" s="128"/>
      <c r="AD548" s="55"/>
      <c r="AE548" s="55"/>
      <c r="AF548" s="55" t="str">
        <f t="shared" si="19"/>
        <v/>
      </c>
      <c r="AG548" s="55" t="str">
        <f t="shared" si="13"/>
        <v/>
      </c>
      <c r="AH548" s="55" t="str">
        <f t="shared" si="14"/>
        <v/>
      </c>
      <c r="AI548" s="55"/>
      <c r="AJ548" s="55" t="str">
        <f t="shared" si="20"/>
        <v/>
      </c>
      <c r="AK548" s="55" t="str">
        <f t="shared" si="15"/>
        <v/>
      </c>
      <c r="AL548" s="104" t="str">
        <f t="shared" si="16"/>
        <v>  </v>
      </c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</row>
    <row r="549" ht="30.0" customHeight="1">
      <c r="A549" s="1"/>
      <c r="B549" s="1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114"/>
      <c r="W549" s="114"/>
      <c r="X549" s="114"/>
      <c r="Y549" s="114" t="str">
        <f t="shared" si="9"/>
        <v/>
      </c>
      <c r="Z549" s="114" t="str">
        <f t="shared" si="10"/>
        <v/>
      </c>
      <c r="AA549" s="114"/>
      <c r="AB549" s="114"/>
      <c r="AC549" s="128"/>
      <c r="AD549" s="55"/>
      <c r="AE549" s="55"/>
      <c r="AF549" s="55" t="str">
        <f t="shared" si="19"/>
        <v/>
      </c>
      <c r="AG549" s="55" t="str">
        <f t="shared" si="13"/>
        <v/>
      </c>
      <c r="AH549" s="55" t="str">
        <f t="shared" si="14"/>
        <v/>
      </c>
      <c r="AI549" s="55"/>
      <c r="AJ549" s="55" t="str">
        <f t="shared" si="20"/>
        <v/>
      </c>
      <c r="AK549" s="55" t="str">
        <f t="shared" si="15"/>
        <v/>
      </c>
      <c r="AL549" s="104" t="str">
        <f t="shared" si="16"/>
        <v>  </v>
      </c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</row>
    <row r="550" ht="30.0" customHeight="1">
      <c r="A550" s="1"/>
      <c r="B550" s="1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114"/>
      <c r="W550" s="114"/>
      <c r="X550" s="114"/>
      <c r="Y550" s="114" t="str">
        <f t="shared" si="9"/>
        <v/>
      </c>
      <c r="Z550" s="114" t="str">
        <f t="shared" si="10"/>
        <v/>
      </c>
      <c r="AA550" s="114"/>
      <c r="AB550" s="114"/>
      <c r="AC550" s="128"/>
      <c r="AD550" s="55"/>
      <c r="AE550" s="55"/>
      <c r="AF550" s="55" t="str">
        <f t="shared" si="19"/>
        <v/>
      </c>
      <c r="AG550" s="55" t="str">
        <f t="shared" si="13"/>
        <v/>
      </c>
      <c r="AH550" s="55" t="str">
        <f t="shared" si="14"/>
        <v/>
      </c>
      <c r="AI550" s="55"/>
      <c r="AJ550" s="55" t="str">
        <f t="shared" si="20"/>
        <v/>
      </c>
      <c r="AK550" s="55" t="str">
        <f t="shared" si="15"/>
        <v/>
      </c>
      <c r="AL550" s="104" t="str">
        <f t="shared" si="16"/>
        <v>  </v>
      </c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</row>
    <row r="551" ht="30.0" customHeight="1">
      <c r="A551" s="1"/>
      <c r="B551" s="1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114"/>
      <c r="W551" s="114"/>
      <c r="X551" s="114"/>
      <c r="Y551" s="114" t="str">
        <f t="shared" si="9"/>
        <v/>
      </c>
      <c r="Z551" s="114" t="str">
        <f t="shared" si="10"/>
        <v/>
      </c>
      <c r="AA551" s="114"/>
      <c r="AB551" s="114"/>
      <c r="AC551" s="128"/>
      <c r="AD551" s="55"/>
      <c r="AE551" s="55"/>
      <c r="AF551" s="55" t="str">
        <f t="shared" si="19"/>
        <v/>
      </c>
      <c r="AG551" s="55" t="str">
        <f t="shared" si="13"/>
        <v/>
      </c>
      <c r="AH551" s="55" t="str">
        <f t="shared" si="14"/>
        <v/>
      </c>
      <c r="AI551" s="55"/>
      <c r="AJ551" s="55" t="str">
        <f t="shared" si="20"/>
        <v/>
      </c>
      <c r="AK551" s="55" t="str">
        <f t="shared" si="15"/>
        <v/>
      </c>
      <c r="AL551" s="104" t="str">
        <f t="shared" si="16"/>
        <v>  </v>
      </c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</row>
    <row r="552" ht="30.0" customHeight="1">
      <c r="A552" s="1"/>
      <c r="B552" s="1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114"/>
      <c r="W552" s="114"/>
      <c r="X552" s="114"/>
      <c r="Y552" s="114" t="str">
        <f t="shared" si="9"/>
        <v/>
      </c>
      <c r="Z552" s="114" t="str">
        <f t="shared" si="10"/>
        <v/>
      </c>
      <c r="AA552" s="114"/>
      <c r="AB552" s="114"/>
      <c r="AC552" s="128"/>
      <c r="AD552" s="55"/>
      <c r="AE552" s="55"/>
      <c r="AF552" s="55" t="str">
        <f t="shared" si="19"/>
        <v/>
      </c>
      <c r="AG552" s="55" t="str">
        <f t="shared" si="13"/>
        <v/>
      </c>
      <c r="AH552" s="55" t="str">
        <f t="shared" si="14"/>
        <v/>
      </c>
      <c r="AI552" s="55"/>
      <c r="AJ552" s="55" t="str">
        <f t="shared" si="20"/>
        <v/>
      </c>
      <c r="AK552" s="55" t="str">
        <f t="shared" si="15"/>
        <v/>
      </c>
      <c r="AL552" s="104" t="str">
        <f t="shared" si="16"/>
        <v>  </v>
      </c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</row>
    <row r="553" ht="30.0" customHeight="1">
      <c r="A553" s="1"/>
      <c r="B553" s="1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114"/>
      <c r="W553" s="114"/>
      <c r="X553" s="114"/>
      <c r="Y553" s="114" t="str">
        <f t="shared" si="9"/>
        <v/>
      </c>
      <c r="Z553" s="114" t="str">
        <f t="shared" si="10"/>
        <v/>
      </c>
      <c r="AA553" s="114"/>
      <c r="AB553" s="114"/>
      <c r="AC553" s="128"/>
      <c r="AD553" s="55"/>
      <c r="AE553" s="55"/>
      <c r="AF553" s="55" t="str">
        <f t="shared" si="19"/>
        <v/>
      </c>
      <c r="AG553" s="55" t="str">
        <f t="shared" si="13"/>
        <v/>
      </c>
      <c r="AH553" s="55" t="str">
        <f t="shared" si="14"/>
        <v/>
      </c>
      <c r="AI553" s="55"/>
      <c r="AJ553" s="55" t="str">
        <f t="shared" si="20"/>
        <v/>
      </c>
      <c r="AK553" s="55" t="str">
        <f t="shared" si="15"/>
        <v/>
      </c>
      <c r="AL553" s="104" t="str">
        <f t="shared" si="16"/>
        <v>  </v>
      </c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</row>
    <row r="554" ht="30.0" customHeight="1">
      <c r="A554" s="1"/>
      <c r="B554" s="1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114"/>
      <c r="W554" s="114"/>
      <c r="X554" s="114"/>
      <c r="Y554" s="114" t="str">
        <f t="shared" si="9"/>
        <v/>
      </c>
      <c r="Z554" s="114" t="str">
        <f t="shared" si="10"/>
        <v/>
      </c>
      <c r="AA554" s="114"/>
      <c r="AB554" s="114"/>
      <c r="AC554" s="128"/>
      <c r="AD554" s="55"/>
      <c r="AE554" s="55"/>
      <c r="AF554" s="55" t="str">
        <f t="shared" si="19"/>
        <v/>
      </c>
      <c r="AG554" s="55" t="str">
        <f t="shared" si="13"/>
        <v/>
      </c>
      <c r="AH554" s="55" t="str">
        <f t="shared" si="14"/>
        <v/>
      </c>
      <c r="AI554" s="55"/>
      <c r="AJ554" s="55" t="str">
        <f t="shared" si="20"/>
        <v/>
      </c>
      <c r="AK554" s="55" t="str">
        <f t="shared" si="15"/>
        <v/>
      </c>
      <c r="AL554" s="104" t="str">
        <f t="shared" si="16"/>
        <v>  </v>
      </c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</row>
    <row r="555" ht="30.0" customHeight="1">
      <c r="A555" s="1"/>
      <c r="B555" s="1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114"/>
      <c r="W555" s="114"/>
      <c r="X555" s="114"/>
      <c r="Y555" s="114" t="str">
        <f t="shared" si="9"/>
        <v/>
      </c>
      <c r="Z555" s="114" t="str">
        <f t="shared" si="10"/>
        <v/>
      </c>
      <c r="AA555" s="114"/>
      <c r="AB555" s="114"/>
      <c r="AC555" s="128"/>
      <c r="AD555" s="55"/>
      <c r="AE555" s="55"/>
      <c r="AF555" s="55" t="str">
        <f t="shared" si="19"/>
        <v/>
      </c>
      <c r="AG555" s="55" t="str">
        <f t="shared" si="13"/>
        <v/>
      </c>
      <c r="AH555" s="55" t="str">
        <f t="shared" si="14"/>
        <v/>
      </c>
      <c r="AI555" s="55"/>
      <c r="AJ555" s="55" t="str">
        <f t="shared" si="20"/>
        <v/>
      </c>
      <c r="AK555" s="55" t="str">
        <f t="shared" si="15"/>
        <v/>
      </c>
      <c r="AL555" s="104" t="str">
        <f t="shared" si="16"/>
        <v>  </v>
      </c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</row>
    <row r="556" ht="30.0" customHeight="1">
      <c r="A556" s="1"/>
      <c r="B556" s="1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114"/>
      <c r="W556" s="114"/>
      <c r="X556" s="114"/>
      <c r="Y556" s="114" t="str">
        <f t="shared" si="9"/>
        <v/>
      </c>
      <c r="Z556" s="114" t="str">
        <f t="shared" si="10"/>
        <v/>
      </c>
      <c r="AA556" s="114"/>
      <c r="AB556" s="114"/>
      <c r="AC556" s="128"/>
      <c r="AD556" s="55"/>
      <c r="AE556" s="55"/>
      <c r="AF556" s="55" t="str">
        <f t="shared" si="19"/>
        <v/>
      </c>
      <c r="AG556" s="55" t="str">
        <f t="shared" si="13"/>
        <v/>
      </c>
      <c r="AH556" s="55" t="str">
        <f t="shared" si="14"/>
        <v/>
      </c>
      <c r="AI556" s="55"/>
      <c r="AJ556" s="55" t="str">
        <f t="shared" si="20"/>
        <v/>
      </c>
      <c r="AK556" s="55" t="str">
        <f t="shared" si="15"/>
        <v/>
      </c>
      <c r="AL556" s="104" t="str">
        <f t="shared" si="16"/>
        <v>  </v>
      </c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</row>
    <row r="557" ht="30.0" customHeight="1">
      <c r="A557" s="1"/>
      <c r="B557" s="1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114"/>
      <c r="W557" s="114"/>
      <c r="X557" s="114"/>
      <c r="Y557" s="114" t="str">
        <f t="shared" si="9"/>
        <v/>
      </c>
      <c r="Z557" s="114" t="str">
        <f t="shared" si="10"/>
        <v/>
      </c>
      <c r="AA557" s="114"/>
      <c r="AB557" s="114"/>
      <c r="AC557" s="128"/>
      <c r="AD557" s="55"/>
      <c r="AE557" s="55"/>
      <c r="AF557" s="55" t="str">
        <f t="shared" si="19"/>
        <v/>
      </c>
      <c r="AG557" s="55" t="str">
        <f t="shared" si="13"/>
        <v/>
      </c>
      <c r="AH557" s="55" t="str">
        <f t="shared" si="14"/>
        <v/>
      </c>
      <c r="AI557" s="55"/>
      <c r="AJ557" s="55" t="str">
        <f t="shared" si="20"/>
        <v/>
      </c>
      <c r="AK557" s="55" t="str">
        <f t="shared" si="15"/>
        <v/>
      </c>
      <c r="AL557" s="104" t="str">
        <f t="shared" si="16"/>
        <v>  </v>
      </c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</row>
    <row r="558" ht="30.0" customHeight="1">
      <c r="A558" s="1"/>
      <c r="B558" s="1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114"/>
      <c r="W558" s="114"/>
      <c r="X558" s="114"/>
      <c r="Y558" s="114" t="str">
        <f t="shared" si="9"/>
        <v/>
      </c>
      <c r="Z558" s="114" t="str">
        <f t="shared" si="10"/>
        <v/>
      </c>
      <c r="AA558" s="114"/>
      <c r="AB558" s="114"/>
      <c r="AC558" s="128"/>
      <c r="AD558" s="55"/>
      <c r="AE558" s="55"/>
      <c r="AF558" s="55" t="str">
        <f t="shared" si="19"/>
        <v/>
      </c>
      <c r="AG558" s="55" t="str">
        <f t="shared" si="13"/>
        <v/>
      </c>
      <c r="AH558" s="55" t="str">
        <f t="shared" si="14"/>
        <v/>
      </c>
      <c r="AI558" s="55"/>
      <c r="AJ558" s="55" t="str">
        <f t="shared" si="20"/>
        <v/>
      </c>
      <c r="AK558" s="55" t="str">
        <f t="shared" si="15"/>
        <v/>
      </c>
      <c r="AL558" s="104" t="str">
        <f t="shared" si="16"/>
        <v>  </v>
      </c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</row>
    <row r="559" ht="30.0" customHeight="1">
      <c r="A559" s="1"/>
      <c r="B559" s="1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114"/>
      <c r="W559" s="114"/>
      <c r="X559" s="114"/>
      <c r="Y559" s="114" t="str">
        <f t="shared" si="9"/>
        <v/>
      </c>
      <c r="Z559" s="114" t="str">
        <f t="shared" si="10"/>
        <v/>
      </c>
      <c r="AA559" s="114"/>
      <c r="AB559" s="114"/>
      <c r="AC559" s="128"/>
      <c r="AD559" s="55"/>
      <c r="AE559" s="55"/>
      <c r="AF559" s="55" t="str">
        <f t="shared" si="19"/>
        <v/>
      </c>
      <c r="AG559" s="55" t="str">
        <f t="shared" si="13"/>
        <v/>
      </c>
      <c r="AH559" s="55" t="str">
        <f t="shared" si="14"/>
        <v/>
      </c>
      <c r="AI559" s="55"/>
      <c r="AJ559" s="55" t="str">
        <f t="shared" si="20"/>
        <v/>
      </c>
      <c r="AK559" s="55" t="str">
        <f t="shared" si="15"/>
        <v/>
      </c>
      <c r="AL559" s="104" t="str">
        <f t="shared" si="16"/>
        <v>  </v>
      </c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</row>
    <row r="560" ht="30.0" customHeight="1">
      <c r="A560" s="1"/>
      <c r="B560" s="1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114"/>
      <c r="W560" s="114"/>
      <c r="X560" s="114"/>
      <c r="Y560" s="114" t="str">
        <f t="shared" si="9"/>
        <v/>
      </c>
      <c r="Z560" s="114" t="str">
        <f t="shared" si="10"/>
        <v/>
      </c>
      <c r="AA560" s="114"/>
      <c r="AB560" s="114"/>
      <c r="AC560" s="128"/>
      <c r="AD560" s="55"/>
      <c r="AE560" s="55"/>
      <c r="AF560" s="55" t="str">
        <f t="shared" si="19"/>
        <v/>
      </c>
      <c r="AG560" s="55" t="str">
        <f t="shared" si="13"/>
        <v/>
      </c>
      <c r="AH560" s="55" t="str">
        <f t="shared" si="14"/>
        <v/>
      </c>
      <c r="AI560" s="55"/>
      <c r="AJ560" s="55" t="str">
        <f t="shared" si="20"/>
        <v/>
      </c>
      <c r="AK560" s="55" t="str">
        <f t="shared" si="15"/>
        <v/>
      </c>
      <c r="AL560" s="104" t="str">
        <f t="shared" si="16"/>
        <v>  </v>
      </c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</row>
    <row r="561" ht="30.0" customHeight="1">
      <c r="A561" s="1"/>
      <c r="B561" s="1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114"/>
      <c r="W561" s="114"/>
      <c r="X561" s="114"/>
      <c r="Y561" s="114" t="str">
        <f t="shared" si="9"/>
        <v/>
      </c>
      <c r="Z561" s="114" t="str">
        <f t="shared" si="10"/>
        <v/>
      </c>
      <c r="AA561" s="114"/>
      <c r="AB561" s="114"/>
      <c r="AC561" s="128"/>
      <c r="AD561" s="55"/>
      <c r="AE561" s="55"/>
      <c r="AF561" s="55" t="str">
        <f t="shared" si="19"/>
        <v/>
      </c>
      <c r="AG561" s="55" t="str">
        <f t="shared" si="13"/>
        <v/>
      </c>
      <c r="AH561" s="55" t="str">
        <f t="shared" si="14"/>
        <v/>
      </c>
      <c r="AI561" s="55"/>
      <c r="AJ561" s="55" t="str">
        <f t="shared" si="20"/>
        <v/>
      </c>
      <c r="AK561" s="55" t="str">
        <f t="shared" si="15"/>
        <v/>
      </c>
      <c r="AL561" s="104" t="str">
        <f t="shared" si="16"/>
        <v>  </v>
      </c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</row>
    <row r="562" ht="30.0" customHeight="1">
      <c r="A562" s="1"/>
      <c r="B562" s="1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114"/>
      <c r="W562" s="114"/>
      <c r="X562" s="114"/>
      <c r="Y562" s="114" t="str">
        <f t="shared" si="9"/>
        <v/>
      </c>
      <c r="Z562" s="114" t="str">
        <f t="shared" si="10"/>
        <v/>
      </c>
      <c r="AA562" s="114"/>
      <c r="AB562" s="114"/>
      <c r="AC562" s="128"/>
      <c r="AD562" s="55"/>
      <c r="AE562" s="55"/>
      <c r="AF562" s="55" t="str">
        <f t="shared" si="19"/>
        <v/>
      </c>
      <c r="AG562" s="55" t="str">
        <f t="shared" si="13"/>
        <v/>
      </c>
      <c r="AH562" s="55" t="str">
        <f t="shared" si="14"/>
        <v/>
      </c>
      <c r="AI562" s="55"/>
      <c r="AJ562" s="55" t="str">
        <f t="shared" si="20"/>
        <v/>
      </c>
      <c r="AK562" s="55" t="str">
        <f t="shared" si="15"/>
        <v/>
      </c>
      <c r="AL562" s="104" t="str">
        <f t="shared" si="16"/>
        <v>  </v>
      </c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</row>
    <row r="563" ht="30.0" customHeight="1">
      <c r="A563" s="1"/>
      <c r="B563" s="1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114"/>
      <c r="W563" s="114"/>
      <c r="X563" s="114"/>
      <c r="Y563" s="114" t="str">
        <f t="shared" si="9"/>
        <v/>
      </c>
      <c r="Z563" s="114" t="str">
        <f t="shared" si="10"/>
        <v/>
      </c>
      <c r="AA563" s="114"/>
      <c r="AB563" s="114"/>
      <c r="AC563" s="128"/>
      <c r="AD563" s="55"/>
      <c r="AE563" s="55"/>
      <c r="AF563" s="55" t="str">
        <f t="shared" si="19"/>
        <v/>
      </c>
      <c r="AG563" s="55" t="str">
        <f t="shared" si="13"/>
        <v/>
      </c>
      <c r="AH563" s="55" t="str">
        <f t="shared" si="14"/>
        <v/>
      </c>
      <c r="AI563" s="55"/>
      <c r="AJ563" s="55" t="str">
        <f t="shared" si="20"/>
        <v/>
      </c>
      <c r="AK563" s="55" t="str">
        <f t="shared" si="15"/>
        <v/>
      </c>
      <c r="AL563" s="104" t="str">
        <f t="shared" si="16"/>
        <v>  </v>
      </c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</row>
    <row r="564" ht="30.0" customHeight="1">
      <c r="A564" s="1"/>
      <c r="B564" s="1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114"/>
      <c r="W564" s="114"/>
      <c r="X564" s="114"/>
      <c r="Y564" s="114" t="str">
        <f t="shared" si="9"/>
        <v/>
      </c>
      <c r="Z564" s="114" t="str">
        <f t="shared" si="10"/>
        <v/>
      </c>
      <c r="AA564" s="114"/>
      <c r="AB564" s="114"/>
      <c r="AC564" s="128"/>
      <c r="AD564" s="55"/>
      <c r="AE564" s="55"/>
      <c r="AF564" s="55" t="str">
        <f t="shared" si="19"/>
        <v/>
      </c>
      <c r="AG564" s="55" t="str">
        <f t="shared" si="13"/>
        <v/>
      </c>
      <c r="AH564" s="55" t="str">
        <f t="shared" si="14"/>
        <v/>
      </c>
      <c r="AI564" s="55"/>
      <c r="AJ564" s="55" t="str">
        <f t="shared" si="20"/>
        <v/>
      </c>
      <c r="AK564" s="55" t="str">
        <f t="shared" si="15"/>
        <v/>
      </c>
      <c r="AL564" s="104" t="str">
        <f t="shared" si="16"/>
        <v>  </v>
      </c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</row>
    <row r="565" ht="30.0" customHeight="1">
      <c r="A565" s="1"/>
      <c r="B565" s="1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114"/>
      <c r="W565" s="114"/>
      <c r="X565" s="114"/>
      <c r="Y565" s="114" t="str">
        <f t="shared" si="9"/>
        <v/>
      </c>
      <c r="Z565" s="114" t="str">
        <f t="shared" si="10"/>
        <v/>
      </c>
      <c r="AA565" s="114"/>
      <c r="AB565" s="114"/>
      <c r="AC565" s="128"/>
      <c r="AD565" s="55"/>
      <c r="AE565" s="55"/>
      <c r="AF565" s="55" t="str">
        <f t="shared" si="19"/>
        <v/>
      </c>
      <c r="AG565" s="55" t="str">
        <f t="shared" si="13"/>
        <v/>
      </c>
      <c r="AH565" s="55" t="str">
        <f t="shared" si="14"/>
        <v/>
      </c>
      <c r="AI565" s="55"/>
      <c r="AJ565" s="55" t="str">
        <f t="shared" si="20"/>
        <v/>
      </c>
      <c r="AK565" s="55" t="str">
        <f t="shared" si="15"/>
        <v/>
      </c>
      <c r="AL565" s="104" t="str">
        <f t="shared" si="16"/>
        <v>  </v>
      </c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</row>
    <row r="566" ht="30.0" customHeight="1">
      <c r="A566" s="1"/>
      <c r="B566" s="1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114"/>
      <c r="W566" s="114"/>
      <c r="X566" s="114"/>
      <c r="Y566" s="114" t="str">
        <f t="shared" si="9"/>
        <v/>
      </c>
      <c r="Z566" s="114" t="str">
        <f t="shared" si="10"/>
        <v/>
      </c>
      <c r="AA566" s="114"/>
      <c r="AB566" s="114"/>
      <c r="AC566" s="128"/>
      <c r="AD566" s="55"/>
      <c r="AE566" s="55"/>
      <c r="AF566" s="55" t="str">
        <f t="shared" si="19"/>
        <v/>
      </c>
      <c r="AG566" s="55" t="str">
        <f t="shared" si="13"/>
        <v/>
      </c>
      <c r="AH566" s="55" t="str">
        <f t="shared" si="14"/>
        <v/>
      </c>
      <c r="AI566" s="55"/>
      <c r="AJ566" s="55" t="str">
        <f t="shared" si="20"/>
        <v/>
      </c>
      <c r="AK566" s="55" t="str">
        <f t="shared" si="15"/>
        <v/>
      </c>
      <c r="AL566" s="104" t="str">
        <f t="shared" si="16"/>
        <v>  </v>
      </c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</row>
    <row r="567" ht="30.0" customHeight="1">
      <c r="A567" s="1"/>
      <c r="B567" s="1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114"/>
      <c r="W567" s="114"/>
      <c r="X567" s="114"/>
      <c r="Y567" s="114" t="str">
        <f t="shared" si="9"/>
        <v/>
      </c>
      <c r="Z567" s="114" t="str">
        <f t="shared" si="10"/>
        <v/>
      </c>
      <c r="AA567" s="114"/>
      <c r="AB567" s="114"/>
      <c r="AC567" s="128"/>
      <c r="AD567" s="55"/>
      <c r="AE567" s="55"/>
      <c r="AF567" s="55" t="str">
        <f t="shared" si="19"/>
        <v/>
      </c>
      <c r="AG567" s="55" t="str">
        <f t="shared" si="13"/>
        <v/>
      </c>
      <c r="AH567" s="55" t="str">
        <f t="shared" si="14"/>
        <v/>
      </c>
      <c r="AI567" s="55"/>
      <c r="AJ567" s="55" t="str">
        <f t="shared" si="20"/>
        <v/>
      </c>
      <c r="AK567" s="55" t="str">
        <f t="shared" si="15"/>
        <v/>
      </c>
      <c r="AL567" s="104" t="str">
        <f t="shared" si="16"/>
        <v>  </v>
      </c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</row>
    <row r="568" ht="30.0" customHeight="1">
      <c r="A568" s="1"/>
      <c r="B568" s="1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114"/>
      <c r="W568" s="114"/>
      <c r="X568" s="114"/>
      <c r="Y568" s="114" t="str">
        <f t="shared" si="9"/>
        <v/>
      </c>
      <c r="Z568" s="114" t="str">
        <f t="shared" si="10"/>
        <v/>
      </c>
      <c r="AA568" s="114"/>
      <c r="AB568" s="114"/>
      <c r="AC568" s="128"/>
      <c r="AD568" s="55"/>
      <c r="AE568" s="55"/>
      <c r="AF568" s="55" t="str">
        <f t="shared" si="19"/>
        <v/>
      </c>
      <c r="AG568" s="55" t="str">
        <f t="shared" si="13"/>
        <v/>
      </c>
      <c r="AH568" s="55" t="str">
        <f t="shared" si="14"/>
        <v/>
      </c>
      <c r="AI568" s="55"/>
      <c r="AJ568" s="55" t="str">
        <f t="shared" si="20"/>
        <v/>
      </c>
      <c r="AK568" s="55" t="str">
        <f t="shared" si="15"/>
        <v/>
      </c>
      <c r="AL568" s="104" t="str">
        <f t="shared" si="16"/>
        <v>  </v>
      </c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</row>
    <row r="569" ht="30.0" customHeight="1">
      <c r="A569" s="1"/>
      <c r="B569" s="1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114"/>
      <c r="W569" s="114"/>
      <c r="X569" s="114"/>
      <c r="Y569" s="114" t="str">
        <f t="shared" si="9"/>
        <v/>
      </c>
      <c r="Z569" s="114" t="str">
        <f t="shared" si="10"/>
        <v/>
      </c>
      <c r="AA569" s="114"/>
      <c r="AB569" s="114"/>
      <c r="AC569" s="128"/>
      <c r="AD569" s="55"/>
      <c r="AE569" s="55"/>
      <c r="AF569" s="55" t="str">
        <f t="shared" si="19"/>
        <v/>
      </c>
      <c r="AG569" s="55" t="str">
        <f t="shared" si="13"/>
        <v/>
      </c>
      <c r="AH569" s="55" t="str">
        <f t="shared" si="14"/>
        <v/>
      </c>
      <c r="AI569" s="55"/>
      <c r="AJ569" s="55" t="str">
        <f t="shared" si="20"/>
        <v/>
      </c>
      <c r="AK569" s="55" t="str">
        <f t="shared" si="15"/>
        <v/>
      </c>
      <c r="AL569" s="104" t="str">
        <f t="shared" si="16"/>
        <v>  </v>
      </c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</row>
    <row r="570" ht="30.0" customHeight="1">
      <c r="A570" s="1"/>
      <c r="B570" s="1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114"/>
      <c r="W570" s="114"/>
      <c r="X570" s="114"/>
      <c r="Y570" s="114" t="str">
        <f t="shared" si="9"/>
        <v/>
      </c>
      <c r="Z570" s="114" t="str">
        <f t="shared" si="10"/>
        <v/>
      </c>
      <c r="AA570" s="114"/>
      <c r="AB570" s="114"/>
      <c r="AC570" s="128"/>
      <c r="AD570" s="55"/>
      <c r="AE570" s="55"/>
      <c r="AF570" s="55" t="str">
        <f t="shared" si="19"/>
        <v/>
      </c>
      <c r="AG570" s="55" t="str">
        <f t="shared" si="13"/>
        <v/>
      </c>
      <c r="AH570" s="55" t="str">
        <f t="shared" si="14"/>
        <v/>
      </c>
      <c r="AI570" s="55"/>
      <c r="AJ570" s="55" t="str">
        <f t="shared" si="20"/>
        <v/>
      </c>
      <c r="AK570" s="55" t="str">
        <f t="shared" si="15"/>
        <v/>
      </c>
      <c r="AL570" s="104" t="str">
        <f t="shared" si="16"/>
        <v>  </v>
      </c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</row>
    <row r="571" ht="30.0" customHeight="1">
      <c r="A571" s="1"/>
      <c r="B571" s="1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114"/>
      <c r="W571" s="114"/>
      <c r="X571" s="114"/>
      <c r="Y571" s="114" t="str">
        <f t="shared" si="9"/>
        <v/>
      </c>
      <c r="Z571" s="114" t="str">
        <f t="shared" si="10"/>
        <v/>
      </c>
      <c r="AA571" s="114"/>
      <c r="AB571" s="114"/>
      <c r="AC571" s="128"/>
      <c r="AD571" s="55"/>
      <c r="AE571" s="55"/>
      <c r="AF571" s="55" t="str">
        <f t="shared" si="19"/>
        <v/>
      </c>
      <c r="AG571" s="55" t="str">
        <f t="shared" si="13"/>
        <v/>
      </c>
      <c r="AH571" s="55" t="str">
        <f t="shared" si="14"/>
        <v/>
      </c>
      <c r="AI571" s="55"/>
      <c r="AJ571" s="55" t="str">
        <f t="shared" si="20"/>
        <v/>
      </c>
      <c r="AK571" s="55" t="str">
        <f t="shared" si="15"/>
        <v/>
      </c>
      <c r="AL571" s="104" t="str">
        <f t="shared" si="16"/>
        <v>  </v>
      </c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</row>
    <row r="572" ht="30.0" customHeight="1">
      <c r="A572" s="1"/>
      <c r="B572" s="1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114"/>
      <c r="W572" s="114"/>
      <c r="X572" s="114"/>
      <c r="Y572" s="114" t="str">
        <f t="shared" si="9"/>
        <v/>
      </c>
      <c r="Z572" s="114" t="str">
        <f t="shared" si="10"/>
        <v/>
      </c>
      <c r="AA572" s="114"/>
      <c r="AB572" s="114"/>
      <c r="AC572" s="128"/>
      <c r="AD572" s="55"/>
      <c r="AE572" s="55"/>
      <c r="AF572" s="55" t="str">
        <f t="shared" si="19"/>
        <v/>
      </c>
      <c r="AG572" s="55" t="str">
        <f t="shared" si="13"/>
        <v/>
      </c>
      <c r="AH572" s="55" t="str">
        <f t="shared" si="14"/>
        <v/>
      </c>
      <c r="AI572" s="55"/>
      <c r="AJ572" s="55" t="str">
        <f t="shared" si="20"/>
        <v/>
      </c>
      <c r="AK572" s="55" t="str">
        <f t="shared" si="15"/>
        <v/>
      </c>
      <c r="AL572" s="104" t="str">
        <f t="shared" si="16"/>
        <v>  </v>
      </c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</row>
    <row r="573" ht="30.0" customHeight="1">
      <c r="A573" s="1"/>
      <c r="B573" s="1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114"/>
      <c r="W573" s="114"/>
      <c r="X573" s="114"/>
      <c r="Y573" s="114" t="str">
        <f t="shared" si="9"/>
        <v/>
      </c>
      <c r="Z573" s="114" t="str">
        <f t="shared" si="10"/>
        <v/>
      </c>
      <c r="AA573" s="114"/>
      <c r="AB573" s="114"/>
      <c r="AC573" s="128"/>
      <c r="AD573" s="55"/>
      <c r="AE573" s="55"/>
      <c r="AF573" s="55" t="str">
        <f t="shared" si="19"/>
        <v/>
      </c>
      <c r="AG573" s="55" t="str">
        <f t="shared" si="13"/>
        <v/>
      </c>
      <c r="AH573" s="55" t="str">
        <f t="shared" si="14"/>
        <v/>
      </c>
      <c r="AI573" s="55"/>
      <c r="AJ573" s="55" t="str">
        <f t="shared" si="20"/>
        <v/>
      </c>
      <c r="AK573" s="55" t="str">
        <f t="shared" si="15"/>
        <v/>
      </c>
      <c r="AL573" s="104" t="str">
        <f t="shared" si="16"/>
        <v>  </v>
      </c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</row>
    <row r="574" ht="30.0" customHeight="1">
      <c r="A574" s="1"/>
      <c r="B574" s="1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114"/>
      <c r="W574" s="114"/>
      <c r="X574" s="114"/>
      <c r="Y574" s="114" t="str">
        <f t="shared" si="9"/>
        <v/>
      </c>
      <c r="Z574" s="114" t="str">
        <f t="shared" si="10"/>
        <v/>
      </c>
      <c r="AA574" s="114"/>
      <c r="AB574" s="114"/>
      <c r="AC574" s="128"/>
      <c r="AD574" s="55"/>
      <c r="AE574" s="55"/>
      <c r="AF574" s="55" t="str">
        <f t="shared" si="19"/>
        <v/>
      </c>
      <c r="AG574" s="55" t="str">
        <f t="shared" si="13"/>
        <v/>
      </c>
      <c r="AH574" s="55" t="str">
        <f t="shared" si="14"/>
        <v/>
      </c>
      <c r="AI574" s="55"/>
      <c r="AJ574" s="55" t="str">
        <f t="shared" si="20"/>
        <v/>
      </c>
      <c r="AK574" s="55" t="str">
        <f t="shared" si="15"/>
        <v/>
      </c>
      <c r="AL574" s="104" t="str">
        <f t="shared" si="16"/>
        <v>  </v>
      </c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</row>
    <row r="575" ht="30.0" customHeight="1">
      <c r="A575" s="1"/>
      <c r="B575" s="1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114"/>
      <c r="W575" s="114"/>
      <c r="X575" s="114"/>
      <c r="Y575" s="114" t="str">
        <f t="shared" si="9"/>
        <v/>
      </c>
      <c r="Z575" s="114" t="str">
        <f t="shared" si="10"/>
        <v/>
      </c>
      <c r="AA575" s="114"/>
      <c r="AB575" s="114"/>
      <c r="AC575" s="128"/>
      <c r="AD575" s="55"/>
      <c r="AE575" s="55"/>
      <c r="AF575" s="55" t="str">
        <f t="shared" si="19"/>
        <v/>
      </c>
      <c r="AG575" s="55" t="str">
        <f t="shared" si="13"/>
        <v/>
      </c>
      <c r="AH575" s="55" t="str">
        <f t="shared" si="14"/>
        <v/>
      </c>
      <c r="AI575" s="55"/>
      <c r="AJ575" s="55" t="str">
        <f t="shared" si="20"/>
        <v/>
      </c>
      <c r="AK575" s="55" t="str">
        <f t="shared" si="15"/>
        <v/>
      </c>
      <c r="AL575" s="104" t="str">
        <f t="shared" si="16"/>
        <v>  </v>
      </c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</row>
    <row r="576" ht="30.0" customHeight="1">
      <c r="A576" s="1"/>
      <c r="B576" s="1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114"/>
      <c r="W576" s="114"/>
      <c r="X576" s="114"/>
      <c r="Y576" s="114" t="str">
        <f t="shared" si="9"/>
        <v/>
      </c>
      <c r="Z576" s="114" t="str">
        <f t="shared" si="10"/>
        <v/>
      </c>
      <c r="AA576" s="114"/>
      <c r="AB576" s="114"/>
      <c r="AC576" s="128"/>
      <c r="AD576" s="55"/>
      <c r="AE576" s="55"/>
      <c r="AF576" s="55" t="str">
        <f t="shared" si="19"/>
        <v/>
      </c>
      <c r="AG576" s="55" t="str">
        <f t="shared" si="13"/>
        <v/>
      </c>
      <c r="AH576" s="55" t="str">
        <f t="shared" si="14"/>
        <v/>
      </c>
      <c r="AI576" s="55"/>
      <c r="AJ576" s="55" t="str">
        <f t="shared" si="20"/>
        <v/>
      </c>
      <c r="AK576" s="55" t="str">
        <f t="shared" si="15"/>
        <v/>
      </c>
      <c r="AL576" s="104" t="str">
        <f t="shared" si="16"/>
        <v>  </v>
      </c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</row>
    <row r="577" ht="30.0" customHeight="1">
      <c r="A577" s="1"/>
      <c r="B577" s="1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114"/>
      <c r="W577" s="114"/>
      <c r="X577" s="114"/>
      <c r="Y577" s="114" t="str">
        <f t="shared" si="9"/>
        <v/>
      </c>
      <c r="Z577" s="114" t="str">
        <f t="shared" si="10"/>
        <v/>
      </c>
      <c r="AA577" s="114"/>
      <c r="AB577" s="114"/>
      <c r="AC577" s="128"/>
      <c r="AD577" s="55"/>
      <c r="AE577" s="55"/>
      <c r="AF577" s="55" t="str">
        <f t="shared" si="19"/>
        <v/>
      </c>
      <c r="AG577" s="55" t="str">
        <f t="shared" si="13"/>
        <v/>
      </c>
      <c r="AH577" s="55" t="str">
        <f t="shared" si="14"/>
        <v/>
      </c>
      <c r="AI577" s="55"/>
      <c r="AJ577" s="55" t="str">
        <f t="shared" si="20"/>
        <v/>
      </c>
      <c r="AK577" s="55" t="str">
        <f t="shared" si="15"/>
        <v/>
      </c>
      <c r="AL577" s="104" t="str">
        <f t="shared" si="16"/>
        <v>  </v>
      </c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</row>
    <row r="578" ht="30.0" customHeight="1">
      <c r="A578" s="1"/>
      <c r="B578" s="1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114"/>
      <c r="W578" s="114"/>
      <c r="X578" s="114"/>
      <c r="Y578" s="114" t="str">
        <f t="shared" si="9"/>
        <v/>
      </c>
      <c r="Z578" s="114" t="str">
        <f t="shared" si="10"/>
        <v/>
      </c>
      <c r="AA578" s="114"/>
      <c r="AB578" s="114"/>
      <c r="AC578" s="128"/>
      <c r="AD578" s="55"/>
      <c r="AE578" s="55"/>
      <c r="AF578" s="55" t="str">
        <f t="shared" si="19"/>
        <v/>
      </c>
      <c r="AG578" s="55" t="str">
        <f t="shared" si="13"/>
        <v/>
      </c>
      <c r="AH578" s="55" t="str">
        <f t="shared" si="14"/>
        <v/>
      </c>
      <c r="AI578" s="55"/>
      <c r="AJ578" s="55" t="str">
        <f t="shared" si="20"/>
        <v/>
      </c>
      <c r="AK578" s="55" t="str">
        <f t="shared" si="15"/>
        <v/>
      </c>
      <c r="AL578" s="104" t="str">
        <f t="shared" si="16"/>
        <v>  </v>
      </c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</row>
    <row r="579" ht="30.0" customHeight="1">
      <c r="A579" s="1"/>
      <c r="B579" s="1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114"/>
      <c r="W579" s="114"/>
      <c r="X579" s="114"/>
      <c r="Y579" s="114" t="str">
        <f t="shared" si="9"/>
        <v/>
      </c>
      <c r="Z579" s="114" t="str">
        <f t="shared" si="10"/>
        <v/>
      </c>
      <c r="AA579" s="114"/>
      <c r="AB579" s="114"/>
      <c r="AC579" s="128"/>
      <c r="AD579" s="55"/>
      <c r="AE579" s="55"/>
      <c r="AF579" s="55" t="str">
        <f t="shared" si="19"/>
        <v/>
      </c>
      <c r="AG579" s="55" t="str">
        <f t="shared" si="13"/>
        <v/>
      </c>
      <c r="AH579" s="55" t="str">
        <f t="shared" si="14"/>
        <v/>
      </c>
      <c r="AI579" s="55"/>
      <c r="AJ579" s="55" t="str">
        <f t="shared" si="20"/>
        <v/>
      </c>
      <c r="AK579" s="55" t="str">
        <f t="shared" si="15"/>
        <v/>
      </c>
      <c r="AL579" s="104" t="str">
        <f t="shared" si="16"/>
        <v>  </v>
      </c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</row>
    <row r="580" ht="30.0" customHeight="1">
      <c r="A580" s="1"/>
      <c r="B580" s="1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114"/>
      <c r="W580" s="114"/>
      <c r="X580" s="114"/>
      <c r="Y580" s="114" t="str">
        <f t="shared" si="9"/>
        <v/>
      </c>
      <c r="Z580" s="114" t="str">
        <f t="shared" si="10"/>
        <v/>
      </c>
      <c r="AA580" s="114"/>
      <c r="AB580" s="114"/>
      <c r="AC580" s="128"/>
      <c r="AD580" s="55"/>
      <c r="AE580" s="55"/>
      <c r="AF580" s="55" t="str">
        <f t="shared" si="19"/>
        <v/>
      </c>
      <c r="AG580" s="55" t="str">
        <f t="shared" si="13"/>
        <v/>
      </c>
      <c r="AH580" s="55" t="str">
        <f t="shared" si="14"/>
        <v/>
      </c>
      <c r="AI580" s="55"/>
      <c r="AJ580" s="55" t="str">
        <f t="shared" si="20"/>
        <v/>
      </c>
      <c r="AK580" s="55" t="str">
        <f t="shared" si="15"/>
        <v/>
      </c>
      <c r="AL580" s="104" t="str">
        <f t="shared" si="16"/>
        <v>  </v>
      </c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</row>
    <row r="581" ht="30.0" customHeight="1">
      <c r="A581" s="1"/>
      <c r="B581" s="1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114"/>
      <c r="W581" s="114"/>
      <c r="X581" s="114"/>
      <c r="Y581" s="114" t="str">
        <f t="shared" si="9"/>
        <v/>
      </c>
      <c r="Z581" s="114" t="str">
        <f t="shared" si="10"/>
        <v/>
      </c>
      <c r="AA581" s="114"/>
      <c r="AB581" s="114"/>
      <c r="AC581" s="128"/>
      <c r="AD581" s="55"/>
      <c r="AE581" s="55"/>
      <c r="AF581" s="55" t="str">
        <f t="shared" si="19"/>
        <v/>
      </c>
      <c r="AG581" s="55" t="str">
        <f t="shared" si="13"/>
        <v/>
      </c>
      <c r="AH581" s="55" t="str">
        <f t="shared" si="14"/>
        <v/>
      </c>
      <c r="AI581" s="55"/>
      <c r="AJ581" s="55" t="str">
        <f t="shared" si="20"/>
        <v/>
      </c>
      <c r="AK581" s="55" t="str">
        <f t="shared" si="15"/>
        <v/>
      </c>
      <c r="AL581" s="104" t="str">
        <f t="shared" si="16"/>
        <v>  </v>
      </c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</row>
    <row r="582" ht="30.0" customHeight="1">
      <c r="A582" s="1"/>
      <c r="B582" s="1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114"/>
      <c r="W582" s="114"/>
      <c r="X582" s="114"/>
      <c r="Y582" s="114" t="str">
        <f t="shared" si="9"/>
        <v/>
      </c>
      <c r="Z582" s="114" t="str">
        <f t="shared" si="10"/>
        <v/>
      </c>
      <c r="AA582" s="114"/>
      <c r="AB582" s="114"/>
      <c r="AC582" s="128"/>
      <c r="AD582" s="55"/>
      <c r="AE582" s="55"/>
      <c r="AF582" s="55" t="str">
        <f t="shared" si="19"/>
        <v/>
      </c>
      <c r="AG582" s="55" t="str">
        <f t="shared" si="13"/>
        <v/>
      </c>
      <c r="AH582" s="55" t="str">
        <f t="shared" si="14"/>
        <v/>
      </c>
      <c r="AI582" s="55"/>
      <c r="AJ582" s="55" t="str">
        <f t="shared" si="20"/>
        <v/>
      </c>
      <c r="AK582" s="55" t="str">
        <f t="shared" si="15"/>
        <v/>
      </c>
      <c r="AL582" s="104" t="str">
        <f t="shared" si="16"/>
        <v>  </v>
      </c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</row>
    <row r="583" ht="30.0" customHeight="1">
      <c r="A583" s="1"/>
      <c r="B583" s="1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114"/>
      <c r="W583" s="114"/>
      <c r="X583" s="114"/>
      <c r="Y583" s="114" t="str">
        <f t="shared" si="9"/>
        <v/>
      </c>
      <c r="Z583" s="114" t="str">
        <f t="shared" si="10"/>
        <v/>
      </c>
      <c r="AA583" s="114"/>
      <c r="AB583" s="114"/>
      <c r="AC583" s="128"/>
      <c r="AD583" s="55"/>
      <c r="AE583" s="55"/>
      <c r="AF583" s="55" t="str">
        <f t="shared" si="19"/>
        <v/>
      </c>
      <c r="AG583" s="55" t="str">
        <f t="shared" si="13"/>
        <v/>
      </c>
      <c r="AH583" s="55" t="str">
        <f t="shared" si="14"/>
        <v/>
      </c>
      <c r="AI583" s="55"/>
      <c r="AJ583" s="55" t="str">
        <f t="shared" si="20"/>
        <v/>
      </c>
      <c r="AK583" s="55" t="str">
        <f t="shared" si="15"/>
        <v/>
      </c>
      <c r="AL583" s="104" t="str">
        <f t="shared" si="16"/>
        <v>  </v>
      </c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</row>
    <row r="584" ht="30.0" customHeight="1">
      <c r="A584" s="1"/>
      <c r="B584" s="1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114"/>
      <c r="W584" s="114"/>
      <c r="X584" s="114"/>
      <c r="Y584" s="114" t="str">
        <f t="shared" si="9"/>
        <v/>
      </c>
      <c r="Z584" s="114" t="str">
        <f t="shared" si="10"/>
        <v/>
      </c>
      <c r="AA584" s="114"/>
      <c r="AB584" s="114"/>
      <c r="AC584" s="128"/>
      <c r="AD584" s="55"/>
      <c r="AE584" s="55"/>
      <c r="AF584" s="55" t="str">
        <f t="shared" si="19"/>
        <v/>
      </c>
      <c r="AG584" s="55" t="str">
        <f t="shared" si="13"/>
        <v/>
      </c>
      <c r="AH584" s="55" t="str">
        <f t="shared" si="14"/>
        <v/>
      </c>
      <c r="AI584" s="55"/>
      <c r="AJ584" s="55" t="str">
        <f t="shared" si="20"/>
        <v/>
      </c>
      <c r="AK584" s="55" t="str">
        <f t="shared" si="15"/>
        <v/>
      </c>
      <c r="AL584" s="104" t="str">
        <f t="shared" si="16"/>
        <v>  </v>
      </c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</row>
    <row r="585" ht="30.0" customHeight="1">
      <c r="A585" s="1"/>
      <c r="B585" s="1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114"/>
      <c r="W585" s="114"/>
      <c r="X585" s="114"/>
      <c r="Y585" s="114" t="str">
        <f t="shared" si="9"/>
        <v/>
      </c>
      <c r="Z585" s="114" t="str">
        <f t="shared" si="10"/>
        <v/>
      </c>
      <c r="AA585" s="114"/>
      <c r="AB585" s="114"/>
      <c r="AC585" s="128"/>
      <c r="AD585" s="55"/>
      <c r="AE585" s="55"/>
      <c r="AF585" s="55" t="str">
        <f t="shared" si="19"/>
        <v/>
      </c>
      <c r="AG585" s="55" t="str">
        <f t="shared" si="13"/>
        <v/>
      </c>
      <c r="AH585" s="55" t="str">
        <f t="shared" si="14"/>
        <v/>
      </c>
      <c r="AI585" s="55"/>
      <c r="AJ585" s="55" t="str">
        <f t="shared" si="20"/>
        <v/>
      </c>
      <c r="AK585" s="55" t="str">
        <f t="shared" si="15"/>
        <v/>
      </c>
      <c r="AL585" s="104" t="str">
        <f t="shared" si="16"/>
        <v>  </v>
      </c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</row>
    <row r="586" ht="30.0" customHeight="1">
      <c r="A586" s="1"/>
      <c r="B586" s="1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114"/>
      <c r="W586" s="114"/>
      <c r="X586" s="114"/>
      <c r="Y586" s="114" t="str">
        <f t="shared" si="9"/>
        <v/>
      </c>
      <c r="Z586" s="114" t="str">
        <f t="shared" si="10"/>
        <v/>
      </c>
      <c r="AA586" s="114"/>
      <c r="AB586" s="114"/>
      <c r="AC586" s="128"/>
      <c r="AD586" s="55"/>
      <c r="AE586" s="55"/>
      <c r="AF586" s="55" t="str">
        <f t="shared" si="19"/>
        <v/>
      </c>
      <c r="AG586" s="55" t="str">
        <f t="shared" si="13"/>
        <v/>
      </c>
      <c r="AH586" s="55" t="str">
        <f t="shared" si="14"/>
        <v/>
      </c>
      <c r="AI586" s="55"/>
      <c r="AJ586" s="55" t="str">
        <f t="shared" si="20"/>
        <v/>
      </c>
      <c r="AK586" s="55" t="str">
        <f t="shared" si="15"/>
        <v/>
      </c>
      <c r="AL586" s="104" t="str">
        <f t="shared" si="16"/>
        <v>  </v>
      </c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</row>
    <row r="587" ht="30.0" customHeight="1">
      <c r="A587" s="1"/>
      <c r="B587" s="1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114"/>
      <c r="W587" s="114"/>
      <c r="X587" s="114"/>
      <c r="Y587" s="114" t="str">
        <f t="shared" si="9"/>
        <v/>
      </c>
      <c r="Z587" s="114" t="str">
        <f t="shared" si="10"/>
        <v/>
      </c>
      <c r="AA587" s="114"/>
      <c r="AB587" s="114"/>
      <c r="AC587" s="128"/>
      <c r="AD587" s="55"/>
      <c r="AE587" s="55"/>
      <c r="AF587" s="55" t="str">
        <f t="shared" si="19"/>
        <v/>
      </c>
      <c r="AG587" s="55" t="str">
        <f t="shared" si="13"/>
        <v/>
      </c>
      <c r="AH587" s="55" t="str">
        <f t="shared" si="14"/>
        <v/>
      </c>
      <c r="AI587" s="55"/>
      <c r="AJ587" s="55" t="str">
        <f t="shared" si="20"/>
        <v/>
      </c>
      <c r="AK587" s="55" t="str">
        <f t="shared" si="15"/>
        <v/>
      </c>
      <c r="AL587" s="104" t="str">
        <f t="shared" si="16"/>
        <v>  </v>
      </c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</row>
    <row r="588" ht="30.0" customHeight="1">
      <c r="A588" s="1"/>
      <c r="B588" s="1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114"/>
      <c r="W588" s="114"/>
      <c r="X588" s="114"/>
      <c r="Y588" s="114" t="str">
        <f t="shared" si="9"/>
        <v/>
      </c>
      <c r="Z588" s="114" t="str">
        <f t="shared" si="10"/>
        <v/>
      </c>
      <c r="AA588" s="114"/>
      <c r="AB588" s="114"/>
      <c r="AC588" s="128"/>
      <c r="AD588" s="55"/>
      <c r="AE588" s="55"/>
      <c r="AF588" s="55" t="str">
        <f t="shared" si="19"/>
        <v/>
      </c>
      <c r="AG588" s="55" t="str">
        <f t="shared" si="13"/>
        <v/>
      </c>
      <c r="AH588" s="55" t="str">
        <f t="shared" si="14"/>
        <v/>
      </c>
      <c r="AI588" s="55"/>
      <c r="AJ588" s="55" t="str">
        <f t="shared" si="20"/>
        <v/>
      </c>
      <c r="AK588" s="55" t="str">
        <f t="shared" si="15"/>
        <v/>
      </c>
      <c r="AL588" s="104" t="str">
        <f t="shared" si="16"/>
        <v>  </v>
      </c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</row>
    <row r="589" ht="30.0" customHeight="1">
      <c r="A589" s="1"/>
      <c r="B589" s="1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114"/>
      <c r="W589" s="114"/>
      <c r="X589" s="114"/>
      <c r="Y589" s="114" t="str">
        <f t="shared" si="9"/>
        <v/>
      </c>
      <c r="Z589" s="114" t="str">
        <f t="shared" si="10"/>
        <v/>
      </c>
      <c r="AA589" s="114"/>
      <c r="AB589" s="114"/>
      <c r="AC589" s="128"/>
      <c r="AD589" s="55"/>
      <c r="AE589" s="55"/>
      <c r="AF589" s="55" t="str">
        <f t="shared" si="19"/>
        <v/>
      </c>
      <c r="AG589" s="55" t="str">
        <f t="shared" si="13"/>
        <v/>
      </c>
      <c r="AH589" s="55" t="str">
        <f t="shared" si="14"/>
        <v/>
      </c>
      <c r="AI589" s="55"/>
      <c r="AJ589" s="55" t="str">
        <f t="shared" si="20"/>
        <v/>
      </c>
      <c r="AK589" s="55" t="str">
        <f t="shared" si="15"/>
        <v/>
      </c>
      <c r="AL589" s="104" t="str">
        <f t="shared" si="16"/>
        <v>  </v>
      </c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</row>
    <row r="590" ht="30.0" customHeight="1">
      <c r="A590" s="1"/>
      <c r="B590" s="1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114"/>
      <c r="W590" s="114"/>
      <c r="X590" s="114"/>
      <c r="Y590" s="114" t="str">
        <f t="shared" si="9"/>
        <v/>
      </c>
      <c r="Z590" s="114" t="str">
        <f t="shared" si="10"/>
        <v/>
      </c>
      <c r="AA590" s="114"/>
      <c r="AB590" s="114"/>
      <c r="AC590" s="128"/>
      <c r="AD590" s="55"/>
      <c r="AE590" s="55"/>
      <c r="AF590" s="55" t="str">
        <f t="shared" si="19"/>
        <v/>
      </c>
      <c r="AG590" s="55" t="str">
        <f t="shared" si="13"/>
        <v/>
      </c>
      <c r="AH590" s="55" t="str">
        <f t="shared" si="14"/>
        <v/>
      </c>
      <c r="AI590" s="55"/>
      <c r="AJ590" s="55" t="str">
        <f t="shared" si="20"/>
        <v/>
      </c>
      <c r="AK590" s="55" t="str">
        <f t="shared" si="15"/>
        <v/>
      </c>
      <c r="AL590" s="104" t="str">
        <f t="shared" si="16"/>
        <v>  </v>
      </c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</row>
    <row r="591" ht="30.0" customHeight="1">
      <c r="A591" s="1"/>
      <c r="B591" s="1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114"/>
      <c r="W591" s="114"/>
      <c r="X591" s="114"/>
      <c r="Y591" s="114" t="str">
        <f t="shared" si="9"/>
        <v/>
      </c>
      <c r="Z591" s="114" t="str">
        <f t="shared" si="10"/>
        <v/>
      </c>
      <c r="AA591" s="114"/>
      <c r="AB591" s="114"/>
      <c r="AC591" s="128"/>
      <c r="AD591" s="55"/>
      <c r="AE591" s="55"/>
      <c r="AF591" s="55" t="str">
        <f t="shared" si="19"/>
        <v/>
      </c>
      <c r="AG591" s="55" t="str">
        <f t="shared" si="13"/>
        <v/>
      </c>
      <c r="AH591" s="55" t="str">
        <f t="shared" si="14"/>
        <v/>
      </c>
      <c r="AI591" s="55"/>
      <c r="AJ591" s="55" t="str">
        <f t="shared" si="20"/>
        <v/>
      </c>
      <c r="AK591" s="55" t="str">
        <f t="shared" si="15"/>
        <v/>
      </c>
      <c r="AL591" s="104" t="str">
        <f t="shared" si="16"/>
        <v>  </v>
      </c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</row>
    <row r="592" ht="30.0" customHeight="1">
      <c r="A592" s="1"/>
      <c r="B592" s="1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114"/>
      <c r="W592" s="114"/>
      <c r="X592" s="114"/>
      <c r="Y592" s="114" t="str">
        <f t="shared" si="9"/>
        <v/>
      </c>
      <c r="Z592" s="114" t="str">
        <f t="shared" si="10"/>
        <v/>
      </c>
      <c r="AA592" s="114"/>
      <c r="AB592" s="114"/>
      <c r="AC592" s="128"/>
      <c r="AD592" s="55"/>
      <c r="AE592" s="55"/>
      <c r="AF592" s="55" t="str">
        <f t="shared" si="19"/>
        <v/>
      </c>
      <c r="AG592" s="55" t="str">
        <f t="shared" si="13"/>
        <v/>
      </c>
      <c r="AH592" s="55" t="str">
        <f t="shared" si="14"/>
        <v/>
      </c>
      <c r="AI592" s="55"/>
      <c r="AJ592" s="55" t="str">
        <f t="shared" si="20"/>
        <v/>
      </c>
      <c r="AK592" s="55" t="str">
        <f t="shared" si="15"/>
        <v/>
      </c>
      <c r="AL592" s="104" t="str">
        <f t="shared" si="16"/>
        <v>  </v>
      </c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</row>
    <row r="593" ht="30.0" customHeight="1">
      <c r="A593" s="1"/>
      <c r="B593" s="1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114"/>
      <c r="W593" s="114"/>
      <c r="X593" s="114"/>
      <c r="Y593" s="114" t="str">
        <f t="shared" si="9"/>
        <v/>
      </c>
      <c r="Z593" s="114" t="str">
        <f t="shared" si="10"/>
        <v/>
      </c>
      <c r="AA593" s="114"/>
      <c r="AB593" s="114"/>
      <c r="AC593" s="128"/>
      <c r="AD593" s="55"/>
      <c r="AE593" s="55"/>
      <c r="AF593" s="55" t="str">
        <f t="shared" si="19"/>
        <v/>
      </c>
      <c r="AG593" s="55" t="str">
        <f t="shared" si="13"/>
        <v/>
      </c>
      <c r="AH593" s="55" t="str">
        <f t="shared" si="14"/>
        <v/>
      </c>
      <c r="AI593" s="55"/>
      <c r="AJ593" s="55" t="str">
        <f t="shared" si="20"/>
        <v/>
      </c>
      <c r="AK593" s="55" t="str">
        <f t="shared" si="15"/>
        <v/>
      </c>
      <c r="AL593" s="104" t="str">
        <f t="shared" si="16"/>
        <v>  </v>
      </c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</row>
    <row r="594" ht="30.0" customHeight="1">
      <c r="A594" s="1"/>
      <c r="B594" s="1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114"/>
      <c r="W594" s="114"/>
      <c r="X594" s="114"/>
      <c r="Y594" s="114" t="str">
        <f t="shared" si="9"/>
        <v/>
      </c>
      <c r="Z594" s="114" t="str">
        <f t="shared" si="10"/>
        <v/>
      </c>
      <c r="AA594" s="114"/>
      <c r="AB594" s="114"/>
      <c r="AC594" s="128"/>
      <c r="AD594" s="55"/>
      <c r="AE594" s="55"/>
      <c r="AF594" s="55" t="str">
        <f t="shared" si="19"/>
        <v/>
      </c>
      <c r="AG594" s="55" t="str">
        <f t="shared" si="13"/>
        <v/>
      </c>
      <c r="AH594" s="55" t="str">
        <f t="shared" si="14"/>
        <v/>
      </c>
      <c r="AI594" s="55"/>
      <c r="AJ594" s="55" t="str">
        <f t="shared" si="20"/>
        <v/>
      </c>
      <c r="AK594" s="55" t="str">
        <f t="shared" si="15"/>
        <v/>
      </c>
      <c r="AL594" s="104" t="str">
        <f t="shared" si="16"/>
        <v>  </v>
      </c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</row>
    <row r="595" ht="30.0" customHeight="1">
      <c r="A595" s="1"/>
      <c r="B595" s="1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114"/>
      <c r="W595" s="114"/>
      <c r="X595" s="114"/>
      <c r="Y595" s="114" t="str">
        <f t="shared" si="9"/>
        <v/>
      </c>
      <c r="Z595" s="114" t="str">
        <f t="shared" si="10"/>
        <v/>
      </c>
      <c r="AA595" s="114"/>
      <c r="AB595" s="114"/>
      <c r="AC595" s="128"/>
      <c r="AD595" s="55"/>
      <c r="AE595" s="55"/>
      <c r="AF595" s="55" t="str">
        <f t="shared" si="19"/>
        <v/>
      </c>
      <c r="AG595" s="55" t="str">
        <f t="shared" si="13"/>
        <v/>
      </c>
      <c r="AH595" s="55" t="str">
        <f t="shared" si="14"/>
        <v/>
      </c>
      <c r="AI595" s="55"/>
      <c r="AJ595" s="55" t="str">
        <f t="shared" si="20"/>
        <v/>
      </c>
      <c r="AK595" s="55" t="str">
        <f t="shared" si="15"/>
        <v/>
      </c>
      <c r="AL595" s="104" t="str">
        <f t="shared" si="16"/>
        <v>  </v>
      </c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</row>
    <row r="596" ht="30.0" customHeight="1">
      <c r="A596" s="1"/>
      <c r="B596" s="1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114"/>
      <c r="W596" s="114"/>
      <c r="X596" s="114"/>
      <c r="Y596" s="114" t="str">
        <f t="shared" si="9"/>
        <v/>
      </c>
      <c r="Z596" s="114" t="str">
        <f t="shared" si="10"/>
        <v/>
      </c>
      <c r="AA596" s="114"/>
      <c r="AB596" s="114"/>
      <c r="AC596" s="128"/>
      <c r="AD596" s="55"/>
      <c r="AE596" s="55"/>
      <c r="AF596" s="55" t="str">
        <f t="shared" si="19"/>
        <v/>
      </c>
      <c r="AG596" s="55" t="str">
        <f t="shared" si="13"/>
        <v/>
      </c>
      <c r="AH596" s="55" t="str">
        <f t="shared" si="14"/>
        <v/>
      </c>
      <c r="AI596" s="55"/>
      <c r="AJ596" s="55" t="str">
        <f t="shared" si="20"/>
        <v/>
      </c>
      <c r="AK596" s="55" t="str">
        <f t="shared" si="15"/>
        <v/>
      </c>
      <c r="AL596" s="104" t="str">
        <f t="shared" si="16"/>
        <v>  </v>
      </c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</row>
    <row r="597" ht="30.0" customHeight="1">
      <c r="A597" s="1"/>
      <c r="B597" s="1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114"/>
      <c r="W597" s="114"/>
      <c r="X597" s="114"/>
      <c r="Y597" s="114" t="str">
        <f t="shared" si="9"/>
        <v/>
      </c>
      <c r="Z597" s="114" t="str">
        <f t="shared" si="10"/>
        <v/>
      </c>
      <c r="AA597" s="114"/>
      <c r="AB597" s="114"/>
      <c r="AC597" s="128"/>
      <c r="AD597" s="55"/>
      <c r="AE597" s="55"/>
      <c r="AF597" s="55" t="str">
        <f t="shared" si="19"/>
        <v/>
      </c>
      <c r="AG597" s="55" t="str">
        <f t="shared" si="13"/>
        <v/>
      </c>
      <c r="AH597" s="55" t="str">
        <f t="shared" si="14"/>
        <v/>
      </c>
      <c r="AI597" s="55"/>
      <c r="AJ597" s="55" t="str">
        <f t="shared" si="20"/>
        <v/>
      </c>
      <c r="AK597" s="55" t="str">
        <f t="shared" si="15"/>
        <v/>
      </c>
      <c r="AL597" s="104" t="str">
        <f t="shared" si="16"/>
        <v>  </v>
      </c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</row>
    <row r="598" ht="30.0" customHeight="1">
      <c r="A598" s="1"/>
      <c r="B598" s="1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114"/>
      <c r="W598" s="114"/>
      <c r="X598" s="114"/>
      <c r="Y598" s="114" t="str">
        <f t="shared" si="9"/>
        <v/>
      </c>
      <c r="Z598" s="114" t="str">
        <f t="shared" si="10"/>
        <v/>
      </c>
      <c r="AA598" s="114"/>
      <c r="AB598" s="114"/>
      <c r="AC598" s="128"/>
      <c r="AD598" s="55"/>
      <c r="AE598" s="55"/>
      <c r="AF598" s="55" t="str">
        <f t="shared" si="19"/>
        <v/>
      </c>
      <c r="AG598" s="55" t="str">
        <f t="shared" si="13"/>
        <v/>
      </c>
      <c r="AH598" s="55" t="str">
        <f t="shared" si="14"/>
        <v/>
      </c>
      <c r="AI598" s="55"/>
      <c r="AJ598" s="55" t="str">
        <f t="shared" si="20"/>
        <v/>
      </c>
      <c r="AK598" s="55" t="str">
        <f t="shared" si="15"/>
        <v/>
      </c>
      <c r="AL598" s="104" t="str">
        <f t="shared" si="16"/>
        <v>  </v>
      </c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</row>
    <row r="599" ht="30.0" customHeight="1">
      <c r="A599" s="1"/>
      <c r="B599" s="1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114"/>
      <c r="W599" s="114"/>
      <c r="X599" s="114"/>
      <c r="Y599" s="114" t="str">
        <f t="shared" si="9"/>
        <v/>
      </c>
      <c r="Z599" s="114" t="str">
        <f t="shared" si="10"/>
        <v/>
      </c>
      <c r="AA599" s="114"/>
      <c r="AB599" s="114"/>
      <c r="AC599" s="128"/>
      <c r="AD599" s="55"/>
      <c r="AE599" s="55"/>
      <c r="AF599" s="55" t="str">
        <f t="shared" si="19"/>
        <v/>
      </c>
      <c r="AG599" s="55" t="str">
        <f t="shared" si="13"/>
        <v/>
      </c>
      <c r="AH599" s="55" t="str">
        <f t="shared" si="14"/>
        <v/>
      </c>
      <c r="AI599" s="55"/>
      <c r="AJ599" s="55" t="str">
        <f t="shared" si="20"/>
        <v/>
      </c>
      <c r="AK599" s="55" t="str">
        <f t="shared" si="15"/>
        <v/>
      </c>
      <c r="AL599" s="104" t="str">
        <f t="shared" si="16"/>
        <v>  </v>
      </c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</row>
    <row r="600" ht="30.0" customHeight="1">
      <c r="A600" s="1"/>
      <c r="B600" s="1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114"/>
      <c r="W600" s="114"/>
      <c r="X600" s="114"/>
      <c r="Y600" s="114" t="str">
        <f t="shared" si="9"/>
        <v/>
      </c>
      <c r="Z600" s="114" t="str">
        <f t="shared" si="10"/>
        <v/>
      </c>
      <c r="AA600" s="114"/>
      <c r="AB600" s="114"/>
      <c r="AC600" s="128"/>
      <c r="AD600" s="55"/>
      <c r="AE600" s="55"/>
      <c r="AF600" s="55" t="str">
        <f t="shared" si="19"/>
        <v/>
      </c>
      <c r="AG600" s="55" t="str">
        <f t="shared" si="13"/>
        <v/>
      </c>
      <c r="AH600" s="55" t="str">
        <f t="shared" si="14"/>
        <v/>
      </c>
      <c r="AI600" s="55"/>
      <c r="AJ600" s="55" t="str">
        <f t="shared" si="20"/>
        <v/>
      </c>
      <c r="AK600" s="55" t="str">
        <f t="shared" si="15"/>
        <v/>
      </c>
      <c r="AL600" s="104" t="str">
        <f t="shared" si="16"/>
        <v>  </v>
      </c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</row>
    <row r="601" ht="30.0" customHeight="1">
      <c r="A601" s="1"/>
      <c r="B601" s="1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114"/>
      <c r="W601" s="114"/>
      <c r="X601" s="114"/>
      <c r="Y601" s="114" t="str">
        <f t="shared" si="9"/>
        <v/>
      </c>
      <c r="Z601" s="114" t="str">
        <f t="shared" si="10"/>
        <v/>
      </c>
      <c r="AA601" s="114"/>
      <c r="AB601" s="114"/>
      <c r="AC601" s="128"/>
      <c r="AD601" s="55"/>
      <c r="AE601" s="55"/>
      <c r="AF601" s="55" t="str">
        <f t="shared" si="19"/>
        <v/>
      </c>
      <c r="AG601" s="55" t="str">
        <f t="shared" si="13"/>
        <v/>
      </c>
      <c r="AH601" s="55" t="str">
        <f t="shared" si="14"/>
        <v/>
      </c>
      <c r="AI601" s="55"/>
      <c r="AJ601" s="55" t="str">
        <f t="shared" si="20"/>
        <v/>
      </c>
      <c r="AK601" s="55" t="str">
        <f t="shared" si="15"/>
        <v/>
      </c>
      <c r="AL601" s="104" t="str">
        <f t="shared" si="16"/>
        <v>  </v>
      </c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</row>
    <row r="602" ht="30.0" customHeight="1">
      <c r="A602" s="1"/>
      <c r="B602" s="1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114"/>
      <c r="W602" s="114"/>
      <c r="X602" s="114"/>
      <c r="Y602" s="114" t="str">
        <f t="shared" si="9"/>
        <v/>
      </c>
      <c r="Z602" s="114" t="str">
        <f t="shared" si="10"/>
        <v/>
      </c>
      <c r="AA602" s="114"/>
      <c r="AB602" s="114"/>
      <c r="AC602" s="128"/>
      <c r="AD602" s="55"/>
      <c r="AE602" s="55"/>
      <c r="AF602" s="55" t="str">
        <f t="shared" si="19"/>
        <v/>
      </c>
      <c r="AG602" s="55" t="str">
        <f t="shared" si="13"/>
        <v/>
      </c>
      <c r="AH602" s="55" t="str">
        <f t="shared" si="14"/>
        <v/>
      </c>
      <c r="AI602" s="55"/>
      <c r="AJ602" s="55" t="str">
        <f t="shared" si="20"/>
        <v/>
      </c>
      <c r="AK602" s="55" t="str">
        <f t="shared" si="15"/>
        <v/>
      </c>
      <c r="AL602" s="104" t="str">
        <f t="shared" si="16"/>
        <v>  </v>
      </c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</row>
    <row r="603" ht="30.0" customHeight="1">
      <c r="A603" s="1"/>
      <c r="B603" s="1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114"/>
      <c r="W603" s="114"/>
      <c r="X603" s="114"/>
      <c r="Y603" s="114" t="str">
        <f t="shared" si="9"/>
        <v/>
      </c>
      <c r="Z603" s="114" t="str">
        <f t="shared" si="10"/>
        <v/>
      </c>
      <c r="AA603" s="114"/>
      <c r="AB603" s="114"/>
      <c r="AC603" s="128"/>
      <c r="AD603" s="55"/>
      <c r="AE603" s="55"/>
      <c r="AF603" s="55" t="str">
        <f t="shared" si="19"/>
        <v/>
      </c>
      <c r="AG603" s="55" t="str">
        <f t="shared" si="13"/>
        <v/>
      </c>
      <c r="AH603" s="55" t="str">
        <f t="shared" si="14"/>
        <v/>
      </c>
      <c r="AI603" s="55"/>
      <c r="AJ603" s="55" t="str">
        <f t="shared" si="20"/>
        <v/>
      </c>
      <c r="AK603" s="55" t="str">
        <f t="shared" si="15"/>
        <v/>
      </c>
      <c r="AL603" s="104" t="str">
        <f t="shared" si="16"/>
        <v>  </v>
      </c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</row>
    <row r="604" ht="30.0" customHeight="1">
      <c r="A604" s="1"/>
      <c r="B604" s="1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114"/>
      <c r="W604" s="114"/>
      <c r="X604" s="114"/>
      <c r="Y604" s="114" t="str">
        <f t="shared" si="9"/>
        <v/>
      </c>
      <c r="Z604" s="114" t="str">
        <f t="shared" si="10"/>
        <v/>
      </c>
      <c r="AA604" s="114"/>
      <c r="AB604" s="114"/>
      <c r="AC604" s="128"/>
      <c r="AD604" s="55"/>
      <c r="AE604" s="55"/>
      <c r="AF604" s="55" t="str">
        <f t="shared" si="19"/>
        <v/>
      </c>
      <c r="AG604" s="55" t="str">
        <f t="shared" si="13"/>
        <v/>
      </c>
      <c r="AH604" s="55" t="str">
        <f t="shared" si="14"/>
        <v/>
      </c>
      <c r="AI604" s="55"/>
      <c r="AJ604" s="55" t="str">
        <f t="shared" si="20"/>
        <v/>
      </c>
      <c r="AK604" s="55" t="str">
        <f t="shared" si="15"/>
        <v/>
      </c>
      <c r="AL604" s="104" t="str">
        <f t="shared" si="16"/>
        <v>  </v>
      </c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</row>
    <row r="605" ht="30.0" customHeight="1">
      <c r="A605" s="1"/>
      <c r="B605" s="1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114"/>
      <c r="W605" s="114"/>
      <c r="X605" s="114"/>
      <c r="Y605" s="114" t="str">
        <f t="shared" si="9"/>
        <v/>
      </c>
      <c r="Z605" s="114" t="str">
        <f t="shared" si="10"/>
        <v/>
      </c>
      <c r="AA605" s="114"/>
      <c r="AB605" s="114"/>
      <c r="AC605" s="128"/>
      <c r="AD605" s="55"/>
      <c r="AE605" s="55"/>
      <c r="AF605" s="55" t="str">
        <f t="shared" si="19"/>
        <v/>
      </c>
      <c r="AG605" s="55" t="str">
        <f t="shared" si="13"/>
        <v/>
      </c>
      <c r="AH605" s="55" t="str">
        <f t="shared" si="14"/>
        <v/>
      </c>
      <c r="AI605" s="55"/>
      <c r="AJ605" s="55" t="str">
        <f t="shared" si="20"/>
        <v/>
      </c>
      <c r="AK605" s="55" t="str">
        <f t="shared" si="15"/>
        <v/>
      </c>
      <c r="AL605" s="104" t="str">
        <f t="shared" si="16"/>
        <v>  </v>
      </c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</row>
    <row r="606" ht="30.0" customHeight="1">
      <c r="A606" s="1"/>
      <c r="B606" s="1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114"/>
      <c r="W606" s="114"/>
      <c r="X606" s="114"/>
      <c r="Y606" s="114" t="str">
        <f t="shared" si="9"/>
        <v/>
      </c>
      <c r="Z606" s="114" t="str">
        <f t="shared" si="10"/>
        <v/>
      </c>
      <c r="AA606" s="114"/>
      <c r="AB606" s="114"/>
      <c r="AC606" s="128"/>
      <c r="AD606" s="55"/>
      <c r="AE606" s="55"/>
      <c r="AF606" s="55" t="str">
        <f t="shared" si="19"/>
        <v/>
      </c>
      <c r="AG606" s="55" t="str">
        <f t="shared" si="13"/>
        <v/>
      </c>
      <c r="AH606" s="55" t="str">
        <f t="shared" si="14"/>
        <v/>
      </c>
      <c r="AI606" s="55"/>
      <c r="AJ606" s="55" t="str">
        <f t="shared" si="20"/>
        <v/>
      </c>
      <c r="AK606" s="55" t="str">
        <f t="shared" si="15"/>
        <v/>
      </c>
      <c r="AL606" s="104" t="str">
        <f t="shared" si="16"/>
        <v>  </v>
      </c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</row>
    <row r="607" ht="30.0" customHeight="1">
      <c r="A607" s="1"/>
      <c r="B607" s="1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114"/>
      <c r="W607" s="114"/>
      <c r="X607" s="114"/>
      <c r="Y607" s="114" t="str">
        <f t="shared" si="9"/>
        <v/>
      </c>
      <c r="Z607" s="114" t="str">
        <f t="shared" si="10"/>
        <v/>
      </c>
      <c r="AA607" s="114"/>
      <c r="AB607" s="114"/>
      <c r="AC607" s="128"/>
      <c r="AD607" s="55"/>
      <c r="AE607" s="55"/>
      <c r="AF607" s="55" t="str">
        <f t="shared" si="19"/>
        <v/>
      </c>
      <c r="AG607" s="55" t="str">
        <f t="shared" si="13"/>
        <v/>
      </c>
      <c r="AH607" s="55" t="str">
        <f t="shared" si="14"/>
        <v/>
      </c>
      <c r="AI607" s="55"/>
      <c r="AJ607" s="55" t="str">
        <f t="shared" si="20"/>
        <v/>
      </c>
      <c r="AK607" s="55" t="str">
        <f t="shared" si="15"/>
        <v/>
      </c>
      <c r="AL607" s="104" t="str">
        <f t="shared" si="16"/>
        <v>  </v>
      </c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</row>
    <row r="608" ht="30.0" customHeight="1">
      <c r="A608" s="1"/>
      <c r="B608" s="1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114"/>
      <c r="W608" s="114"/>
      <c r="X608" s="114"/>
      <c r="Y608" s="114" t="str">
        <f t="shared" si="9"/>
        <v/>
      </c>
      <c r="Z608" s="114" t="str">
        <f t="shared" si="10"/>
        <v/>
      </c>
      <c r="AA608" s="114"/>
      <c r="AB608" s="114"/>
      <c r="AC608" s="128"/>
      <c r="AD608" s="55"/>
      <c r="AE608" s="55"/>
      <c r="AF608" s="55" t="str">
        <f t="shared" si="19"/>
        <v/>
      </c>
      <c r="AG608" s="55" t="str">
        <f t="shared" si="13"/>
        <v/>
      </c>
      <c r="AH608" s="55" t="str">
        <f t="shared" si="14"/>
        <v/>
      </c>
      <c r="AI608" s="55"/>
      <c r="AJ608" s="55" t="str">
        <f t="shared" si="20"/>
        <v/>
      </c>
      <c r="AK608" s="55" t="str">
        <f t="shared" si="15"/>
        <v/>
      </c>
      <c r="AL608" s="104" t="str">
        <f t="shared" si="16"/>
        <v>  </v>
      </c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</row>
    <row r="609" ht="30.0" customHeight="1">
      <c r="A609" s="1"/>
      <c r="B609" s="1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114"/>
      <c r="W609" s="114"/>
      <c r="X609" s="114"/>
      <c r="Y609" s="114" t="str">
        <f t="shared" si="9"/>
        <v/>
      </c>
      <c r="Z609" s="114" t="str">
        <f t="shared" si="10"/>
        <v/>
      </c>
      <c r="AA609" s="114"/>
      <c r="AB609" s="114"/>
      <c r="AC609" s="128"/>
      <c r="AD609" s="55"/>
      <c r="AE609" s="55"/>
      <c r="AF609" s="55" t="str">
        <f t="shared" si="19"/>
        <v/>
      </c>
      <c r="AG609" s="55" t="str">
        <f t="shared" si="13"/>
        <v/>
      </c>
      <c r="AH609" s="55" t="str">
        <f t="shared" si="14"/>
        <v/>
      </c>
      <c r="AI609" s="55"/>
      <c r="AJ609" s="55" t="str">
        <f t="shared" si="20"/>
        <v/>
      </c>
      <c r="AK609" s="55" t="str">
        <f t="shared" si="15"/>
        <v/>
      </c>
      <c r="AL609" s="104" t="str">
        <f t="shared" si="16"/>
        <v>  </v>
      </c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</row>
    <row r="610" ht="30.0" customHeight="1">
      <c r="A610" s="1"/>
      <c r="B610" s="1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114"/>
      <c r="W610" s="114"/>
      <c r="X610" s="114"/>
      <c r="Y610" s="114" t="str">
        <f t="shared" si="9"/>
        <v/>
      </c>
      <c r="Z610" s="114" t="str">
        <f t="shared" si="10"/>
        <v/>
      </c>
      <c r="AA610" s="114"/>
      <c r="AB610" s="114"/>
      <c r="AC610" s="128"/>
      <c r="AD610" s="55"/>
      <c r="AE610" s="55"/>
      <c r="AF610" s="55" t="str">
        <f t="shared" si="19"/>
        <v/>
      </c>
      <c r="AG610" s="55" t="str">
        <f t="shared" si="13"/>
        <v/>
      </c>
      <c r="AH610" s="55" t="str">
        <f t="shared" si="14"/>
        <v/>
      </c>
      <c r="AI610" s="55"/>
      <c r="AJ610" s="55" t="str">
        <f t="shared" si="20"/>
        <v/>
      </c>
      <c r="AK610" s="55" t="str">
        <f t="shared" si="15"/>
        <v/>
      </c>
      <c r="AL610" s="104" t="str">
        <f t="shared" si="16"/>
        <v>  </v>
      </c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</row>
    <row r="611" ht="30.0" customHeight="1">
      <c r="A611" s="1"/>
      <c r="B611" s="1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114"/>
      <c r="W611" s="114"/>
      <c r="X611" s="114"/>
      <c r="Y611" s="114" t="str">
        <f t="shared" si="9"/>
        <v/>
      </c>
      <c r="Z611" s="114" t="str">
        <f t="shared" si="10"/>
        <v/>
      </c>
      <c r="AA611" s="114"/>
      <c r="AB611" s="114"/>
      <c r="AC611" s="128"/>
      <c r="AD611" s="55"/>
      <c r="AE611" s="55"/>
      <c r="AF611" s="55" t="str">
        <f t="shared" si="19"/>
        <v/>
      </c>
      <c r="AG611" s="55" t="str">
        <f t="shared" si="13"/>
        <v/>
      </c>
      <c r="AH611" s="55" t="str">
        <f t="shared" si="14"/>
        <v/>
      </c>
      <c r="AI611" s="55"/>
      <c r="AJ611" s="55" t="str">
        <f t="shared" si="20"/>
        <v/>
      </c>
      <c r="AK611" s="55" t="str">
        <f t="shared" si="15"/>
        <v/>
      </c>
      <c r="AL611" s="104" t="str">
        <f t="shared" si="16"/>
        <v>  </v>
      </c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</row>
    <row r="612" ht="30.0" customHeight="1">
      <c r="A612" s="1"/>
      <c r="B612" s="1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114"/>
      <c r="W612" s="114"/>
      <c r="X612" s="114"/>
      <c r="Y612" s="114" t="str">
        <f t="shared" si="9"/>
        <v/>
      </c>
      <c r="Z612" s="114" t="str">
        <f t="shared" si="10"/>
        <v/>
      </c>
      <c r="AA612" s="114"/>
      <c r="AB612" s="114"/>
      <c r="AC612" s="128"/>
      <c r="AD612" s="55"/>
      <c r="AE612" s="55"/>
      <c r="AF612" s="55" t="str">
        <f t="shared" si="19"/>
        <v/>
      </c>
      <c r="AG612" s="55" t="str">
        <f t="shared" si="13"/>
        <v/>
      </c>
      <c r="AH612" s="55" t="str">
        <f t="shared" si="14"/>
        <v/>
      </c>
      <c r="AI612" s="55"/>
      <c r="AJ612" s="55" t="str">
        <f t="shared" si="20"/>
        <v/>
      </c>
      <c r="AK612" s="55" t="str">
        <f t="shared" si="15"/>
        <v/>
      </c>
      <c r="AL612" s="104" t="str">
        <f t="shared" si="16"/>
        <v>  </v>
      </c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</row>
    <row r="613" ht="30.0" customHeight="1">
      <c r="A613" s="1"/>
      <c r="B613" s="1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114"/>
      <c r="W613" s="114"/>
      <c r="X613" s="114"/>
      <c r="Y613" s="114" t="str">
        <f t="shared" si="9"/>
        <v/>
      </c>
      <c r="Z613" s="114" t="str">
        <f t="shared" si="10"/>
        <v/>
      </c>
      <c r="AA613" s="114"/>
      <c r="AB613" s="114"/>
      <c r="AC613" s="128"/>
      <c r="AD613" s="55"/>
      <c r="AE613" s="55"/>
      <c r="AF613" s="55" t="str">
        <f t="shared" si="19"/>
        <v/>
      </c>
      <c r="AG613" s="55" t="str">
        <f t="shared" si="13"/>
        <v/>
      </c>
      <c r="AH613" s="55" t="str">
        <f t="shared" si="14"/>
        <v/>
      </c>
      <c r="AI613" s="55"/>
      <c r="AJ613" s="55" t="str">
        <f t="shared" si="20"/>
        <v/>
      </c>
      <c r="AK613" s="55" t="str">
        <f t="shared" si="15"/>
        <v/>
      </c>
      <c r="AL613" s="104" t="str">
        <f t="shared" si="16"/>
        <v>  </v>
      </c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</row>
    <row r="614" ht="30.0" customHeight="1">
      <c r="A614" s="1"/>
      <c r="B614" s="1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114"/>
      <c r="W614" s="114"/>
      <c r="X614" s="114"/>
      <c r="Y614" s="114" t="str">
        <f t="shared" si="9"/>
        <v/>
      </c>
      <c r="Z614" s="114" t="str">
        <f t="shared" si="10"/>
        <v/>
      </c>
      <c r="AA614" s="114"/>
      <c r="AB614" s="114"/>
      <c r="AC614" s="128"/>
      <c r="AD614" s="55"/>
      <c r="AE614" s="55"/>
      <c r="AF614" s="55" t="str">
        <f t="shared" si="19"/>
        <v/>
      </c>
      <c r="AG614" s="55" t="str">
        <f t="shared" si="13"/>
        <v/>
      </c>
      <c r="AH614" s="55" t="str">
        <f t="shared" si="14"/>
        <v/>
      </c>
      <c r="AI614" s="55"/>
      <c r="AJ614" s="55" t="str">
        <f t="shared" si="20"/>
        <v/>
      </c>
      <c r="AK614" s="55" t="str">
        <f t="shared" si="15"/>
        <v/>
      </c>
      <c r="AL614" s="104" t="str">
        <f t="shared" si="16"/>
        <v>  </v>
      </c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</row>
    <row r="615" ht="30.0" customHeight="1">
      <c r="A615" s="1"/>
      <c r="B615" s="1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114"/>
      <c r="W615" s="114"/>
      <c r="X615" s="114"/>
      <c r="Y615" s="114" t="str">
        <f t="shared" si="9"/>
        <v/>
      </c>
      <c r="Z615" s="114" t="str">
        <f t="shared" si="10"/>
        <v/>
      </c>
      <c r="AA615" s="114"/>
      <c r="AB615" s="114"/>
      <c r="AC615" s="128"/>
      <c r="AD615" s="55"/>
      <c r="AE615" s="55"/>
      <c r="AF615" s="55" t="str">
        <f t="shared" si="19"/>
        <v/>
      </c>
      <c r="AG615" s="55" t="str">
        <f t="shared" si="13"/>
        <v/>
      </c>
      <c r="AH615" s="55" t="str">
        <f t="shared" si="14"/>
        <v/>
      </c>
      <c r="AI615" s="55"/>
      <c r="AJ615" s="55" t="str">
        <f t="shared" si="20"/>
        <v/>
      </c>
      <c r="AK615" s="55" t="str">
        <f t="shared" si="15"/>
        <v/>
      </c>
      <c r="AL615" s="104" t="str">
        <f t="shared" si="16"/>
        <v>  </v>
      </c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</row>
    <row r="616" ht="30.0" customHeight="1">
      <c r="A616" s="1"/>
      <c r="B616" s="1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114"/>
      <c r="W616" s="114"/>
      <c r="X616" s="114"/>
      <c r="Y616" s="114" t="str">
        <f t="shared" si="9"/>
        <v/>
      </c>
      <c r="Z616" s="114" t="str">
        <f t="shared" si="10"/>
        <v/>
      </c>
      <c r="AA616" s="114"/>
      <c r="AB616" s="114"/>
      <c r="AC616" s="128"/>
      <c r="AD616" s="55"/>
      <c r="AE616" s="55"/>
      <c r="AF616" s="55" t="str">
        <f t="shared" si="19"/>
        <v/>
      </c>
      <c r="AG616" s="55" t="str">
        <f t="shared" si="13"/>
        <v/>
      </c>
      <c r="AH616" s="55" t="str">
        <f t="shared" si="14"/>
        <v/>
      </c>
      <c r="AI616" s="55"/>
      <c r="AJ616" s="55" t="str">
        <f t="shared" si="20"/>
        <v/>
      </c>
      <c r="AK616" s="55" t="str">
        <f t="shared" si="15"/>
        <v/>
      </c>
      <c r="AL616" s="104" t="str">
        <f t="shared" si="16"/>
        <v>  </v>
      </c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</row>
    <row r="617" ht="30.0" customHeight="1">
      <c r="A617" s="1"/>
      <c r="B617" s="1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114"/>
      <c r="W617" s="114"/>
      <c r="X617" s="114"/>
      <c r="Y617" s="114" t="str">
        <f t="shared" si="9"/>
        <v/>
      </c>
      <c r="Z617" s="114" t="str">
        <f t="shared" si="10"/>
        <v/>
      </c>
      <c r="AA617" s="114"/>
      <c r="AB617" s="114"/>
      <c r="AC617" s="128"/>
      <c r="AD617" s="55"/>
      <c r="AE617" s="55"/>
      <c r="AF617" s="55" t="str">
        <f t="shared" si="19"/>
        <v/>
      </c>
      <c r="AG617" s="55" t="str">
        <f t="shared" si="13"/>
        <v/>
      </c>
      <c r="AH617" s="55" t="str">
        <f t="shared" si="14"/>
        <v/>
      </c>
      <c r="AI617" s="55"/>
      <c r="AJ617" s="55" t="str">
        <f t="shared" si="20"/>
        <v/>
      </c>
      <c r="AK617" s="55" t="str">
        <f t="shared" si="15"/>
        <v/>
      </c>
      <c r="AL617" s="104" t="str">
        <f t="shared" si="16"/>
        <v>  </v>
      </c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</row>
    <row r="618" ht="30.0" customHeight="1">
      <c r="A618" s="1"/>
      <c r="B618" s="1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114"/>
      <c r="W618" s="114"/>
      <c r="X618" s="114"/>
      <c r="Y618" s="114" t="str">
        <f t="shared" si="9"/>
        <v/>
      </c>
      <c r="Z618" s="114" t="str">
        <f t="shared" si="10"/>
        <v/>
      </c>
      <c r="AA618" s="114"/>
      <c r="AB618" s="114"/>
      <c r="AC618" s="128"/>
      <c r="AD618" s="55"/>
      <c r="AE618" s="55"/>
      <c r="AF618" s="55" t="str">
        <f t="shared" si="19"/>
        <v/>
      </c>
      <c r="AG618" s="55" t="str">
        <f t="shared" si="13"/>
        <v/>
      </c>
      <c r="AH618" s="55" t="str">
        <f t="shared" si="14"/>
        <v/>
      </c>
      <c r="AI618" s="55"/>
      <c r="AJ618" s="55" t="str">
        <f t="shared" si="20"/>
        <v/>
      </c>
      <c r="AK618" s="55" t="str">
        <f t="shared" si="15"/>
        <v/>
      </c>
      <c r="AL618" s="104" t="str">
        <f t="shared" si="16"/>
        <v>  </v>
      </c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</row>
    <row r="619" ht="30.0" customHeight="1">
      <c r="A619" s="1"/>
      <c r="B619" s="1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114"/>
      <c r="W619" s="114"/>
      <c r="X619" s="114"/>
      <c r="Y619" s="114" t="str">
        <f t="shared" si="9"/>
        <v/>
      </c>
      <c r="Z619" s="114" t="str">
        <f t="shared" si="10"/>
        <v/>
      </c>
      <c r="AA619" s="114"/>
      <c r="AB619" s="114"/>
      <c r="AC619" s="128"/>
      <c r="AD619" s="55"/>
      <c r="AE619" s="55"/>
      <c r="AF619" s="55" t="str">
        <f t="shared" si="19"/>
        <v/>
      </c>
      <c r="AG619" s="55" t="str">
        <f t="shared" si="13"/>
        <v/>
      </c>
      <c r="AH619" s="55" t="str">
        <f t="shared" si="14"/>
        <v/>
      </c>
      <c r="AI619" s="55"/>
      <c r="AJ619" s="55" t="str">
        <f t="shared" si="20"/>
        <v/>
      </c>
      <c r="AK619" s="55" t="str">
        <f t="shared" si="15"/>
        <v/>
      </c>
      <c r="AL619" s="104" t="str">
        <f t="shared" si="16"/>
        <v>  </v>
      </c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</row>
    <row r="620" ht="30.0" customHeight="1">
      <c r="A620" s="1"/>
      <c r="B620" s="1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114"/>
      <c r="W620" s="114"/>
      <c r="X620" s="114"/>
      <c r="Y620" s="114" t="str">
        <f t="shared" si="9"/>
        <v/>
      </c>
      <c r="Z620" s="114" t="str">
        <f t="shared" si="10"/>
        <v/>
      </c>
      <c r="AA620" s="114"/>
      <c r="AB620" s="114"/>
      <c r="AC620" s="128"/>
      <c r="AD620" s="55"/>
      <c r="AE620" s="55"/>
      <c r="AF620" s="55" t="str">
        <f t="shared" si="19"/>
        <v/>
      </c>
      <c r="AG620" s="55" t="str">
        <f t="shared" si="13"/>
        <v/>
      </c>
      <c r="AH620" s="55" t="str">
        <f t="shared" si="14"/>
        <v/>
      </c>
      <c r="AI620" s="55"/>
      <c r="AJ620" s="55" t="str">
        <f t="shared" si="20"/>
        <v/>
      </c>
      <c r="AK620" s="55" t="str">
        <f t="shared" si="15"/>
        <v/>
      </c>
      <c r="AL620" s="104" t="str">
        <f t="shared" si="16"/>
        <v>  </v>
      </c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</row>
    <row r="621" ht="30.0" customHeight="1">
      <c r="A621" s="1"/>
      <c r="B621" s="1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114"/>
      <c r="W621" s="114"/>
      <c r="X621" s="114"/>
      <c r="Y621" s="114" t="str">
        <f t="shared" si="9"/>
        <v/>
      </c>
      <c r="Z621" s="114" t="str">
        <f t="shared" si="10"/>
        <v/>
      </c>
      <c r="AA621" s="114"/>
      <c r="AB621" s="114"/>
      <c r="AC621" s="128"/>
      <c r="AD621" s="55"/>
      <c r="AE621" s="55"/>
      <c r="AF621" s="55" t="str">
        <f t="shared" si="19"/>
        <v/>
      </c>
      <c r="AG621" s="55" t="str">
        <f t="shared" si="13"/>
        <v/>
      </c>
      <c r="AH621" s="55" t="str">
        <f t="shared" si="14"/>
        <v/>
      </c>
      <c r="AI621" s="55"/>
      <c r="AJ621" s="55" t="str">
        <f t="shared" si="20"/>
        <v/>
      </c>
      <c r="AK621" s="55" t="str">
        <f t="shared" si="15"/>
        <v/>
      </c>
      <c r="AL621" s="104" t="str">
        <f t="shared" si="16"/>
        <v>  </v>
      </c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</row>
    <row r="622" ht="30.0" customHeight="1">
      <c r="A622" s="1"/>
      <c r="B622" s="1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114"/>
      <c r="W622" s="114"/>
      <c r="X622" s="114"/>
      <c r="Y622" s="114" t="str">
        <f t="shared" si="9"/>
        <v/>
      </c>
      <c r="Z622" s="114" t="str">
        <f t="shared" si="10"/>
        <v/>
      </c>
      <c r="AA622" s="114"/>
      <c r="AB622" s="114"/>
      <c r="AC622" s="128"/>
      <c r="AD622" s="55"/>
      <c r="AE622" s="55"/>
      <c r="AF622" s="55" t="str">
        <f t="shared" si="19"/>
        <v/>
      </c>
      <c r="AG622" s="55" t="str">
        <f t="shared" si="13"/>
        <v/>
      </c>
      <c r="AH622" s="55" t="str">
        <f t="shared" si="14"/>
        <v/>
      </c>
      <c r="AI622" s="55"/>
      <c r="AJ622" s="55" t="str">
        <f t="shared" si="20"/>
        <v/>
      </c>
      <c r="AK622" s="55" t="str">
        <f t="shared" si="15"/>
        <v/>
      </c>
      <c r="AL622" s="104" t="str">
        <f t="shared" si="16"/>
        <v>  </v>
      </c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</row>
    <row r="623" ht="30.0" customHeight="1">
      <c r="A623" s="1"/>
      <c r="B623" s="1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114"/>
      <c r="W623" s="114"/>
      <c r="X623" s="114"/>
      <c r="Y623" s="114" t="str">
        <f t="shared" si="9"/>
        <v/>
      </c>
      <c r="Z623" s="114" t="str">
        <f t="shared" si="10"/>
        <v/>
      </c>
      <c r="AA623" s="114"/>
      <c r="AB623" s="114"/>
      <c r="AC623" s="128"/>
      <c r="AD623" s="55"/>
      <c r="AE623" s="55"/>
      <c r="AF623" s="55" t="str">
        <f t="shared" si="19"/>
        <v/>
      </c>
      <c r="AG623" s="55" t="str">
        <f t="shared" si="13"/>
        <v/>
      </c>
      <c r="AH623" s="55" t="str">
        <f t="shared" si="14"/>
        <v/>
      </c>
      <c r="AI623" s="55"/>
      <c r="AJ623" s="55" t="str">
        <f t="shared" si="20"/>
        <v/>
      </c>
      <c r="AK623" s="55" t="str">
        <f t="shared" si="15"/>
        <v/>
      </c>
      <c r="AL623" s="104" t="str">
        <f t="shared" si="16"/>
        <v>  </v>
      </c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</row>
    <row r="624" ht="30.0" customHeight="1">
      <c r="A624" s="1"/>
      <c r="B624" s="1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114"/>
      <c r="W624" s="114"/>
      <c r="X624" s="114"/>
      <c r="Y624" s="114" t="str">
        <f t="shared" si="9"/>
        <v/>
      </c>
      <c r="Z624" s="114" t="str">
        <f t="shared" si="10"/>
        <v/>
      </c>
      <c r="AA624" s="114"/>
      <c r="AB624" s="114"/>
      <c r="AC624" s="128"/>
      <c r="AD624" s="55"/>
      <c r="AE624" s="55"/>
      <c r="AF624" s="55" t="str">
        <f t="shared" si="19"/>
        <v/>
      </c>
      <c r="AG624" s="55" t="str">
        <f t="shared" si="13"/>
        <v/>
      </c>
      <c r="AH624" s="55" t="str">
        <f t="shared" si="14"/>
        <v/>
      </c>
      <c r="AI624" s="55"/>
      <c r="AJ624" s="55" t="str">
        <f t="shared" si="20"/>
        <v/>
      </c>
      <c r="AK624" s="55" t="str">
        <f t="shared" si="15"/>
        <v/>
      </c>
      <c r="AL624" s="104" t="str">
        <f t="shared" si="16"/>
        <v>  </v>
      </c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</row>
    <row r="625" ht="30.0" customHeight="1">
      <c r="A625" s="1"/>
      <c r="B625" s="1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114"/>
      <c r="W625" s="114"/>
      <c r="X625" s="114"/>
      <c r="Y625" s="114" t="str">
        <f t="shared" si="9"/>
        <v/>
      </c>
      <c r="Z625" s="114" t="str">
        <f t="shared" si="10"/>
        <v/>
      </c>
      <c r="AA625" s="114"/>
      <c r="AB625" s="114"/>
      <c r="AC625" s="128"/>
      <c r="AD625" s="55"/>
      <c r="AE625" s="55"/>
      <c r="AF625" s="55" t="str">
        <f t="shared" si="19"/>
        <v/>
      </c>
      <c r="AG625" s="55" t="str">
        <f t="shared" si="13"/>
        <v/>
      </c>
      <c r="AH625" s="55" t="str">
        <f t="shared" si="14"/>
        <v/>
      </c>
      <c r="AI625" s="55"/>
      <c r="AJ625" s="55" t="str">
        <f t="shared" si="20"/>
        <v/>
      </c>
      <c r="AK625" s="55" t="str">
        <f t="shared" si="15"/>
        <v/>
      </c>
      <c r="AL625" s="104" t="str">
        <f t="shared" si="16"/>
        <v>  </v>
      </c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</row>
    <row r="626" ht="30.0" customHeight="1">
      <c r="A626" s="1"/>
      <c r="B626" s="1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114"/>
      <c r="W626" s="114"/>
      <c r="X626" s="114"/>
      <c r="Y626" s="114" t="str">
        <f t="shared" si="9"/>
        <v/>
      </c>
      <c r="Z626" s="114" t="str">
        <f t="shared" si="10"/>
        <v/>
      </c>
      <c r="AA626" s="114"/>
      <c r="AB626" s="114"/>
      <c r="AC626" s="128"/>
      <c r="AD626" s="55"/>
      <c r="AE626" s="55"/>
      <c r="AF626" s="55" t="str">
        <f t="shared" si="19"/>
        <v/>
      </c>
      <c r="AG626" s="55" t="str">
        <f t="shared" si="13"/>
        <v/>
      </c>
      <c r="AH626" s="55" t="str">
        <f t="shared" si="14"/>
        <v/>
      </c>
      <c r="AI626" s="55"/>
      <c r="AJ626" s="55" t="str">
        <f t="shared" si="20"/>
        <v/>
      </c>
      <c r="AK626" s="55" t="str">
        <f t="shared" si="15"/>
        <v/>
      </c>
      <c r="AL626" s="104" t="str">
        <f t="shared" si="16"/>
        <v>  </v>
      </c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</row>
    <row r="627" ht="30.0" customHeight="1">
      <c r="A627" s="1"/>
      <c r="B627" s="1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114"/>
      <c r="W627" s="114"/>
      <c r="X627" s="114"/>
      <c r="Y627" s="114" t="str">
        <f t="shared" si="9"/>
        <v/>
      </c>
      <c r="Z627" s="114" t="str">
        <f t="shared" si="10"/>
        <v/>
      </c>
      <c r="AA627" s="114"/>
      <c r="AB627" s="114"/>
      <c r="AC627" s="128"/>
      <c r="AD627" s="55"/>
      <c r="AE627" s="55"/>
      <c r="AF627" s="55" t="str">
        <f t="shared" si="19"/>
        <v/>
      </c>
      <c r="AG627" s="55" t="str">
        <f t="shared" si="13"/>
        <v/>
      </c>
      <c r="AH627" s="55" t="str">
        <f t="shared" si="14"/>
        <v/>
      </c>
      <c r="AI627" s="55"/>
      <c r="AJ627" s="55" t="str">
        <f t="shared" si="20"/>
        <v/>
      </c>
      <c r="AK627" s="55" t="str">
        <f t="shared" si="15"/>
        <v/>
      </c>
      <c r="AL627" s="104" t="str">
        <f t="shared" si="16"/>
        <v>  </v>
      </c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</row>
    <row r="628" ht="30.0" customHeight="1">
      <c r="A628" s="1"/>
      <c r="B628" s="1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114"/>
      <c r="W628" s="114"/>
      <c r="X628" s="114"/>
      <c r="Y628" s="114" t="str">
        <f t="shared" si="9"/>
        <v/>
      </c>
      <c r="Z628" s="114" t="str">
        <f t="shared" si="10"/>
        <v/>
      </c>
      <c r="AA628" s="114"/>
      <c r="AB628" s="114"/>
      <c r="AC628" s="128"/>
      <c r="AD628" s="55"/>
      <c r="AE628" s="55"/>
      <c r="AF628" s="55" t="str">
        <f t="shared" si="19"/>
        <v/>
      </c>
      <c r="AG628" s="55" t="str">
        <f t="shared" si="13"/>
        <v/>
      </c>
      <c r="AH628" s="55" t="str">
        <f t="shared" si="14"/>
        <v/>
      </c>
      <c r="AI628" s="55"/>
      <c r="AJ628" s="55" t="str">
        <f t="shared" si="20"/>
        <v/>
      </c>
      <c r="AK628" s="55" t="str">
        <f t="shared" si="15"/>
        <v/>
      </c>
      <c r="AL628" s="104" t="str">
        <f t="shared" si="16"/>
        <v>  </v>
      </c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</row>
    <row r="629" ht="30.0" customHeight="1">
      <c r="A629" s="1"/>
      <c r="B629" s="1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114"/>
      <c r="W629" s="114"/>
      <c r="X629" s="114"/>
      <c r="Y629" s="114" t="str">
        <f t="shared" si="9"/>
        <v/>
      </c>
      <c r="Z629" s="114" t="str">
        <f t="shared" si="10"/>
        <v/>
      </c>
      <c r="AA629" s="114"/>
      <c r="AB629" s="114"/>
      <c r="AC629" s="128"/>
      <c r="AD629" s="55"/>
      <c r="AE629" s="55"/>
      <c r="AF629" s="55" t="str">
        <f t="shared" si="19"/>
        <v/>
      </c>
      <c r="AG629" s="55" t="str">
        <f t="shared" si="13"/>
        <v/>
      </c>
      <c r="AH629" s="55" t="str">
        <f t="shared" si="14"/>
        <v/>
      </c>
      <c r="AI629" s="55"/>
      <c r="AJ629" s="55" t="str">
        <f t="shared" si="20"/>
        <v/>
      </c>
      <c r="AK629" s="55" t="str">
        <f t="shared" si="15"/>
        <v/>
      </c>
      <c r="AL629" s="104" t="str">
        <f t="shared" si="16"/>
        <v>  </v>
      </c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</row>
    <row r="630" ht="30.0" customHeight="1">
      <c r="A630" s="1"/>
      <c r="B630" s="1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114"/>
      <c r="W630" s="114"/>
      <c r="X630" s="114"/>
      <c r="Y630" s="114" t="str">
        <f t="shared" si="9"/>
        <v/>
      </c>
      <c r="Z630" s="114" t="str">
        <f t="shared" si="10"/>
        <v/>
      </c>
      <c r="AA630" s="114"/>
      <c r="AB630" s="114"/>
      <c r="AC630" s="128"/>
      <c r="AD630" s="55"/>
      <c r="AE630" s="55"/>
      <c r="AF630" s="55" t="str">
        <f t="shared" si="19"/>
        <v/>
      </c>
      <c r="AG630" s="55" t="str">
        <f t="shared" si="13"/>
        <v/>
      </c>
      <c r="AH630" s="55" t="str">
        <f t="shared" si="14"/>
        <v/>
      </c>
      <c r="AI630" s="55"/>
      <c r="AJ630" s="55" t="str">
        <f t="shared" si="20"/>
        <v/>
      </c>
      <c r="AK630" s="55" t="str">
        <f t="shared" si="15"/>
        <v/>
      </c>
      <c r="AL630" s="104" t="str">
        <f t="shared" si="16"/>
        <v>  </v>
      </c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</row>
    <row r="631" ht="30.0" customHeight="1">
      <c r="A631" s="1"/>
      <c r="B631" s="1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114"/>
      <c r="W631" s="114"/>
      <c r="X631" s="114"/>
      <c r="Y631" s="114" t="str">
        <f t="shared" si="9"/>
        <v/>
      </c>
      <c r="Z631" s="114" t="str">
        <f t="shared" si="10"/>
        <v/>
      </c>
      <c r="AA631" s="114"/>
      <c r="AB631" s="114"/>
      <c r="AC631" s="128"/>
      <c r="AD631" s="55"/>
      <c r="AE631" s="55"/>
      <c r="AF631" s="55" t="str">
        <f t="shared" si="19"/>
        <v/>
      </c>
      <c r="AG631" s="55" t="str">
        <f t="shared" si="13"/>
        <v/>
      </c>
      <c r="AH631" s="55" t="str">
        <f t="shared" si="14"/>
        <v/>
      </c>
      <c r="AI631" s="55"/>
      <c r="AJ631" s="55" t="str">
        <f t="shared" si="20"/>
        <v/>
      </c>
      <c r="AK631" s="55" t="str">
        <f t="shared" si="15"/>
        <v/>
      </c>
      <c r="AL631" s="104" t="str">
        <f t="shared" si="16"/>
        <v>  </v>
      </c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</row>
    <row r="632" ht="30.0" customHeight="1">
      <c r="A632" s="1"/>
      <c r="B632" s="1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114"/>
      <c r="W632" s="114"/>
      <c r="X632" s="114"/>
      <c r="Y632" s="114" t="str">
        <f t="shared" si="9"/>
        <v/>
      </c>
      <c r="Z632" s="114" t="str">
        <f t="shared" si="10"/>
        <v/>
      </c>
      <c r="AA632" s="114"/>
      <c r="AB632" s="114"/>
      <c r="AC632" s="128"/>
      <c r="AD632" s="55"/>
      <c r="AE632" s="55"/>
      <c r="AF632" s="55" t="str">
        <f t="shared" si="19"/>
        <v/>
      </c>
      <c r="AG632" s="55" t="str">
        <f t="shared" si="13"/>
        <v/>
      </c>
      <c r="AH632" s="55" t="str">
        <f t="shared" si="14"/>
        <v/>
      </c>
      <c r="AI632" s="55"/>
      <c r="AJ632" s="55" t="str">
        <f t="shared" si="20"/>
        <v/>
      </c>
      <c r="AK632" s="55" t="str">
        <f t="shared" si="15"/>
        <v/>
      </c>
      <c r="AL632" s="104" t="str">
        <f t="shared" si="16"/>
        <v>  </v>
      </c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</row>
    <row r="633" ht="30.0" customHeight="1">
      <c r="A633" s="1"/>
      <c r="B633" s="1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114"/>
      <c r="W633" s="114"/>
      <c r="X633" s="114"/>
      <c r="Y633" s="114" t="str">
        <f t="shared" si="9"/>
        <v/>
      </c>
      <c r="Z633" s="114" t="str">
        <f t="shared" si="10"/>
        <v/>
      </c>
      <c r="AA633" s="114"/>
      <c r="AB633" s="114"/>
      <c r="AC633" s="128"/>
      <c r="AD633" s="55"/>
      <c r="AE633" s="55"/>
      <c r="AF633" s="55" t="str">
        <f t="shared" si="19"/>
        <v/>
      </c>
      <c r="AG633" s="55" t="str">
        <f t="shared" si="13"/>
        <v/>
      </c>
      <c r="AH633" s="55" t="str">
        <f t="shared" si="14"/>
        <v/>
      </c>
      <c r="AI633" s="55"/>
      <c r="AJ633" s="55" t="str">
        <f t="shared" si="20"/>
        <v/>
      </c>
      <c r="AK633" s="55" t="str">
        <f t="shared" si="15"/>
        <v/>
      </c>
      <c r="AL633" s="104" t="str">
        <f t="shared" si="16"/>
        <v>  </v>
      </c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</row>
    <row r="634" ht="30.0" customHeight="1">
      <c r="A634" s="1"/>
      <c r="B634" s="1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114"/>
      <c r="W634" s="114"/>
      <c r="X634" s="114"/>
      <c r="Y634" s="114" t="str">
        <f t="shared" si="9"/>
        <v/>
      </c>
      <c r="Z634" s="114" t="str">
        <f t="shared" si="10"/>
        <v/>
      </c>
      <c r="AA634" s="114"/>
      <c r="AB634" s="114"/>
      <c r="AC634" s="128"/>
      <c r="AD634" s="55"/>
      <c r="AE634" s="55"/>
      <c r="AF634" s="55" t="str">
        <f t="shared" si="19"/>
        <v/>
      </c>
      <c r="AG634" s="55" t="str">
        <f t="shared" si="13"/>
        <v/>
      </c>
      <c r="AH634" s="55" t="str">
        <f t="shared" si="14"/>
        <v/>
      </c>
      <c r="AI634" s="55"/>
      <c r="AJ634" s="55" t="str">
        <f t="shared" si="20"/>
        <v/>
      </c>
      <c r="AK634" s="55" t="str">
        <f t="shared" si="15"/>
        <v/>
      </c>
      <c r="AL634" s="104" t="str">
        <f t="shared" si="16"/>
        <v>  </v>
      </c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</row>
    <row r="635" ht="30.0" customHeight="1">
      <c r="A635" s="1"/>
      <c r="B635" s="1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114"/>
      <c r="W635" s="114"/>
      <c r="X635" s="114"/>
      <c r="Y635" s="114" t="str">
        <f t="shared" si="9"/>
        <v/>
      </c>
      <c r="Z635" s="114" t="str">
        <f t="shared" si="10"/>
        <v/>
      </c>
      <c r="AA635" s="114"/>
      <c r="AB635" s="114"/>
      <c r="AC635" s="128"/>
      <c r="AD635" s="55"/>
      <c r="AE635" s="55"/>
      <c r="AF635" s="55" t="str">
        <f t="shared" si="19"/>
        <v/>
      </c>
      <c r="AG635" s="55" t="str">
        <f t="shared" si="13"/>
        <v/>
      </c>
      <c r="AH635" s="55" t="str">
        <f t="shared" si="14"/>
        <v/>
      </c>
      <c r="AI635" s="55"/>
      <c r="AJ635" s="55" t="str">
        <f t="shared" si="20"/>
        <v/>
      </c>
      <c r="AK635" s="55" t="str">
        <f t="shared" si="15"/>
        <v/>
      </c>
      <c r="AL635" s="104" t="str">
        <f t="shared" si="16"/>
        <v>  </v>
      </c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</row>
    <row r="636" ht="30.0" customHeight="1">
      <c r="A636" s="1"/>
      <c r="B636" s="1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114"/>
      <c r="W636" s="114"/>
      <c r="X636" s="114"/>
      <c r="Y636" s="114" t="str">
        <f t="shared" si="9"/>
        <v/>
      </c>
      <c r="Z636" s="114" t="str">
        <f t="shared" si="10"/>
        <v/>
      </c>
      <c r="AA636" s="114"/>
      <c r="AB636" s="114"/>
      <c r="AC636" s="128"/>
      <c r="AD636" s="55"/>
      <c r="AE636" s="55"/>
      <c r="AF636" s="55" t="str">
        <f t="shared" si="19"/>
        <v/>
      </c>
      <c r="AG636" s="55" t="str">
        <f t="shared" si="13"/>
        <v/>
      </c>
      <c r="AH636" s="55" t="str">
        <f t="shared" si="14"/>
        <v/>
      </c>
      <c r="AI636" s="55"/>
      <c r="AJ636" s="55" t="str">
        <f t="shared" si="20"/>
        <v/>
      </c>
      <c r="AK636" s="55" t="str">
        <f t="shared" si="15"/>
        <v/>
      </c>
      <c r="AL636" s="104" t="str">
        <f t="shared" si="16"/>
        <v>  </v>
      </c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</row>
    <row r="637" ht="30.0" customHeight="1">
      <c r="A637" s="1"/>
      <c r="B637" s="1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114"/>
      <c r="W637" s="114"/>
      <c r="X637" s="114"/>
      <c r="Y637" s="114" t="str">
        <f t="shared" si="9"/>
        <v/>
      </c>
      <c r="Z637" s="114" t="str">
        <f t="shared" si="10"/>
        <v/>
      </c>
      <c r="AA637" s="114"/>
      <c r="AB637" s="114"/>
      <c r="AC637" s="128"/>
      <c r="AD637" s="55"/>
      <c r="AE637" s="55"/>
      <c r="AF637" s="55" t="str">
        <f t="shared" si="19"/>
        <v/>
      </c>
      <c r="AG637" s="55" t="str">
        <f t="shared" si="13"/>
        <v/>
      </c>
      <c r="AH637" s="55" t="str">
        <f t="shared" si="14"/>
        <v/>
      </c>
      <c r="AI637" s="55"/>
      <c r="AJ637" s="55" t="str">
        <f t="shared" si="20"/>
        <v/>
      </c>
      <c r="AK637" s="55" t="str">
        <f t="shared" si="15"/>
        <v/>
      </c>
      <c r="AL637" s="104" t="str">
        <f t="shared" si="16"/>
        <v>  </v>
      </c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</row>
    <row r="638" ht="30.0" customHeight="1">
      <c r="A638" s="1"/>
      <c r="B638" s="1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114"/>
      <c r="W638" s="114"/>
      <c r="X638" s="114"/>
      <c r="Y638" s="114" t="str">
        <f t="shared" si="9"/>
        <v/>
      </c>
      <c r="Z638" s="114" t="str">
        <f t="shared" si="10"/>
        <v/>
      </c>
      <c r="AA638" s="114"/>
      <c r="AB638" s="114"/>
      <c r="AC638" s="128"/>
      <c r="AD638" s="55"/>
      <c r="AE638" s="55"/>
      <c r="AF638" s="55" t="str">
        <f t="shared" si="19"/>
        <v/>
      </c>
      <c r="AG638" s="55" t="str">
        <f t="shared" si="13"/>
        <v/>
      </c>
      <c r="AH638" s="55" t="str">
        <f t="shared" si="14"/>
        <v/>
      </c>
      <c r="AI638" s="55"/>
      <c r="AJ638" s="55" t="str">
        <f t="shared" si="20"/>
        <v/>
      </c>
      <c r="AK638" s="55" t="str">
        <f t="shared" si="15"/>
        <v/>
      </c>
      <c r="AL638" s="104" t="str">
        <f t="shared" si="16"/>
        <v>  </v>
      </c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</row>
    <row r="639" ht="30.0" customHeight="1">
      <c r="A639" s="1"/>
      <c r="B639" s="1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114"/>
      <c r="W639" s="114"/>
      <c r="X639" s="114"/>
      <c r="Y639" s="114" t="str">
        <f t="shared" si="9"/>
        <v/>
      </c>
      <c r="Z639" s="114" t="str">
        <f t="shared" si="10"/>
        <v/>
      </c>
      <c r="AA639" s="114"/>
      <c r="AB639" s="114"/>
      <c r="AC639" s="128"/>
      <c r="AD639" s="55"/>
      <c r="AE639" s="55"/>
      <c r="AF639" s="55" t="str">
        <f t="shared" si="19"/>
        <v/>
      </c>
      <c r="AG639" s="55" t="str">
        <f t="shared" si="13"/>
        <v/>
      </c>
      <c r="AH639" s="55" t="str">
        <f t="shared" si="14"/>
        <v/>
      </c>
      <c r="AI639" s="55"/>
      <c r="AJ639" s="55" t="str">
        <f t="shared" si="20"/>
        <v/>
      </c>
      <c r="AK639" s="55" t="str">
        <f t="shared" si="15"/>
        <v/>
      </c>
      <c r="AL639" s="104" t="str">
        <f t="shared" si="16"/>
        <v>  </v>
      </c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</row>
    <row r="640" ht="30.0" customHeight="1">
      <c r="A640" s="1"/>
      <c r="B640" s="1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114"/>
      <c r="W640" s="114"/>
      <c r="X640" s="114"/>
      <c r="Y640" s="114" t="str">
        <f t="shared" si="9"/>
        <v/>
      </c>
      <c r="Z640" s="114" t="str">
        <f t="shared" si="10"/>
        <v/>
      </c>
      <c r="AA640" s="114"/>
      <c r="AB640" s="114"/>
      <c r="AC640" s="128"/>
      <c r="AD640" s="55"/>
      <c r="AE640" s="55"/>
      <c r="AF640" s="55" t="str">
        <f t="shared" si="19"/>
        <v/>
      </c>
      <c r="AG640" s="55" t="str">
        <f t="shared" si="13"/>
        <v/>
      </c>
      <c r="AH640" s="55" t="str">
        <f t="shared" si="14"/>
        <v/>
      </c>
      <c r="AI640" s="55"/>
      <c r="AJ640" s="55" t="str">
        <f t="shared" si="20"/>
        <v/>
      </c>
      <c r="AK640" s="55" t="str">
        <f t="shared" si="15"/>
        <v/>
      </c>
      <c r="AL640" s="104" t="str">
        <f t="shared" si="16"/>
        <v>  </v>
      </c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</row>
    <row r="641" ht="30.0" customHeight="1">
      <c r="A641" s="1"/>
      <c r="B641" s="1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114"/>
      <c r="W641" s="114"/>
      <c r="X641" s="114"/>
      <c r="Y641" s="114" t="str">
        <f t="shared" si="9"/>
        <v/>
      </c>
      <c r="Z641" s="114" t="str">
        <f t="shared" si="10"/>
        <v/>
      </c>
      <c r="AA641" s="114"/>
      <c r="AB641" s="114"/>
      <c r="AC641" s="128"/>
      <c r="AD641" s="55"/>
      <c r="AE641" s="55"/>
      <c r="AF641" s="55" t="str">
        <f t="shared" si="19"/>
        <v/>
      </c>
      <c r="AG641" s="55" t="str">
        <f t="shared" si="13"/>
        <v/>
      </c>
      <c r="AH641" s="55" t="str">
        <f t="shared" si="14"/>
        <v/>
      </c>
      <c r="AI641" s="55"/>
      <c r="AJ641" s="55" t="str">
        <f t="shared" si="20"/>
        <v/>
      </c>
      <c r="AK641" s="55" t="str">
        <f t="shared" si="15"/>
        <v/>
      </c>
      <c r="AL641" s="104" t="str">
        <f t="shared" si="16"/>
        <v>  </v>
      </c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</row>
    <row r="642" ht="30.0" customHeight="1">
      <c r="A642" s="1"/>
      <c r="B642" s="1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114"/>
      <c r="W642" s="114"/>
      <c r="X642" s="114"/>
      <c r="Y642" s="114" t="str">
        <f t="shared" si="9"/>
        <v/>
      </c>
      <c r="Z642" s="114" t="str">
        <f t="shared" si="10"/>
        <v/>
      </c>
      <c r="AA642" s="114"/>
      <c r="AB642" s="114"/>
      <c r="AC642" s="128"/>
      <c r="AD642" s="55"/>
      <c r="AE642" s="55"/>
      <c r="AF642" s="55" t="str">
        <f t="shared" si="19"/>
        <v/>
      </c>
      <c r="AG642" s="55" t="str">
        <f t="shared" si="13"/>
        <v/>
      </c>
      <c r="AH642" s="55" t="str">
        <f t="shared" si="14"/>
        <v/>
      </c>
      <c r="AI642" s="55"/>
      <c r="AJ642" s="55" t="str">
        <f t="shared" si="20"/>
        <v/>
      </c>
      <c r="AK642" s="55" t="str">
        <f t="shared" si="15"/>
        <v/>
      </c>
      <c r="AL642" s="104" t="str">
        <f t="shared" si="16"/>
        <v>  </v>
      </c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</row>
    <row r="643" ht="30.0" customHeight="1">
      <c r="A643" s="1"/>
      <c r="B643" s="1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114"/>
      <c r="W643" s="114"/>
      <c r="X643" s="114"/>
      <c r="Y643" s="114" t="str">
        <f t="shared" si="9"/>
        <v/>
      </c>
      <c r="Z643" s="114" t="str">
        <f t="shared" si="10"/>
        <v/>
      </c>
      <c r="AA643" s="114"/>
      <c r="AB643" s="114"/>
      <c r="AC643" s="128"/>
      <c r="AD643" s="55"/>
      <c r="AE643" s="55"/>
      <c r="AF643" s="55" t="str">
        <f t="shared" si="19"/>
        <v/>
      </c>
      <c r="AG643" s="55" t="str">
        <f t="shared" si="13"/>
        <v/>
      </c>
      <c r="AH643" s="55" t="str">
        <f t="shared" si="14"/>
        <v/>
      </c>
      <c r="AI643" s="55"/>
      <c r="AJ643" s="55" t="str">
        <f t="shared" si="20"/>
        <v/>
      </c>
      <c r="AK643" s="55" t="str">
        <f t="shared" si="15"/>
        <v/>
      </c>
      <c r="AL643" s="104" t="str">
        <f t="shared" si="16"/>
        <v>  </v>
      </c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</row>
    <row r="644" ht="30.0" customHeight="1">
      <c r="A644" s="1"/>
      <c r="B644" s="1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114"/>
      <c r="W644" s="114"/>
      <c r="X644" s="114"/>
      <c r="Y644" s="114" t="str">
        <f t="shared" si="9"/>
        <v/>
      </c>
      <c r="Z644" s="114" t="str">
        <f t="shared" si="10"/>
        <v/>
      </c>
      <c r="AA644" s="114"/>
      <c r="AB644" s="114"/>
      <c r="AC644" s="128"/>
      <c r="AD644" s="55"/>
      <c r="AE644" s="55"/>
      <c r="AF644" s="55" t="str">
        <f t="shared" si="19"/>
        <v/>
      </c>
      <c r="AG644" s="55" t="str">
        <f t="shared" si="13"/>
        <v/>
      </c>
      <c r="AH644" s="55" t="str">
        <f t="shared" si="14"/>
        <v/>
      </c>
      <c r="AI644" s="55"/>
      <c r="AJ644" s="55" t="str">
        <f t="shared" si="20"/>
        <v/>
      </c>
      <c r="AK644" s="55" t="str">
        <f t="shared" si="15"/>
        <v/>
      </c>
      <c r="AL644" s="104" t="str">
        <f t="shared" si="16"/>
        <v>  </v>
      </c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</row>
    <row r="645" ht="30.0" customHeight="1">
      <c r="A645" s="1"/>
      <c r="B645" s="1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114"/>
      <c r="W645" s="114"/>
      <c r="X645" s="114"/>
      <c r="Y645" s="114" t="str">
        <f t="shared" si="9"/>
        <v/>
      </c>
      <c r="Z645" s="114" t="str">
        <f t="shared" si="10"/>
        <v/>
      </c>
      <c r="AA645" s="114"/>
      <c r="AB645" s="114"/>
      <c r="AC645" s="128"/>
      <c r="AD645" s="55"/>
      <c r="AE645" s="55"/>
      <c r="AF645" s="55" t="str">
        <f t="shared" si="19"/>
        <v/>
      </c>
      <c r="AG645" s="55" t="str">
        <f t="shared" si="13"/>
        <v/>
      </c>
      <c r="AH645" s="55" t="str">
        <f t="shared" si="14"/>
        <v/>
      </c>
      <c r="AI645" s="55"/>
      <c r="AJ645" s="55" t="str">
        <f t="shared" si="20"/>
        <v/>
      </c>
      <c r="AK645" s="55" t="str">
        <f t="shared" si="15"/>
        <v/>
      </c>
      <c r="AL645" s="104" t="str">
        <f t="shared" si="16"/>
        <v>  </v>
      </c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</row>
    <row r="646" ht="30.0" customHeight="1">
      <c r="A646" s="1"/>
      <c r="B646" s="1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114"/>
      <c r="W646" s="114"/>
      <c r="X646" s="114"/>
      <c r="Y646" s="114" t="str">
        <f t="shared" si="9"/>
        <v/>
      </c>
      <c r="Z646" s="114" t="str">
        <f t="shared" si="10"/>
        <v/>
      </c>
      <c r="AA646" s="114"/>
      <c r="AB646" s="114"/>
      <c r="AC646" s="128"/>
      <c r="AD646" s="55"/>
      <c r="AE646" s="55"/>
      <c r="AF646" s="55" t="str">
        <f t="shared" si="19"/>
        <v/>
      </c>
      <c r="AG646" s="55" t="str">
        <f t="shared" si="13"/>
        <v/>
      </c>
      <c r="AH646" s="55" t="str">
        <f t="shared" si="14"/>
        <v/>
      </c>
      <c r="AI646" s="55"/>
      <c r="AJ646" s="55" t="str">
        <f t="shared" si="20"/>
        <v/>
      </c>
      <c r="AK646" s="55" t="str">
        <f t="shared" si="15"/>
        <v/>
      </c>
      <c r="AL646" s="104" t="str">
        <f t="shared" si="16"/>
        <v>  </v>
      </c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</row>
    <row r="647" ht="30.0" customHeight="1">
      <c r="A647" s="1"/>
      <c r="B647" s="1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114"/>
      <c r="W647" s="114"/>
      <c r="X647" s="114"/>
      <c r="Y647" s="114" t="str">
        <f t="shared" si="9"/>
        <v/>
      </c>
      <c r="Z647" s="114" t="str">
        <f t="shared" si="10"/>
        <v/>
      </c>
      <c r="AA647" s="114"/>
      <c r="AB647" s="114"/>
      <c r="AC647" s="128"/>
      <c r="AD647" s="55"/>
      <c r="AE647" s="55"/>
      <c r="AF647" s="55" t="str">
        <f t="shared" si="19"/>
        <v/>
      </c>
      <c r="AG647" s="55" t="str">
        <f t="shared" si="13"/>
        <v/>
      </c>
      <c r="AH647" s="55" t="str">
        <f t="shared" si="14"/>
        <v/>
      </c>
      <c r="AI647" s="55"/>
      <c r="AJ647" s="55" t="str">
        <f t="shared" si="20"/>
        <v/>
      </c>
      <c r="AK647" s="55" t="str">
        <f t="shared" si="15"/>
        <v/>
      </c>
      <c r="AL647" s="104" t="str">
        <f t="shared" si="16"/>
        <v>  </v>
      </c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</row>
    <row r="648" ht="30.0" customHeight="1">
      <c r="A648" s="1"/>
      <c r="B648" s="1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114"/>
      <c r="W648" s="114"/>
      <c r="X648" s="114"/>
      <c r="Y648" s="114" t="str">
        <f t="shared" si="9"/>
        <v/>
      </c>
      <c r="Z648" s="114" t="str">
        <f t="shared" si="10"/>
        <v/>
      </c>
      <c r="AA648" s="114"/>
      <c r="AB648" s="114"/>
      <c r="AC648" s="128"/>
      <c r="AD648" s="55"/>
      <c r="AE648" s="55"/>
      <c r="AF648" s="55" t="str">
        <f t="shared" si="19"/>
        <v/>
      </c>
      <c r="AG648" s="55" t="str">
        <f t="shared" si="13"/>
        <v/>
      </c>
      <c r="AH648" s="55" t="str">
        <f t="shared" si="14"/>
        <v/>
      </c>
      <c r="AI648" s="55"/>
      <c r="AJ648" s="55" t="str">
        <f t="shared" si="20"/>
        <v/>
      </c>
      <c r="AK648" s="55" t="str">
        <f t="shared" si="15"/>
        <v/>
      </c>
      <c r="AL648" s="104" t="str">
        <f t="shared" si="16"/>
        <v>  </v>
      </c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</row>
    <row r="649" ht="30.0" customHeight="1">
      <c r="A649" s="1"/>
      <c r="B649" s="1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114"/>
      <c r="W649" s="114"/>
      <c r="X649" s="114"/>
      <c r="Y649" s="114" t="str">
        <f t="shared" si="9"/>
        <v/>
      </c>
      <c r="Z649" s="114" t="str">
        <f t="shared" si="10"/>
        <v/>
      </c>
      <c r="AA649" s="114"/>
      <c r="AB649" s="114"/>
      <c r="AC649" s="128"/>
      <c r="AD649" s="55"/>
      <c r="AE649" s="55"/>
      <c r="AF649" s="55" t="str">
        <f t="shared" si="19"/>
        <v/>
      </c>
      <c r="AG649" s="55" t="str">
        <f t="shared" si="13"/>
        <v/>
      </c>
      <c r="AH649" s="55" t="str">
        <f t="shared" si="14"/>
        <v/>
      </c>
      <c r="AI649" s="55"/>
      <c r="AJ649" s="55" t="str">
        <f t="shared" si="20"/>
        <v/>
      </c>
      <c r="AK649" s="55" t="str">
        <f t="shared" si="15"/>
        <v/>
      </c>
      <c r="AL649" s="104" t="str">
        <f t="shared" si="16"/>
        <v>  </v>
      </c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</row>
    <row r="650" ht="30.0" customHeight="1">
      <c r="A650" s="1"/>
      <c r="B650" s="1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114"/>
      <c r="W650" s="114"/>
      <c r="X650" s="114"/>
      <c r="Y650" s="114" t="str">
        <f t="shared" si="9"/>
        <v/>
      </c>
      <c r="Z650" s="114" t="str">
        <f t="shared" si="10"/>
        <v/>
      </c>
      <c r="AA650" s="114"/>
      <c r="AB650" s="114"/>
      <c r="AC650" s="128"/>
      <c r="AD650" s="55"/>
      <c r="AE650" s="55"/>
      <c r="AF650" s="55" t="str">
        <f t="shared" si="19"/>
        <v/>
      </c>
      <c r="AG650" s="55" t="str">
        <f t="shared" si="13"/>
        <v/>
      </c>
      <c r="AH650" s="55" t="str">
        <f t="shared" si="14"/>
        <v/>
      </c>
      <c r="AI650" s="55"/>
      <c r="AJ650" s="55" t="str">
        <f t="shared" si="20"/>
        <v/>
      </c>
      <c r="AK650" s="55" t="str">
        <f t="shared" si="15"/>
        <v/>
      </c>
      <c r="AL650" s="104" t="str">
        <f t="shared" si="16"/>
        <v>  </v>
      </c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</row>
    <row r="651" ht="30.0" customHeight="1">
      <c r="A651" s="1"/>
      <c r="B651" s="1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114"/>
      <c r="W651" s="114"/>
      <c r="X651" s="114"/>
      <c r="Y651" s="114" t="str">
        <f t="shared" si="9"/>
        <v/>
      </c>
      <c r="Z651" s="114" t="str">
        <f t="shared" si="10"/>
        <v/>
      </c>
      <c r="AA651" s="114"/>
      <c r="AB651" s="114"/>
      <c r="AC651" s="128"/>
      <c r="AD651" s="55"/>
      <c r="AE651" s="55"/>
      <c r="AF651" s="55" t="str">
        <f t="shared" si="19"/>
        <v/>
      </c>
      <c r="AG651" s="55" t="str">
        <f t="shared" si="13"/>
        <v/>
      </c>
      <c r="AH651" s="55" t="str">
        <f t="shared" si="14"/>
        <v/>
      </c>
      <c r="AI651" s="55"/>
      <c r="AJ651" s="55" t="str">
        <f t="shared" si="20"/>
        <v/>
      </c>
      <c r="AK651" s="55" t="str">
        <f t="shared" si="15"/>
        <v/>
      </c>
      <c r="AL651" s="104" t="str">
        <f t="shared" si="16"/>
        <v>  </v>
      </c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</row>
    <row r="652" ht="30.0" customHeight="1">
      <c r="A652" s="1"/>
      <c r="B652" s="1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114"/>
      <c r="W652" s="114"/>
      <c r="X652" s="114"/>
      <c r="Y652" s="114" t="str">
        <f t="shared" si="9"/>
        <v/>
      </c>
      <c r="Z652" s="114" t="str">
        <f t="shared" si="10"/>
        <v/>
      </c>
      <c r="AA652" s="114"/>
      <c r="AB652" s="114"/>
      <c r="AC652" s="128"/>
      <c r="AD652" s="55"/>
      <c r="AE652" s="55"/>
      <c r="AF652" s="55" t="str">
        <f t="shared" si="19"/>
        <v/>
      </c>
      <c r="AG652" s="55" t="str">
        <f t="shared" si="13"/>
        <v/>
      </c>
      <c r="AH652" s="55" t="str">
        <f t="shared" si="14"/>
        <v/>
      </c>
      <c r="AI652" s="55"/>
      <c r="AJ652" s="55" t="str">
        <f t="shared" si="20"/>
        <v/>
      </c>
      <c r="AK652" s="55" t="str">
        <f t="shared" si="15"/>
        <v/>
      </c>
      <c r="AL652" s="104" t="str">
        <f t="shared" si="16"/>
        <v>  </v>
      </c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</row>
    <row r="653" ht="30.0" customHeight="1">
      <c r="A653" s="1"/>
      <c r="B653" s="1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114"/>
      <c r="W653" s="114"/>
      <c r="X653" s="114"/>
      <c r="Y653" s="114" t="str">
        <f t="shared" si="9"/>
        <v/>
      </c>
      <c r="Z653" s="114" t="str">
        <f t="shared" si="10"/>
        <v/>
      </c>
      <c r="AA653" s="114"/>
      <c r="AB653" s="114"/>
      <c r="AC653" s="128"/>
      <c r="AD653" s="55"/>
      <c r="AE653" s="55"/>
      <c r="AF653" s="55" t="str">
        <f t="shared" si="19"/>
        <v/>
      </c>
      <c r="AG653" s="55" t="str">
        <f t="shared" si="13"/>
        <v/>
      </c>
      <c r="AH653" s="55" t="str">
        <f t="shared" si="14"/>
        <v/>
      </c>
      <c r="AI653" s="55"/>
      <c r="AJ653" s="55" t="str">
        <f t="shared" si="20"/>
        <v/>
      </c>
      <c r="AK653" s="55" t="str">
        <f t="shared" si="15"/>
        <v/>
      </c>
      <c r="AL653" s="104" t="str">
        <f t="shared" si="16"/>
        <v>  </v>
      </c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</row>
    <row r="654" ht="30.0" customHeight="1">
      <c r="A654" s="1"/>
      <c r="B654" s="1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114"/>
      <c r="W654" s="114"/>
      <c r="X654" s="114"/>
      <c r="Y654" s="114" t="str">
        <f t="shared" si="9"/>
        <v/>
      </c>
      <c r="Z654" s="114" t="str">
        <f t="shared" si="10"/>
        <v/>
      </c>
      <c r="AA654" s="114"/>
      <c r="AB654" s="114"/>
      <c r="AC654" s="128"/>
      <c r="AD654" s="55"/>
      <c r="AE654" s="55"/>
      <c r="AF654" s="55" t="str">
        <f t="shared" si="19"/>
        <v/>
      </c>
      <c r="AG654" s="55" t="str">
        <f t="shared" si="13"/>
        <v/>
      </c>
      <c r="AH654" s="55" t="str">
        <f t="shared" si="14"/>
        <v/>
      </c>
      <c r="AI654" s="55"/>
      <c r="AJ654" s="55" t="str">
        <f t="shared" si="20"/>
        <v/>
      </c>
      <c r="AK654" s="55" t="str">
        <f t="shared" si="15"/>
        <v/>
      </c>
      <c r="AL654" s="104" t="str">
        <f t="shared" si="16"/>
        <v>  </v>
      </c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</row>
    <row r="655" ht="30.0" customHeight="1">
      <c r="A655" s="1"/>
      <c r="B655" s="1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114"/>
      <c r="W655" s="114"/>
      <c r="X655" s="114"/>
      <c r="Y655" s="114" t="str">
        <f t="shared" si="9"/>
        <v/>
      </c>
      <c r="Z655" s="114" t="str">
        <f t="shared" si="10"/>
        <v/>
      </c>
      <c r="AA655" s="114"/>
      <c r="AB655" s="114"/>
      <c r="AC655" s="128"/>
      <c r="AD655" s="55"/>
      <c r="AE655" s="55"/>
      <c r="AF655" s="55" t="str">
        <f t="shared" si="19"/>
        <v/>
      </c>
      <c r="AG655" s="55" t="str">
        <f t="shared" si="13"/>
        <v/>
      </c>
      <c r="AH655" s="55" t="str">
        <f t="shared" si="14"/>
        <v/>
      </c>
      <c r="AI655" s="55"/>
      <c r="AJ655" s="55" t="str">
        <f t="shared" si="20"/>
        <v/>
      </c>
      <c r="AK655" s="55" t="str">
        <f t="shared" si="15"/>
        <v/>
      </c>
      <c r="AL655" s="104" t="str">
        <f t="shared" si="16"/>
        <v>  </v>
      </c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</row>
    <row r="656" ht="30.0" customHeight="1">
      <c r="A656" s="1"/>
      <c r="B656" s="1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114"/>
      <c r="W656" s="114"/>
      <c r="X656" s="114"/>
      <c r="Y656" s="114" t="str">
        <f t="shared" si="9"/>
        <v/>
      </c>
      <c r="Z656" s="114" t="str">
        <f t="shared" si="10"/>
        <v/>
      </c>
      <c r="AA656" s="114"/>
      <c r="AB656" s="114"/>
      <c r="AC656" s="128"/>
      <c r="AD656" s="55"/>
      <c r="AE656" s="55"/>
      <c r="AF656" s="55" t="str">
        <f t="shared" si="19"/>
        <v/>
      </c>
      <c r="AG656" s="55" t="str">
        <f t="shared" si="13"/>
        <v/>
      </c>
      <c r="AH656" s="55" t="str">
        <f t="shared" si="14"/>
        <v/>
      </c>
      <c r="AI656" s="55"/>
      <c r="AJ656" s="55" t="str">
        <f t="shared" si="20"/>
        <v/>
      </c>
      <c r="AK656" s="55" t="str">
        <f t="shared" si="15"/>
        <v/>
      </c>
      <c r="AL656" s="104" t="str">
        <f t="shared" si="16"/>
        <v>  </v>
      </c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</row>
    <row r="657" ht="30.0" customHeight="1">
      <c r="A657" s="1"/>
      <c r="B657" s="1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114"/>
      <c r="W657" s="114"/>
      <c r="X657" s="114"/>
      <c r="Y657" s="114" t="str">
        <f t="shared" si="9"/>
        <v/>
      </c>
      <c r="Z657" s="114" t="str">
        <f t="shared" si="10"/>
        <v/>
      </c>
      <c r="AA657" s="114"/>
      <c r="AB657" s="114"/>
      <c r="AC657" s="128"/>
      <c r="AD657" s="55"/>
      <c r="AE657" s="55"/>
      <c r="AF657" s="55" t="str">
        <f t="shared" si="19"/>
        <v/>
      </c>
      <c r="AG657" s="55" t="str">
        <f t="shared" si="13"/>
        <v/>
      </c>
      <c r="AH657" s="55" t="str">
        <f t="shared" si="14"/>
        <v/>
      </c>
      <c r="AI657" s="55"/>
      <c r="AJ657" s="55" t="str">
        <f t="shared" si="20"/>
        <v/>
      </c>
      <c r="AK657" s="55" t="str">
        <f t="shared" si="15"/>
        <v/>
      </c>
      <c r="AL657" s="104" t="str">
        <f t="shared" si="16"/>
        <v>  </v>
      </c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</row>
    <row r="658" ht="30.0" customHeight="1">
      <c r="A658" s="1"/>
      <c r="B658" s="1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114"/>
      <c r="W658" s="114"/>
      <c r="X658" s="114"/>
      <c r="Y658" s="114" t="str">
        <f t="shared" si="9"/>
        <v/>
      </c>
      <c r="Z658" s="114" t="str">
        <f t="shared" si="10"/>
        <v/>
      </c>
      <c r="AA658" s="114"/>
      <c r="AB658" s="114"/>
      <c r="AC658" s="128"/>
      <c r="AD658" s="55"/>
      <c r="AE658" s="55"/>
      <c r="AF658" s="55" t="str">
        <f t="shared" si="19"/>
        <v/>
      </c>
      <c r="AG658" s="55" t="str">
        <f t="shared" si="13"/>
        <v/>
      </c>
      <c r="AH658" s="55" t="str">
        <f t="shared" si="14"/>
        <v/>
      </c>
      <c r="AI658" s="55"/>
      <c r="AJ658" s="55" t="str">
        <f t="shared" si="20"/>
        <v/>
      </c>
      <c r="AK658" s="55" t="str">
        <f t="shared" si="15"/>
        <v/>
      </c>
      <c r="AL658" s="104" t="str">
        <f t="shared" si="16"/>
        <v>  </v>
      </c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</row>
    <row r="659" ht="30.0" customHeight="1">
      <c r="A659" s="1"/>
      <c r="B659" s="1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114"/>
      <c r="W659" s="114"/>
      <c r="X659" s="114"/>
      <c r="Y659" s="114" t="str">
        <f t="shared" si="9"/>
        <v/>
      </c>
      <c r="Z659" s="114" t="str">
        <f t="shared" si="10"/>
        <v/>
      </c>
      <c r="AA659" s="114"/>
      <c r="AB659" s="114"/>
      <c r="AC659" s="128"/>
      <c r="AD659" s="55"/>
      <c r="AE659" s="55"/>
      <c r="AF659" s="55" t="str">
        <f t="shared" si="19"/>
        <v/>
      </c>
      <c r="AG659" s="55" t="str">
        <f t="shared" si="13"/>
        <v/>
      </c>
      <c r="AH659" s="55" t="str">
        <f t="shared" si="14"/>
        <v/>
      </c>
      <c r="AI659" s="55"/>
      <c r="AJ659" s="55" t="str">
        <f t="shared" si="20"/>
        <v/>
      </c>
      <c r="AK659" s="55" t="str">
        <f t="shared" si="15"/>
        <v/>
      </c>
      <c r="AL659" s="104" t="str">
        <f t="shared" si="16"/>
        <v>  </v>
      </c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</row>
    <row r="660" ht="30.0" customHeight="1">
      <c r="A660" s="1"/>
      <c r="B660" s="1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114"/>
      <c r="W660" s="114"/>
      <c r="X660" s="114"/>
      <c r="Y660" s="114" t="str">
        <f t="shared" si="9"/>
        <v/>
      </c>
      <c r="Z660" s="114" t="str">
        <f t="shared" si="10"/>
        <v/>
      </c>
      <c r="AA660" s="114"/>
      <c r="AB660" s="114"/>
      <c r="AC660" s="128"/>
      <c r="AD660" s="55"/>
      <c r="AE660" s="55"/>
      <c r="AF660" s="55" t="str">
        <f t="shared" si="19"/>
        <v/>
      </c>
      <c r="AG660" s="55" t="str">
        <f t="shared" si="13"/>
        <v/>
      </c>
      <c r="AH660" s="55" t="str">
        <f t="shared" si="14"/>
        <v/>
      </c>
      <c r="AI660" s="55"/>
      <c r="AJ660" s="55" t="str">
        <f t="shared" si="20"/>
        <v/>
      </c>
      <c r="AK660" s="55" t="str">
        <f t="shared" si="15"/>
        <v/>
      </c>
      <c r="AL660" s="104" t="str">
        <f t="shared" si="16"/>
        <v>  </v>
      </c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</row>
    <row r="661" ht="30.0" customHeight="1">
      <c r="A661" s="1"/>
      <c r="B661" s="1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114"/>
      <c r="W661" s="114"/>
      <c r="X661" s="114"/>
      <c r="Y661" s="114" t="str">
        <f t="shared" si="9"/>
        <v/>
      </c>
      <c r="Z661" s="114" t="str">
        <f t="shared" si="10"/>
        <v/>
      </c>
      <c r="AA661" s="114"/>
      <c r="AB661" s="114"/>
      <c r="AC661" s="128"/>
      <c r="AD661" s="55"/>
      <c r="AE661" s="55"/>
      <c r="AF661" s="55" t="str">
        <f t="shared" si="19"/>
        <v/>
      </c>
      <c r="AG661" s="55" t="str">
        <f t="shared" si="13"/>
        <v/>
      </c>
      <c r="AH661" s="55" t="str">
        <f t="shared" si="14"/>
        <v/>
      </c>
      <c r="AI661" s="55"/>
      <c r="AJ661" s="55" t="str">
        <f t="shared" si="20"/>
        <v/>
      </c>
      <c r="AK661" s="55" t="str">
        <f t="shared" si="15"/>
        <v/>
      </c>
      <c r="AL661" s="104" t="str">
        <f t="shared" si="16"/>
        <v>  </v>
      </c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</row>
    <row r="662" ht="30.0" customHeight="1">
      <c r="A662" s="1"/>
      <c r="B662" s="1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114"/>
      <c r="W662" s="114"/>
      <c r="X662" s="114"/>
      <c r="Y662" s="114" t="str">
        <f t="shared" si="9"/>
        <v/>
      </c>
      <c r="Z662" s="114" t="str">
        <f t="shared" si="10"/>
        <v/>
      </c>
      <c r="AA662" s="114"/>
      <c r="AB662" s="114"/>
      <c r="AC662" s="128"/>
      <c r="AD662" s="55"/>
      <c r="AE662" s="55"/>
      <c r="AF662" s="55" t="str">
        <f t="shared" si="19"/>
        <v/>
      </c>
      <c r="AG662" s="55" t="str">
        <f t="shared" si="13"/>
        <v/>
      </c>
      <c r="AH662" s="55" t="str">
        <f t="shared" si="14"/>
        <v/>
      </c>
      <c r="AI662" s="55"/>
      <c r="AJ662" s="55" t="str">
        <f t="shared" si="20"/>
        <v/>
      </c>
      <c r="AK662" s="55" t="str">
        <f t="shared" si="15"/>
        <v/>
      </c>
      <c r="AL662" s="104" t="str">
        <f t="shared" si="16"/>
        <v>  </v>
      </c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</row>
    <row r="663" ht="30.0" customHeight="1">
      <c r="A663" s="1"/>
      <c r="B663" s="1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114"/>
      <c r="W663" s="114"/>
      <c r="X663" s="114"/>
      <c r="Y663" s="114" t="str">
        <f t="shared" si="9"/>
        <v/>
      </c>
      <c r="Z663" s="114" t="str">
        <f t="shared" si="10"/>
        <v/>
      </c>
      <c r="AA663" s="114"/>
      <c r="AB663" s="114"/>
      <c r="AC663" s="128"/>
      <c r="AD663" s="55"/>
      <c r="AE663" s="55"/>
      <c r="AF663" s="55" t="str">
        <f t="shared" si="19"/>
        <v/>
      </c>
      <c r="AG663" s="55" t="str">
        <f t="shared" si="13"/>
        <v/>
      </c>
      <c r="AH663" s="55" t="str">
        <f t="shared" si="14"/>
        <v/>
      </c>
      <c r="AI663" s="55"/>
      <c r="AJ663" s="55" t="str">
        <f t="shared" si="20"/>
        <v/>
      </c>
      <c r="AK663" s="55" t="str">
        <f t="shared" si="15"/>
        <v/>
      </c>
      <c r="AL663" s="104" t="str">
        <f t="shared" si="16"/>
        <v>  </v>
      </c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</row>
    <row r="664" ht="30.0" customHeight="1">
      <c r="A664" s="1"/>
      <c r="B664" s="1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114"/>
      <c r="W664" s="114"/>
      <c r="X664" s="114"/>
      <c r="Y664" s="114" t="str">
        <f t="shared" si="9"/>
        <v/>
      </c>
      <c r="Z664" s="114" t="str">
        <f t="shared" si="10"/>
        <v/>
      </c>
      <c r="AA664" s="114"/>
      <c r="AB664" s="114"/>
      <c r="AC664" s="128"/>
      <c r="AD664" s="55"/>
      <c r="AE664" s="55"/>
      <c r="AF664" s="55" t="str">
        <f t="shared" si="19"/>
        <v/>
      </c>
      <c r="AG664" s="55" t="str">
        <f t="shared" si="13"/>
        <v/>
      </c>
      <c r="AH664" s="55" t="str">
        <f t="shared" si="14"/>
        <v/>
      </c>
      <c r="AI664" s="55"/>
      <c r="AJ664" s="55" t="str">
        <f t="shared" si="20"/>
        <v/>
      </c>
      <c r="AK664" s="55" t="str">
        <f t="shared" si="15"/>
        <v/>
      </c>
      <c r="AL664" s="104" t="str">
        <f t="shared" si="16"/>
        <v>  </v>
      </c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</row>
    <row r="665" ht="30.0" customHeight="1">
      <c r="A665" s="1"/>
      <c r="B665" s="1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114"/>
      <c r="W665" s="114"/>
      <c r="X665" s="114"/>
      <c r="Y665" s="114" t="str">
        <f t="shared" si="9"/>
        <v/>
      </c>
      <c r="Z665" s="114" t="str">
        <f t="shared" si="10"/>
        <v/>
      </c>
      <c r="AA665" s="114"/>
      <c r="AB665" s="114"/>
      <c r="AC665" s="128"/>
      <c r="AD665" s="55"/>
      <c r="AE665" s="55"/>
      <c r="AF665" s="55" t="str">
        <f t="shared" si="19"/>
        <v/>
      </c>
      <c r="AG665" s="55" t="str">
        <f t="shared" si="13"/>
        <v/>
      </c>
      <c r="AH665" s="55" t="str">
        <f t="shared" si="14"/>
        <v/>
      </c>
      <c r="AI665" s="55"/>
      <c r="AJ665" s="55" t="str">
        <f t="shared" si="20"/>
        <v/>
      </c>
      <c r="AK665" s="55" t="str">
        <f t="shared" si="15"/>
        <v/>
      </c>
      <c r="AL665" s="104" t="str">
        <f t="shared" si="16"/>
        <v>  </v>
      </c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</row>
    <row r="666" ht="30.0" customHeight="1">
      <c r="A666" s="1"/>
      <c r="B666" s="1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114"/>
      <c r="W666" s="114"/>
      <c r="X666" s="114"/>
      <c r="Y666" s="114" t="str">
        <f t="shared" si="9"/>
        <v/>
      </c>
      <c r="Z666" s="114" t="str">
        <f t="shared" si="10"/>
        <v/>
      </c>
      <c r="AA666" s="114"/>
      <c r="AB666" s="114"/>
      <c r="AC666" s="128"/>
      <c r="AD666" s="55"/>
      <c r="AE666" s="55"/>
      <c r="AF666" s="55" t="str">
        <f t="shared" si="19"/>
        <v/>
      </c>
      <c r="AG666" s="55" t="str">
        <f t="shared" si="13"/>
        <v/>
      </c>
      <c r="AH666" s="55" t="str">
        <f t="shared" si="14"/>
        <v/>
      </c>
      <c r="AI666" s="55"/>
      <c r="AJ666" s="55" t="str">
        <f t="shared" si="20"/>
        <v/>
      </c>
      <c r="AK666" s="55" t="str">
        <f t="shared" si="15"/>
        <v/>
      </c>
      <c r="AL666" s="104" t="str">
        <f t="shared" si="16"/>
        <v>  </v>
      </c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</row>
    <row r="667" ht="30.0" customHeight="1">
      <c r="A667" s="1"/>
      <c r="B667" s="1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114"/>
      <c r="W667" s="114"/>
      <c r="X667" s="114"/>
      <c r="Y667" s="114" t="str">
        <f t="shared" si="9"/>
        <v/>
      </c>
      <c r="Z667" s="114" t="str">
        <f t="shared" si="10"/>
        <v/>
      </c>
      <c r="AA667" s="114"/>
      <c r="AB667" s="114"/>
      <c r="AC667" s="128"/>
      <c r="AD667" s="55"/>
      <c r="AE667" s="55"/>
      <c r="AF667" s="55" t="str">
        <f t="shared" si="19"/>
        <v/>
      </c>
      <c r="AG667" s="55" t="str">
        <f t="shared" si="13"/>
        <v/>
      </c>
      <c r="AH667" s="55" t="str">
        <f t="shared" si="14"/>
        <v/>
      </c>
      <c r="AI667" s="55"/>
      <c r="AJ667" s="55" t="str">
        <f t="shared" si="20"/>
        <v/>
      </c>
      <c r="AK667" s="55" t="str">
        <f t="shared" si="15"/>
        <v/>
      </c>
      <c r="AL667" s="104" t="str">
        <f t="shared" si="16"/>
        <v>  </v>
      </c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</row>
    <row r="668" ht="30.0" customHeight="1">
      <c r="A668" s="1"/>
      <c r="B668" s="1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114"/>
      <c r="W668" s="114"/>
      <c r="X668" s="114"/>
      <c r="Y668" s="114" t="str">
        <f t="shared" si="9"/>
        <v/>
      </c>
      <c r="Z668" s="114" t="str">
        <f t="shared" si="10"/>
        <v/>
      </c>
      <c r="AA668" s="114"/>
      <c r="AB668" s="114"/>
      <c r="AC668" s="128"/>
      <c r="AD668" s="55"/>
      <c r="AE668" s="55"/>
      <c r="AF668" s="55" t="str">
        <f t="shared" si="19"/>
        <v/>
      </c>
      <c r="AG668" s="55" t="str">
        <f t="shared" si="13"/>
        <v/>
      </c>
      <c r="AH668" s="55" t="str">
        <f t="shared" si="14"/>
        <v/>
      </c>
      <c r="AI668" s="55"/>
      <c r="AJ668" s="55" t="str">
        <f t="shared" si="20"/>
        <v/>
      </c>
      <c r="AK668" s="55" t="str">
        <f t="shared" si="15"/>
        <v/>
      </c>
      <c r="AL668" s="104" t="str">
        <f t="shared" si="16"/>
        <v>  </v>
      </c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</row>
    <row r="669" ht="30.0" customHeight="1">
      <c r="A669" s="1"/>
      <c r="B669" s="1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114"/>
      <c r="W669" s="114"/>
      <c r="X669" s="114"/>
      <c r="Y669" s="114" t="str">
        <f t="shared" si="9"/>
        <v/>
      </c>
      <c r="Z669" s="114" t="str">
        <f t="shared" si="10"/>
        <v/>
      </c>
      <c r="AA669" s="114"/>
      <c r="AB669" s="114"/>
      <c r="AC669" s="128"/>
      <c r="AD669" s="55"/>
      <c r="AE669" s="55"/>
      <c r="AF669" s="55" t="str">
        <f t="shared" si="19"/>
        <v/>
      </c>
      <c r="AG669" s="55" t="str">
        <f t="shared" si="13"/>
        <v/>
      </c>
      <c r="AH669" s="55" t="str">
        <f t="shared" si="14"/>
        <v/>
      </c>
      <c r="AI669" s="55"/>
      <c r="AJ669" s="55" t="str">
        <f t="shared" si="20"/>
        <v/>
      </c>
      <c r="AK669" s="55" t="str">
        <f t="shared" si="15"/>
        <v/>
      </c>
      <c r="AL669" s="104" t="str">
        <f t="shared" si="16"/>
        <v>  </v>
      </c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</row>
    <row r="670" ht="30.0" customHeight="1">
      <c r="A670" s="1"/>
      <c r="B670" s="1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114"/>
      <c r="W670" s="114"/>
      <c r="X670" s="114"/>
      <c r="Y670" s="114" t="str">
        <f t="shared" si="9"/>
        <v/>
      </c>
      <c r="Z670" s="114" t="str">
        <f t="shared" si="10"/>
        <v/>
      </c>
      <c r="AA670" s="114"/>
      <c r="AB670" s="114"/>
      <c r="AC670" s="128"/>
      <c r="AD670" s="55"/>
      <c r="AE670" s="55"/>
      <c r="AF670" s="55" t="str">
        <f t="shared" si="19"/>
        <v/>
      </c>
      <c r="AG670" s="55" t="str">
        <f t="shared" si="13"/>
        <v/>
      </c>
      <c r="AH670" s="55" t="str">
        <f t="shared" si="14"/>
        <v/>
      </c>
      <c r="AI670" s="55"/>
      <c r="AJ670" s="55" t="str">
        <f t="shared" si="20"/>
        <v/>
      </c>
      <c r="AK670" s="55" t="str">
        <f t="shared" si="15"/>
        <v/>
      </c>
      <c r="AL670" s="104" t="str">
        <f t="shared" si="16"/>
        <v>  </v>
      </c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</row>
    <row r="671" ht="30.0" customHeight="1">
      <c r="A671" s="1"/>
      <c r="B671" s="1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114"/>
      <c r="W671" s="114"/>
      <c r="X671" s="114"/>
      <c r="Y671" s="114" t="str">
        <f t="shared" si="9"/>
        <v/>
      </c>
      <c r="Z671" s="114" t="str">
        <f t="shared" si="10"/>
        <v/>
      </c>
      <c r="AA671" s="114"/>
      <c r="AB671" s="114"/>
      <c r="AC671" s="128"/>
      <c r="AD671" s="55"/>
      <c r="AE671" s="55"/>
      <c r="AF671" s="55" t="str">
        <f t="shared" si="19"/>
        <v/>
      </c>
      <c r="AG671" s="55" t="str">
        <f t="shared" si="13"/>
        <v/>
      </c>
      <c r="AH671" s="55" t="str">
        <f t="shared" si="14"/>
        <v/>
      </c>
      <c r="AI671" s="55"/>
      <c r="AJ671" s="55" t="str">
        <f t="shared" si="20"/>
        <v/>
      </c>
      <c r="AK671" s="55" t="str">
        <f t="shared" si="15"/>
        <v/>
      </c>
      <c r="AL671" s="104" t="str">
        <f t="shared" si="16"/>
        <v>  </v>
      </c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</row>
    <row r="672" ht="30.0" customHeight="1">
      <c r="A672" s="1"/>
      <c r="B672" s="1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114"/>
      <c r="W672" s="114"/>
      <c r="X672" s="114"/>
      <c r="Y672" s="114" t="str">
        <f t="shared" si="9"/>
        <v/>
      </c>
      <c r="Z672" s="114" t="str">
        <f t="shared" si="10"/>
        <v/>
      </c>
      <c r="AA672" s="114"/>
      <c r="AB672" s="114"/>
      <c r="AC672" s="128"/>
      <c r="AD672" s="55"/>
      <c r="AE672" s="55"/>
      <c r="AF672" s="55" t="str">
        <f t="shared" si="19"/>
        <v/>
      </c>
      <c r="AG672" s="55" t="str">
        <f t="shared" si="13"/>
        <v/>
      </c>
      <c r="AH672" s="55" t="str">
        <f t="shared" si="14"/>
        <v/>
      </c>
      <c r="AI672" s="55"/>
      <c r="AJ672" s="55" t="str">
        <f t="shared" si="20"/>
        <v/>
      </c>
      <c r="AK672" s="55" t="str">
        <f t="shared" si="15"/>
        <v/>
      </c>
      <c r="AL672" s="104" t="str">
        <f t="shared" si="16"/>
        <v>  </v>
      </c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</row>
    <row r="673" ht="30.0" customHeight="1">
      <c r="A673" s="1"/>
      <c r="B673" s="1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114"/>
      <c r="W673" s="114"/>
      <c r="X673" s="114"/>
      <c r="Y673" s="114" t="str">
        <f t="shared" si="9"/>
        <v/>
      </c>
      <c r="Z673" s="114" t="str">
        <f t="shared" si="10"/>
        <v/>
      </c>
      <c r="AA673" s="114"/>
      <c r="AB673" s="114"/>
      <c r="AC673" s="128"/>
      <c r="AD673" s="55"/>
      <c r="AE673" s="55"/>
      <c r="AF673" s="55" t="str">
        <f t="shared" si="19"/>
        <v/>
      </c>
      <c r="AG673" s="55" t="str">
        <f t="shared" si="13"/>
        <v/>
      </c>
      <c r="AH673" s="55" t="str">
        <f t="shared" si="14"/>
        <v/>
      </c>
      <c r="AI673" s="55"/>
      <c r="AJ673" s="55" t="str">
        <f t="shared" si="20"/>
        <v/>
      </c>
      <c r="AK673" s="55" t="str">
        <f t="shared" si="15"/>
        <v/>
      </c>
      <c r="AL673" s="104" t="str">
        <f t="shared" si="16"/>
        <v>  </v>
      </c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</row>
    <row r="674" ht="30.0" customHeight="1">
      <c r="A674" s="1"/>
      <c r="B674" s="1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114"/>
      <c r="W674" s="114"/>
      <c r="X674" s="114"/>
      <c r="Y674" s="114" t="str">
        <f t="shared" si="9"/>
        <v/>
      </c>
      <c r="Z674" s="114" t="str">
        <f t="shared" si="10"/>
        <v/>
      </c>
      <c r="AA674" s="114"/>
      <c r="AB674" s="114"/>
      <c r="AC674" s="128"/>
      <c r="AD674" s="55"/>
      <c r="AE674" s="55"/>
      <c r="AF674" s="55" t="str">
        <f t="shared" si="19"/>
        <v/>
      </c>
      <c r="AG674" s="55" t="str">
        <f t="shared" si="13"/>
        <v/>
      </c>
      <c r="AH674" s="55" t="str">
        <f t="shared" si="14"/>
        <v/>
      </c>
      <c r="AI674" s="55"/>
      <c r="AJ674" s="55" t="str">
        <f t="shared" si="20"/>
        <v/>
      </c>
      <c r="AK674" s="55" t="str">
        <f t="shared" si="15"/>
        <v/>
      </c>
      <c r="AL674" s="104" t="str">
        <f t="shared" si="16"/>
        <v>  </v>
      </c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</row>
    <row r="675" ht="30.0" customHeight="1">
      <c r="A675" s="1"/>
      <c r="B675" s="1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114"/>
      <c r="W675" s="114"/>
      <c r="X675" s="114"/>
      <c r="Y675" s="114" t="str">
        <f t="shared" si="9"/>
        <v/>
      </c>
      <c r="Z675" s="114" t="str">
        <f t="shared" si="10"/>
        <v/>
      </c>
      <c r="AA675" s="114"/>
      <c r="AB675" s="114"/>
      <c r="AC675" s="128"/>
      <c r="AD675" s="55"/>
      <c r="AE675" s="55"/>
      <c r="AF675" s="55" t="str">
        <f t="shared" si="19"/>
        <v/>
      </c>
      <c r="AG675" s="55" t="str">
        <f t="shared" si="13"/>
        <v/>
      </c>
      <c r="AH675" s="55" t="str">
        <f t="shared" si="14"/>
        <v/>
      </c>
      <c r="AI675" s="55"/>
      <c r="AJ675" s="55" t="str">
        <f t="shared" si="20"/>
        <v/>
      </c>
      <c r="AK675" s="55" t="str">
        <f t="shared" si="15"/>
        <v/>
      </c>
      <c r="AL675" s="104" t="str">
        <f t="shared" si="16"/>
        <v>  </v>
      </c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</row>
    <row r="676" ht="30.0" customHeight="1">
      <c r="A676" s="1"/>
      <c r="B676" s="1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114"/>
      <c r="W676" s="114"/>
      <c r="X676" s="114"/>
      <c r="Y676" s="114" t="str">
        <f t="shared" si="9"/>
        <v/>
      </c>
      <c r="Z676" s="114" t="str">
        <f t="shared" si="10"/>
        <v/>
      </c>
      <c r="AA676" s="114"/>
      <c r="AB676" s="114"/>
      <c r="AC676" s="128"/>
      <c r="AD676" s="55"/>
      <c r="AE676" s="55"/>
      <c r="AF676" s="55" t="str">
        <f t="shared" si="19"/>
        <v/>
      </c>
      <c r="AG676" s="55" t="str">
        <f t="shared" si="13"/>
        <v/>
      </c>
      <c r="AH676" s="55" t="str">
        <f t="shared" si="14"/>
        <v/>
      </c>
      <c r="AI676" s="55"/>
      <c r="AJ676" s="55" t="str">
        <f t="shared" si="20"/>
        <v/>
      </c>
      <c r="AK676" s="55" t="str">
        <f t="shared" si="15"/>
        <v/>
      </c>
      <c r="AL676" s="104" t="str">
        <f t="shared" si="16"/>
        <v>  </v>
      </c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</row>
    <row r="677" ht="30.0" customHeight="1">
      <c r="A677" s="1"/>
      <c r="B677" s="1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114"/>
      <c r="W677" s="114"/>
      <c r="X677" s="114"/>
      <c r="Y677" s="114" t="str">
        <f t="shared" si="9"/>
        <v/>
      </c>
      <c r="Z677" s="114" t="str">
        <f t="shared" si="10"/>
        <v/>
      </c>
      <c r="AA677" s="114"/>
      <c r="AB677" s="114"/>
      <c r="AC677" s="128"/>
      <c r="AD677" s="55"/>
      <c r="AE677" s="55"/>
      <c r="AF677" s="55" t="str">
        <f t="shared" si="19"/>
        <v/>
      </c>
      <c r="AG677" s="55" t="str">
        <f t="shared" si="13"/>
        <v/>
      </c>
      <c r="AH677" s="55" t="str">
        <f t="shared" si="14"/>
        <v/>
      </c>
      <c r="AI677" s="55"/>
      <c r="AJ677" s="55" t="str">
        <f t="shared" si="20"/>
        <v/>
      </c>
      <c r="AK677" s="55" t="str">
        <f t="shared" si="15"/>
        <v/>
      </c>
      <c r="AL677" s="104" t="str">
        <f t="shared" si="16"/>
        <v>  </v>
      </c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</row>
    <row r="678" ht="30.0" customHeight="1">
      <c r="A678" s="1"/>
      <c r="B678" s="1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114"/>
      <c r="W678" s="114"/>
      <c r="X678" s="114"/>
      <c r="Y678" s="114" t="str">
        <f t="shared" si="9"/>
        <v/>
      </c>
      <c r="Z678" s="114" t="str">
        <f t="shared" si="10"/>
        <v/>
      </c>
      <c r="AA678" s="114"/>
      <c r="AB678" s="114"/>
      <c r="AC678" s="128"/>
      <c r="AD678" s="55"/>
      <c r="AE678" s="55"/>
      <c r="AF678" s="55" t="str">
        <f t="shared" si="19"/>
        <v/>
      </c>
      <c r="AG678" s="55" t="str">
        <f t="shared" si="13"/>
        <v/>
      </c>
      <c r="AH678" s="55" t="str">
        <f t="shared" si="14"/>
        <v/>
      </c>
      <c r="AI678" s="55"/>
      <c r="AJ678" s="55" t="str">
        <f t="shared" si="20"/>
        <v/>
      </c>
      <c r="AK678" s="55" t="str">
        <f t="shared" si="15"/>
        <v/>
      </c>
      <c r="AL678" s="104" t="str">
        <f t="shared" si="16"/>
        <v>  </v>
      </c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</row>
    <row r="679" ht="30.0" customHeight="1">
      <c r="A679" s="1"/>
      <c r="B679" s="1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114"/>
      <c r="W679" s="114"/>
      <c r="X679" s="114"/>
      <c r="Y679" s="114" t="str">
        <f t="shared" si="9"/>
        <v/>
      </c>
      <c r="Z679" s="114" t="str">
        <f t="shared" si="10"/>
        <v/>
      </c>
      <c r="AA679" s="114"/>
      <c r="AB679" s="114"/>
      <c r="AC679" s="128"/>
      <c r="AD679" s="55"/>
      <c r="AE679" s="55"/>
      <c r="AF679" s="55" t="str">
        <f t="shared" si="19"/>
        <v/>
      </c>
      <c r="AG679" s="55" t="str">
        <f t="shared" si="13"/>
        <v/>
      </c>
      <c r="AH679" s="55" t="str">
        <f t="shared" si="14"/>
        <v/>
      </c>
      <c r="AI679" s="55"/>
      <c r="AJ679" s="55" t="str">
        <f t="shared" si="20"/>
        <v/>
      </c>
      <c r="AK679" s="55" t="str">
        <f t="shared" si="15"/>
        <v/>
      </c>
      <c r="AL679" s="104" t="str">
        <f t="shared" si="16"/>
        <v>  </v>
      </c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</row>
    <row r="680" ht="30.0" customHeight="1">
      <c r="A680" s="1"/>
      <c r="B680" s="1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114"/>
      <c r="W680" s="114"/>
      <c r="X680" s="114"/>
      <c r="Y680" s="114" t="str">
        <f t="shared" si="9"/>
        <v/>
      </c>
      <c r="Z680" s="114" t="str">
        <f t="shared" si="10"/>
        <v/>
      </c>
      <c r="AA680" s="114"/>
      <c r="AB680" s="114"/>
      <c r="AC680" s="128"/>
      <c r="AD680" s="55"/>
      <c r="AE680" s="55"/>
      <c r="AF680" s="55" t="str">
        <f t="shared" si="19"/>
        <v/>
      </c>
      <c r="AG680" s="55" t="str">
        <f t="shared" si="13"/>
        <v/>
      </c>
      <c r="AH680" s="55" t="str">
        <f t="shared" si="14"/>
        <v/>
      </c>
      <c r="AI680" s="55"/>
      <c r="AJ680" s="55" t="str">
        <f t="shared" si="20"/>
        <v/>
      </c>
      <c r="AK680" s="55" t="str">
        <f t="shared" si="15"/>
        <v/>
      </c>
      <c r="AL680" s="104" t="str">
        <f t="shared" si="16"/>
        <v>  </v>
      </c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</row>
    <row r="681" ht="30.0" customHeight="1">
      <c r="A681" s="1"/>
      <c r="B681" s="1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114"/>
      <c r="W681" s="114"/>
      <c r="X681" s="114"/>
      <c r="Y681" s="114" t="str">
        <f t="shared" si="9"/>
        <v/>
      </c>
      <c r="Z681" s="114" t="str">
        <f t="shared" si="10"/>
        <v/>
      </c>
      <c r="AA681" s="114"/>
      <c r="AB681" s="114"/>
      <c r="AC681" s="128"/>
      <c r="AD681" s="55"/>
      <c r="AE681" s="55"/>
      <c r="AF681" s="55" t="str">
        <f t="shared" si="19"/>
        <v/>
      </c>
      <c r="AG681" s="55" t="str">
        <f t="shared" si="13"/>
        <v/>
      </c>
      <c r="AH681" s="55" t="str">
        <f t="shared" si="14"/>
        <v/>
      </c>
      <c r="AI681" s="55"/>
      <c r="AJ681" s="55" t="str">
        <f t="shared" si="20"/>
        <v/>
      </c>
      <c r="AK681" s="55" t="str">
        <f t="shared" si="15"/>
        <v/>
      </c>
      <c r="AL681" s="104" t="str">
        <f t="shared" si="16"/>
        <v>  </v>
      </c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</row>
    <row r="682" ht="30.0" customHeight="1">
      <c r="A682" s="1"/>
      <c r="B682" s="1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114"/>
      <c r="W682" s="114"/>
      <c r="X682" s="114"/>
      <c r="Y682" s="114" t="str">
        <f t="shared" si="9"/>
        <v/>
      </c>
      <c r="Z682" s="114" t="str">
        <f t="shared" si="10"/>
        <v/>
      </c>
      <c r="AA682" s="114"/>
      <c r="AB682" s="114"/>
      <c r="AC682" s="128"/>
      <c r="AD682" s="55"/>
      <c r="AE682" s="55"/>
      <c r="AF682" s="55" t="str">
        <f t="shared" si="19"/>
        <v/>
      </c>
      <c r="AG682" s="55" t="str">
        <f t="shared" si="13"/>
        <v/>
      </c>
      <c r="AH682" s="55" t="str">
        <f t="shared" si="14"/>
        <v/>
      </c>
      <c r="AI682" s="55"/>
      <c r="AJ682" s="55" t="str">
        <f t="shared" si="20"/>
        <v/>
      </c>
      <c r="AK682" s="55" t="str">
        <f t="shared" si="15"/>
        <v/>
      </c>
      <c r="AL682" s="104" t="str">
        <f t="shared" si="16"/>
        <v>  </v>
      </c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</row>
    <row r="683" ht="30.0" customHeight="1">
      <c r="A683" s="1"/>
      <c r="B683" s="1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114"/>
      <c r="W683" s="114"/>
      <c r="X683" s="114"/>
      <c r="Y683" s="114" t="str">
        <f t="shared" si="9"/>
        <v/>
      </c>
      <c r="Z683" s="114" t="str">
        <f t="shared" si="10"/>
        <v/>
      </c>
      <c r="AA683" s="114"/>
      <c r="AB683" s="114"/>
      <c r="AC683" s="128"/>
      <c r="AD683" s="55"/>
      <c r="AE683" s="55"/>
      <c r="AF683" s="55" t="str">
        <f t="shared" si="19"/>
        <v/>
      </c>
      <c r="AG683" s="55" t="str">
        <f t="shared" si="13"/>
        <v/>
      </c>
      <c r="AH683" s="55" t="str">
        <f t="shared" si="14"/>
        <v/>
      </c>
      <c r="AI683" s="55"/>
      <c r="AJ683" s="55" t="str">
        <f t="shared" si="20"/>
        <v/>
      </c>
      <c r="AK683" s="55" t="str">
        <f t="shared" si="15"/>
        <v/>
      </c>
      <c r="AL683" s="104" t="str">
        <f t="shared" si="16"/>
        <v>  </v>
      </c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</row>
    <row r="684" ht="30.0" customHeight="1">
      <c r="A684" s="1"/>
      <c r="B684" s="1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114"/>
      <c r="W684" s="114"/>
      <c r="X684" s="114"/>
      <c r="Y684" s="114" t="str">
        <f t="shared" si="9"/>
        <v/>
      </c>
      <c r="Z684" s="114" t="str">
        <f t="shared" si="10"/>
        <v/>
      </c>
      <c r="AA684" s="114"/>
      <c r="AB684" s="114"/>
      <c r="AC684" s="128"/>
      <c r="AD684" s="55"/>
      <c r="AE684" s="55"/>
      <c r="AF684" s="55" t="str">
        <f t="shared" si="19"/>
        <v/>
      </c>
      <c r="AG684" s="55" t="str">
        <f t="shared" si="13"/>
        <v/>
      </c>
      <c r="AH684" s="55" t="str">
        <f t="shared" si="14"/>
        <v/>
      </c>
      <c r="AI684" s="55"/>
      <c r="AJ684" s="55" t="str">
        <f t="shared" si="20"/>
        <v/>
      </c>
      <c r="AK684" s="55" t="str">
        <f t="shared" si="15"/>
        <v/>
      </c>
      <c r="AL684" s="104" t="str">
        <f t="shared" si="16"/>
        <v>  </v>
      </c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</row>
    <row r="685" ht="30.0" customHeight="1">
      <c r="A685" s="1"/>
      <c r="B685" s="1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114"/>
      <c r="W685" s="114"/>
      <c r="X685" s="114"/>
      <c r="Y685" s="114" t="str">
        <f t="shared" si="9"/>
        <v/>
      </c>
      <c r="Z685" s="114" t="str">
        <f t="shared" si="10"/>
        <v/>
      </c>
      <c r="AA685" s="114"/>
      <c r="AB685" s="114"/>
      <c r="AC685" s="128"/>
      <c r="AD685" s="55"/>
      <c r="AE685" s="55"/>
      <c r="AF685" s="55" t="str">
        <f t="shared" si="19"/>
        <v/>
      </c>
      <c r="AG685" s="55" t="str">
        <f t="shared" si="13"/>
        <v/>
      </c>
      <c r="AH685" s="55" t="str">
        <f t="shared" si="14"/>
        <v/>
      </c>
      <c r="AI685" s="55"/>
      <c r="AJ685" s="55" t="str">
        <f t="shared" si="20"/>
        <v/>
      </c>
      <c r="AK685" s="55" t="str">
        <f t="shared" si="15"/>
        <v/>
      </c>
      <c r="AL685" s="104" t="str">
        <f t="shared" si="16"/>
        <v>  </v>
      </c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</row>
    <row r="686" ht="30.0" customHeight="1">
      <c r="A686" s="1"/>
      <c r="B686" s="1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114"/>
      <c r="W686" s="114"/>
      <c r="X686" s="114"/>
      <c r="Y686" s="114" t="str">
        <f t="shared" si="9"/>
        <v/>
      </c>
      <c r="Z686" s="114" t="str">
        <f t="shared" si="10"/>
        <v/>
      </c>
      <c r="AA686" s="114"/>
      <c r="AB686" s="114"/>
      <c r="AC686" s="128"/>
      <c r="AD686" s="55"/>
      <c r="AE686" s="55"/>
      <c r="AF686" s="55" t="str">
        <f t="shared" si="19"/>
        <v/>
      </c>
      <c r="AG686" s="55" t="str">
        <f t="shared" si="13"/>
        <v/>
      </c>
      <c r="AH686" s="55" t="str">
        <f t="shared" si="14"/>
        <v/>
      </c>
      <c r="AI686" s="55"/>
      <c r="AJ686" s="55" t="str">
        <f t="shared" si="20"/>
        <v/>
      </c>
      <c r="AK686" s="55" t="str">
        <f t="shared" si="15"/>
        <v/>
      </c>
      <c r="AL686" s="104" t="str">
        <f t="shared" si="16"/>
        <v>  </v>
      </c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</row>
    <row r="687" ht="30.0" customHeight="1">
      <c r="A687" s="1"/>
      <c r="B687" s="1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114"/>
      <c r="W687" s="114"/>
      <c r="X687" s="114"/>
      <c r="Y687" s="114" t="str">
        <f t="shared" si="9"/>
        <v/>
      </c>
      <c r="Z687" s="114" t="str">
        <f t="shared" si="10"/>
        <v/>
      </c>
      <c r="AA687" s="114"/>
      <c r="AB687" s="114"/>
      <c r="AC687" s="128"/>
      <c r="AD687" s="55"/>
      <c r="AE687" s="55"/>
      <c r="AF687" s="55" t="str">
        <f t="shared" si="19"/>
        <v/>
      </c>
      <c r="AG687" s="55" t="str">
        <f t="shared" si="13"/>
        <v/>
      </c>
      <c r="AH687" s="55" t="str">
        <f t="shared" si="14"/>
        <v/>
      </c>
      <c r="AI687" s="55"/>
      <c r="AJ687" s="55" t="str">
        <f t="shared" si="20"/>
        <v/>
      </c>
      <c r="AK687" s="55" t="str">
        <f t="shared" si="15"/>
        <v/>
      </c>
      <c r="AL687" s="104" t="str">
        <f t="shared" si="16"/>
        <v>  </v>
      </c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</row>
    <row r="688" ht="30.0" customHeight="1">
      <c r="A688" s="1"/>
      <c r="B688" s="1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114"/>
      <c r="W688" s="114"/>
      <c r="X688" s="114"/>
      <c r="Y688" s="114" t="str">
        <f t="shared" si="9"/>
        <v/>
      </c>
      <c r="Z688" s="114" t="str">
        <f t="shared" si="10"/>
        <v/>
      </c>
      <c r="AA688" s="114"/>
      <c r="AB688" s="114"/>
      <c r="AC688" s="128"/>
      <c r="AD688" s="55"/>
      <c r="AE688" s="55"/>
      <c r="AF688" s="55" t="str">
        <f t="shared" si="19"/>
        <v/>
      </c>
      <c r="AG688" s="55" t="str">
        <f t="shared" si="13"/>
        <v/>
      </c>
      <c r="AH688" s="55" t="str">
        <f t="shared" si="14"/>
        <v/>
      </c>
      <c r="AI688" s="55"/>
      <c r="AJ688" s="55" t="str">
        <f t="shared" si="20"/>
        <v/>
      </c>
      <c r="AK688" s="55" t="str">
        <f t="shared" si="15"/>
        <v/>
      </c>
      <c r="AL688" s="104" t="str">
        <f t="shared" si="16"/>
        <v>  </v>
      </c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</row>
    <row r="689" ht="30.0" customHeight="1">
      <c r="A689" s="1"/>
      <c r="B689" s="1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114"/>
      <c r="W689" s="114"/>
      <c r="X689" s="114"/>
      <c r="Y689" s="114" t="str">
        <f t="shared" si="9"/>
        <v/>
      </c>
      <c r="Z689" s="114" t="str">
        <f t="shared" si="10"/>
        <v/>
      </c>
      <c r="AA689" s="114"/>
      <c r="AB689" s="114"/>
      <c r="AC689" s="128"/>
      <c r="AD689" s="55"/>
      <c r="AE689" s="55"/>
      <c r="AF689" s="55" t="str">
        <f t="shared" si="19"/>
        <v/>
      </c>
      <c r="AG689" s="55" t="str">
        <f t="shared" si="13"/>
        <v/>
      </c>
      <c r="AH689" s="55" t="str">
        <f t="shared" si="14"/>
        <v/>
      </c>
      <c r="AI689" s="55"/>
      <c r="AJ689" s="55" t="str">
        <f t="shared" si="20"/>
        <v/>
      </c>
      <c r="AK689" s="55" t="str">
        <f t="shared" si="15"/>
        <v/>
      </c>
      <c r="AL689" s="104" t="str">
        <f t="shared" si="16"/>
        <v>  </v>
      </c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</row>
    <row r="690" ht="30.0" customHeight="1">
      <c r="A690" s="1"/>
      <c r="B690" s="1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114"/>
      <c r="W690" s="114"/>
      <c r="X690" s="114"/>
      <c r="Y690" s="114" t="str">
        <f t="shared" si="9"/>
        <v/>
      </c>
      <c r="Z690" s="114" t="str">
        <f t="shared" si="10"/>
        <v/>
      </c>
      <c r="AA690" s="114"/>
      <c r="AB690" s="114"/>
      <c r="AC690" s="128"/>
      <c r="AD690" s="55"/>
      <c r="AE690" s="55"/>
      <c r="AF690" s="55" t="str">
        <f t="shared" si="19"/>
        <v/>
      </c>
      <c r="AG690" s="55" t="str">
        <f t="shared" si="13"/>
        <v/>
      </c>
      <c r="AH690" s="55" t="str">
        <f t="shared" si="14"/>
        <v/>
      </c>
      <c r="AI690" s="55"/>
      <c r="AJ690" s="55" t="str">
        <f t="shared" si="20"/>
        <v/>
      </c>
      <c r="AK690" s="55" t="str">
        <f t="shared" si="15"/>
        <v/>
      </c>
      <c r="AL690" s="104" t="str">
        <f t="shared" si="16"/>
        <v>  </v>
      </c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</row>
    <row r="691" ht="30.0" customHeight="1">
      <c r="A691" s="1"/>
      <c r="B691" s="1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114"/>
      <c r="W691" s="114"/>
      <c r="X691" s="114"/>
      <c r="Y691" s="114" t="str">
        <f t="shared" si="9"/>
        <v/>
      </c>
      <c r="Z691" s="114" t="str">
        <f t="shared" si="10"/>
        <v/>
      </c>
      <c r="AA691" s="114"/>
      <c r="AB691" s="114"/>
      <c r="AC691" s="128"/>
      <c r="AD691" s="55"/>
      <c r="AE691" s="55"/>
      <c r="AF691" s="55" t="str">
        <f t="shared" si="19"/>
        <v/>
      </c>
      <c r="AG691" s="55" t="str">
        <f t="shared" si="13"/>
        <v/>
      </c>
      <c r="AH691" s="55" t="str">
        <f t="shared" si="14"/>
        <v/>
      </c>
      <c r="AI691" s="55"/>
      <c r="AJ691" s="55" t="str">
        <f t="shared" si="20"/>
        <v/>
      </c>
      <c r="AK691" s="55" t="str">
        <f t="shared" si="15"/>
        <v/>
      </c>
      <c r="AL691" s="104" t="str">
        <f t="shared" si="16"/>
        <v>  </v>
      </c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</row>
    <row r="692" ht="30.0" customHeight="1">
      <c r="A692" s="1"/>
      <c r="B692" s="1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114"/>
      <c r="W692" s="114"/>
      <c r="X692" s="114"/>
      <c r="Y692" s="114" t="str">
        <f t="shared" si="9"/>
        <v/>
      </c>
      <c r="Z692" s="114" t="str">
        <f t="shared" si="10"/>
        <v/>
      </c>
      <c r="AA692" s="114"/>
      <c r="AB692" s="114"/>
      <c r="AC692" s="128"/>
      <c r="AD692" s="55"/>
      <c r="AE692" s="55"/>
      <c r="AF692" s="55" t="str">
        <f t="shared" si="19"/>
        <v/>
      </c>
      <c r="AG692" s="55" t="str">
        <f t="shared" si="13"/>
        <v/>
      </c>
      <c r="AH692" s="55" t="str">
        <f t="shared" si="14"/>
        <v/>
      </c>
      <c r="AI692" s="55"/>
      <c r="AJ692" s="55" t="str">
        <f t="shared" si="20"/>
        <v/>
      </c>
      <c r="AK692" s="55" t="str">
        <f t="shared" si="15"/>
        <v/>
      </c>
      <c r="AL692" s="104" t="str">
        <f t="shared" si="16"/>
        <v>  </v>
      </c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</row>
    <row r="693" ht="30.0" customHeight="1">
      <c r="A693" s="1"/>
      <c r="B693" s="1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114"/>
      <c r="W693" s="114"/>
      <c r="X693" s="114"/>
      <c r="Y693" s="114" t="str">
        <f t="shared" si="9"/>
        <v/>
      </c>
      <c r="Z693" s="114" t="str">
        <f t="shared" si="10"/>
        <v/>
      </c>
      <c r="AA693" s="114"/>
      <c r="AB693" s="114"/>
      <c r="AC693" s="128"/>
      <c r="AD693" s="55"/>
      <c r="AE693" s="55"/>
      <c r="AF693" s="55" t="str">
        <f t="shared" si="19"/>
        <v/>
      </c>
      <c r="AG693" s="55" t="str">
        <f t="shared" si="13"/>
        <v/>
      </c>
      <c r="AH693" s="55" t="str">
        <f t="shared" si="14"/>
        <v/>
      </c>
      <c r="AI693" s="55"/>
      <c r="AJ693" s="55" t="str">
        <f t="shared" si="20"/>
        <v/>
      </c>
      <c r="AK693" s="55" t="str">
        <f t="shared" si="15"/>
        <v/>
      </c>
      <c r="AL693" s="104" t="str">
        <f t="shared" si="16"/>
        <v>  </v>
      </c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</row>
    <row r="694" ht="30.0" customHeight="1">
      <c r="A694" s="1"/>
      <c r="B694" s="1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114"/>
      <c r="W694" s="114"/>
      <c r="X694" s="114"/>
      <c r="Y694" s="114" t="str">
        <f t="shared" si="9"/>
        <v/>
      </c>
      <c r="Z694" s="114" t="str">
        <f t="shared" si="10"/>
        <v/>
      </c>
      <c r="AA694" s="114"/>
      <c r="AB694" s="114"/>
      <c r="AC694" s="128"/>
      <c r="AD694" s="55"/>
      <c r="AE694" s="55"/>
      <c r="AF694" s="55" t="str">
        <f t="shared" si="19"/>
        <v/>
      </c>
      <c r="AG694" s="55" t="str">
        <f t="shared" si="13"/>
        <v/>
      </c>
      <c r="AH694" s="55" t="str">
        <f t="shared" si="14"/>
        <v/>
      </c>
      <c r="AI694" s="55"/>
      <c r="AJ694" s="55" t="str">
        <f t="shared" si="20"/>
        <v/>
      </c>
      <c r="AK694" s="55" t="str">
        <f t="shared" si="15"/>
        <v/>
      </c>
      <c r="AL694" s="104" t="str">
        <f t="shared" si="16"/>
        <v>  </v>
      </c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</row>
    <row r="695" ht="30.0" customHeight="1">
      <c r="A695" s="1"/>
      <c r="B695" s="1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114"/>
      <c r="W695" s="114"/>
      <c r="X695" s="114"/>
      <c r="Y695" s="114" t="str">
        <f t="shared" si="9"/>
        <v/>
      </c>
      <c r="Z695" s="114" t="str">
        <f t="shared" si="10"/>
        <v/>
      </c>
      <c r="AA695" s="114"/>
      <c r="AB695" s="114"/>
      <c r="AC695" s="128"/>
      <c r="AD695" s="55"/>
      <c r="AE695" s="55"/>
      <c r="AF695" s="55" t="str">
        <f t="shared" si="19"/>
        <v/>
      </c>
      <c r="AG695" s="55" t="str">
        <f t="shared" si="13"/>
        <v/>
      </c>
      <c r="AH695" s="55" t="str">
        <f t="shared" si="14"/>
        <v/>
      </c>
      <c r="AI695" s="55"/>
      <c r="AJ695" s="55" t="str">
        <f t="shared" si="20"/>
        <v/>
      </c>
      <c r="AK695" s="55" t="str">
        <f t="shared" si="15"/>
        <v/>
      </c>
      <c r="AL695" s="104" t="str">
        <f t="shared" si="16"/>
        <v>  </v>
      </c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</row>
    <row r="696" ht="30.0" customHeight="1">
      <c r="A696" s="1"/>
      <c r="B696" s="1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114"/>
      <c r="W696" s="114"/>
      <c r="X696" s="114"/>
      <c r="Y696" s="114" t="str">
        <f t="shared" si="9"/>
        <v/>
      </c>
      <c r="Z696" s="114" t="str">
        <f t="shared" si="10"/>
        <v/>
      </c>
      <c r="AA696" s="114"/>
      <c r="AB696" s="114"/>
      <c r="AC696" s="128"/>
      <c r="AD696" s="55"/>
      <c r="AE696" s="55"/>
      <c r="AF696" s="55" t="str">
        <f t="shared" si="19"/>
        <v/>
      </c>
      <c r="AG696" s="55" t="str">
        <f t="shared" si="13"/>
        <v/>
      </c>
      <c r="AH696" s="55" t="str">
        <f t="shared" si="14"/>
        <v/>
      </c>
      <c r="AI696" s="55"/>
      <c r="AJ696" s="55" t="str">
        <f t="shared" si="20"/>
        <v/>
      </c>
      <c r="AK696" s="55" t="str">
        <f t="shared" si="15"/>
        <v/>
      </c>
      <c r="AL696" s="104" t="str">
        <f t="shared" si="16"/>
        <v>  </v>
      </c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</row>
    <row r="697" ht="30.0" customHeight="1">
      <c r="A697" s="1"/>
      <c r="B697" s="1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114"/>
      <c r="W697" s="114"/>
      <c r="X697" s="114"/>
      <c r="Y697" s="114" t="str">
        <f t="shared" si="9"/>
        <v/>
      </c>
      <c r="Z697" s="114" t="str">
        <f t="shared" si="10"/>
        <v/>
      </c>
      <c r="AA697" s="114"/>
      <c r="AB697" s="114"/>
      <c r="AC697" s="128"/>
      <c r="AD697" s="55"/>
      <c r="AE697" s="55"/>
      <c r="AF697" s="55" t="str">
        <f t="shared" si="19"/>
        <v/>
      </c>
      <c r="AG697" s="55" t="str">
        <f t="shared" si="13"/>
        <v/>
      </c>
      <c r="AH697" s="55" t="str">
        <f t="shared" si="14"/>
        <v/>
      </c>
      <c r="AI697" s="55"/>
      <c r="AJ697" s="55" t="str">
        <f t="shared" si="20"/>
        <v/>
      </c>
      <c r="AK697" s="55" t="str">
        <f t="shared" si="15"/>
        <v/>
      </c>
      <c r="AL697" s="104" t="str">
        <f t="shared" si="16"/>
        <v>  </v>
      </c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</row>
    <row r="698" ht="30.0" customHeight="1">
      <c r="A698" s="1"/>
      <c r="B698" s="1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114"/>
      <c r="W698" s="114"/>
      <c r="X698" s="114"/>
      <c r="Y698" s="114" t="str">
        <f t="shared" si="9"/>
        <v/>
      </c>
      <c r="Z698" s="114" t="str">
        <f t="shared" si="10"/>
        <v/>
      </c>
      <c r="AA698" s="114"/>
      <c r="AB698" s="114"/>
      <c r="AC698" s="128"/>
      <c r="AD698" s="55"/>
      <c r="AE698" s="55"/>
      <c r="AF698" s="55" t="str">
        <f t="shared" si="19"/>
        <v/>
      </c>
      <c r="AG698" s="55" t="str">
        <f t="shared" si="13"/>
        <v/>
      </c>
      <c r="AH698" s="55" t="str">
        <f t="shared" si="14"/>
        <v/>
      </c>
      <c r="AI698" s="55"/>
      <c r="AJ698" s="55" t="str">
        <f t="shared" si="20"/>
        <v/>
      </c>
      <c r="AK698" s="55" t="str">
        <f t="shared" si="15"/>
        <v/>
      </c>
      <c r="AL698" s="104" t="str">
        <f t="shared" si="16"/>
        <v>  </v>
      </c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</row>
    <row r="699" ht="30.0" customHeight="1">
      <c r="A699" s="1"/>
      <c r="B699" s="1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114"/>
      <c r="W699" s="114"/>
      <c r="X699" s="114"/>
      <c r="Y699" s="114" t="str">
        <f t="shared" si="9"/>
        <v/>
      </c>
      <c r="Z699" s="114" t="str">
        <f t="shared" si="10"/>
        <v/>
      </c>
      <c r="AA699" s="114"/>
      <c r="AB699" s="114"/>
      <c r="AC699" s="128"/>
      <c r="AD699" s="55"/>
      <c r="AE699" s="55"/>
      <c r="AF699" s="55" t="str">
        <f t="shared" si="19"/>
        <v/>
      </c>
      <c r="AG699" s="55" t="str">
        <f t="shared" si="13"/>
        <v/>
      </c>
      <c r="AH699" s="55" t="str">
        <f t="shared" si="14"/>
        <v/>
      </c>
      <c r="AI699" s="55"/>
      <c r="AJ699" s="55" t="str">
        <f t="shared" si="20"/>
        <v/>
      </c>
      <c r="AK699" s="55" t="str">
        <f t="shared" si="15"/>
        <v/>
      </c>
      <c r="AL699" s="104" t="str">
        <f t="shared" si="16"/>
        <v>  </v>
      </c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</row>
    <row r="700" ht="30.0" customHeight="1">
      <c r="A700" s="1"/>
      <c r="B700" s="1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114"/>
      <c r="W700" s="114"/>
      <c r="X700" s="114"/>
      <c r="Y700" s="114" t="str">
        <f t="shared" si="9"/>
        <v/>
      </c>
      <c r="Z700" s="114" t="str">
        <f t="shared" si="10"/>
        <v/>
      </c>
      <c r="AA700" s="114"/>
      <c r="AB700" s="114"/>
      <c r="AC700" s="128"/>
      <c r="AD700" s="55"/>
      <c r="AE700" s="55"/>
      <c r="AF700" s="55" t="str">
        <f t="shared" si="19"/>
        <v/>
      </c>
      <c r="AG700" s="55" t="str">
        <f t="shared" si="13"/>
        <v/>
      </c>
      <c r="AH700" s="55" t="str">
        <f t="shared" si="14"/>
        <v/>
      </c>
      <c r="AI700" s="55"/>
      <c r="AJ700" s="55" t="str">
        <f t="shared" si="20"/>
        <v/>
      </c>
      <c r="AK700" s="55" t="str">
        <f t="shared" si="15"/>
        <v/>
      </c>
      <c r="AL700" s="104" t="str">
        <f t="shared" si="16"/>
        <v>  </v>
      </c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</row>
    <row r="701" ht="30.0" customHeight="1">
      <c r="A701" s="1"/>
      <c r="B701" s="1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114"/>
      <c r="W701" s="114"/>
      <c r="X701" s="114"/>
      <c r="Y701" s="114" t="str">
        <f t="shared" si="9"/>
        <v/>
      </c>
      <c r="Z701" s="114" t="str">
        <f t="shared" si="10"/>
        <v/>
      </c>
      <c r="AA701" s="114"/>
      <c r="AB701" s="114"/>
      <c r="AC701" s="128"/>
      <c r="AD701" s="55"/>
      <c r="AE701" s="55"/>
      <c r="AF701" s="55" t="str">
        <f t="shared" si="19"/>
        <v/>
      </c>
      <c r="AG701" s="55" t="str">
        <f t="shared" si="13"/>
        <v/>
      </c>
      <c r="AH701" s="55" t="str">
        <f t="shared" si="14"/>
        <v/>
      </c>
      <c r="AI701" s="55"/>
      <c r="AJ701" s="55" t="str">
        <f t="shared" si="20"/>
        <v/>
      </c>
      <c r="AK701" s="55" t="str">
        <f t="shared" si="15"/>
        <v/>
      </c>
      <c r="AL701" s="104" t="str">
        <f t="shared" si="16"/>
        <v>  </v>
      </c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</row>
    <row r="702" ht="30.0" customHeight="1">
      <c r="A702" s="1"/>
      <c r="B702" s="1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114"/>
      <c r="W702" s="114"/>
      <c r="X702" s="114"/>
      <c r="Y702" s="114" t="str">
        <f t="shared" si="9"/>
        <v/>
      </c>
      <c r="Z702" s="114" t="str">
        <f t="shared" si="10"/>
        <v/>
      </c>
      <c r="AA702" s="114"/>
      <c r="AB702" s="114"/>
      <c r="AC702" s="128"/>
      <c r="AD702" s="55"/>
      <c r="AE702" s="55"/>
      <c r="AF702" s="55" t="str">
        <f t="shared" si="19"/>
        <v/>
      </c>
      <c r="AG702" s="55" t="str">
        <f t="shared" si="13"/>
        <v/>
      </c>
      <c r="AH702" s="55" t="str">
        <f t="shared" si="14"/>
        <v/>
      </c>
      <c r="AI702" s="55"/>
      <c r="AJ702" s="55" t="str">
        <f t="shared" si="20"/>
        <v/>
      </c>
      <c r="AK702" s="55" t="str">
        <f t="shared" si="15"/>
        <v/>
      </c>
      <c r="AL702" s="104" t="str">
        <f t="shared" si="16"/>
        <v>  </v>
      </c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</row>
    <row r="703" ht="30.0" customHeight="1">
      <c r="A703" s="1"/>
      <c r="B703" s="1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114"/>
      <c r="W703" s="114"/>
      <c r="X703" s="114"/>
      <c r="Y703" s="114" t="str">
        <f t="shared" si="9"/>
        <v/>
      </c>
      <c r="Z703" s="114" t="str">
        <f t="shared" si="10"/>
        <v/>
      </c>
      <c r="AA703" s="114"/>
      <c r="AB703" s="114"/>
      <c r="AC703" s="128"/>
      <c r="AD703" s="55"/>
      <c r="AE703" s="55"/>
      <c r="AF703" s="55" t="str">
        <f t="shared" si="19"/>
        <v/>
      </c>
      <c r="AG703" s="55" t="str">
        <f t="shared" si="13"/>
        <v/>
      </c>
      <c r="AH703" s="55" t="str">
        <f t="shared" si="14"/>
        <v/>
      </c>
      <c r="AI703" s="55"/>
      <c r="AJ703" s="55" t="str">
        <f t="shared" si="20"/>
        <v/>
      </c>
      <c r="AK703" s="55" t="str">
        <f t="shared" si="15"/>
        <v/>
      </c>
      <c r="AL703" s="104" t="str">
        <f t="shared" si="16"/>
        <v>  </v>
      </c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</row>
    <row r="704" ht="30.0" customHeight="1">
      <c r="A704" s="1"/>
      <c r="B704" s="1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114"/>
      <c r="W704" s="114"/>
      <c r="X704" s="114"/>
      <c r="Y704" s="114" t="str">
        <f t="shared" si="9"/>
        <v/>
      </c>
      <c r="Z704" s="114" t="str">
        <f t="shared" si="10"/>
        <v/>
      </c>
      <c r="AA704" s="114"/>
      <c r="AB704" s="114"/>
      <c r="AC704" s="128"/>
      <c r="AD704" s="55"/>
      <c r="AE704" s="55"/>
      <c r="AF704" s="55" t="str">
        <f t="shared" si="19"/>
        <v/>
      </c>
      <c r="AG704" s="55" t="str">
        <f t="shared" si="13"/>
        <v/>
      </c>
      <c r="AH704" s="55" t="str">
        <f t="shared" si="14"/>
        <v/>
      </c>
      <c r="AI704" s="55"/>
      <c r="AJ704" s="55" t="str">
        <f t="shared" si="20"/>
        <v/>
      </c>
      <c r="AK704" s="55" t="str">
        <f t="shared" si="15"/>
        <v/>
      </c>
      <c r="AL704" s="104" t="str">
        <f t="shared" si="16"/>
        <v>  </v>
      </c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</row>
    <row r="705" ht="30.0" customHeight="1">
      <c r="A705" s="1"/>
      <c r="B705" s="1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114"/>
      <c r="W705" s="114"/>
      <c r="X705" s="114"/>
      <c r="Y705" s="114" t="str">
        <f t="shared" si="9"/>
        <v/>
      </c>
      <c r="Z705" s="114" t="str">
        <f t="shared" si="10"/>
        <v/>
      </c>
      <c r="AA705" s="114"/>
      <c r="AB705" s="114"/>
      <c r="AC705" s="128"/>
      <c r="AD705" s="55"/>
      <c r="AE705" s="55"/>
      <c r="AF705" s="55" t="str">
        <f t="shared" si="19"/>
        <v/>
      </c>
      <c r="AG705" s="55" t="str">
        <f t="shared" si="13"/>
        <v/>
      </c>
      <c r="AH705" s="55" t="str">
        <f t="shared" si="14"/>
        <v/>
      </c>
      <c r="AI705" s="55"/>
      <c r="AJ705" s="55" t="str">
        <f t="shared" si="20"/>
        <v/>
      </c>
      <c r="AK705" s="55" t="str">
        <f t="shared" si="15"/>
        <v/>
      </c>
      <c r="AL705" s="104" t="str">
        <f t="shared" si="16"/>
        <v>  </v>
      </c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</row>
    <row r="706" ht="30.0" customHeight="1">
      <c r="A706" s="1"/>
      <c r="B706" s="1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114"/>
      <c r="W706" s="114"/>
      <c r="X706" s="114"/>
      <c r="Y706" s="114" t="str">
        <f t="shared" si="9"/>
        <v/>
      </c>
      <c r="Z706" s="114" t="str">
        <f t="shared" si="10"/>
        <v/>
      </c>
      <c r="AA706" s="114"/>
      <c r="AB706" s="114"/>
      <c r="AC706" s="128"/>
      <c r="AD706" s="55"/>
      <c r="AE706" s="55"/>
      <c r="AF706" s="55" t="str">
        <f t="shared" si="19"/>
        <v/>
      </c>
      <c r="AG706" s="55" t="str">
        <f t="shared" si="13"/>
        <v/>
      </c>
      <c r="AH706" s="55" t="str">
        <f t="shared" si="14"/>
        <v/>
      </c>
      <c r="AI706" s="55"/>
      <c r="AJ706" s="55" t="str">
        <f t="shared" si="20"/>
        <v/>
      </c>
      <c r="AK706" s="55" t="str">
        <f t="shared" si="15"/>
        <v/>
      </c>
      <c r="AL706" s="104" t="str">
        <f t="shared" si="16"/>
        <v>  </v>
      </c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</row>
    <row r="707" ht="30.0" customHeight="1">
      <c r="A707" s="1"/>
      <c r="B707" s="1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114"/>
      <c r="W707" s="114"/>
      <c r="X707" s="114"/>
      <c r="Y707" s="114" t="str">
        <f t="shared" si="9"/>
        <v/>
      </c>
      <c r="Z707" s="114" t="str">
        <f t="shared" si="10"/>
        <v/>
      </c>
      <c r="AA707" s="114"/>
      <c r="AB707" s="114"/>
      <c r="AC707" s="128"/>
      <c r="AD707" s="55"/>
      <c r="AE707" s="55"/>
      <c r="AF707" s="55" t="str">
        <f t="shared" si="19"/>
        <v/>
      </c>
      <c r="AG707" s="55" t="str">
        <f t="shared" si="13"/>
        <v/>
      </c>
      <c r="AH707" s="55" t="str">
        <f t="shared" si="14"/>
        <v/>
      </c>
      <c r="AI707" s="55"/>
      <c r="AJ707" s="55" t="str">
        <f t="shared" si="20"/>
        <v/>
      </c>
      <c r="AK707" s="55" t="str">
        <f t="shared" si="15"/>
        <v/>
      </c>
      <c r="AL707" s="104" t="str">
        <f t="shared" si="16"/>
        <v>  </v>
      </c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</row>
    <row r="708" ht="30.0" customHeight="1">
      <c r="A708" s="1"/>
      <c r="B708" s="1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114"/>
      <c r="W708" s="114"/>
      <c r="X708" s="114"/>
      <c r="Y708" s="114" t="str">
        <f t="shared" si="9"/>
        <v/>
      </c>
      <c r="Z708" s="114" t="str">
        <f t="shared" si="10"/>
        <v/>
      </c>
      <c r="AA708" s="114"/>
      <c r="AB708" s="114"/>
      <c r="AC708" s="128"/>
      <c r="AD708" s="55"/>
      <c r="AE708" s="55"/>
      <c r="AF708" s="55" t="str">
        <f t="shared" si="19"/>
        <v/>
      </c>
      <c r="AG708" s="55" t="str">
        <f t="shared" si="13"/>
        <v/>
      </c>
      <c r="AH708" s="55" t="str">
        <f t="shared" si="14"/>
        <v/>
      </c>
      <c r="AI708" s="55"/>
      <c r="AJ708" s="55" t="str">
        <f t="shared" si="20"/>
        <v/>
      </c>
      <c r="AK708" s="55" t="str">
        <f t="shared" si="15"/>
        <v/>
      </c>
      <c r="AL708" s="104" t="str">
        <f t="shared" si="16"/>
        <v>  </v>
      </c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</row>
    <row r="709" ht="30.0" customHeight="1">
      <c r="A709" s="1"/>
      <c r="B709" s="1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114"/>
      <c r="W709" s="114"/>
      <c r="X709" s="114"/>
      <c r="Y709" s="114" t="str">
        <f t="shared" si="9"/>
        <v/>
      </c>
      <c r="Z709" s="114" t="str">
        <f t="shared" si="10"/>
        <v/>
      </c>
      <c r="AA709" s="114"/>
      <c r="AB709" s="114"/>
      <c r="AC709" s="128"/>
      <c r="AD709" s="55"/>
      <c r="AE709" s="55"/>
      <c r="AF709" s="55" t="str">
        <f t="shared" si="19"/>
        <v/>
      </c>
      <c r="AG709" s="55" t="str">
        <f t="shared" si="13"/>
        <v/>
      </c>
      <c r="AH709" s="55" t="str">
        <f t="shared" si="14"/>
        <v/>
      </c>
      <c r="AI709" s="55"/>
      <c r="AJ709" s="55" t="str">
        <f t="shared" si="20"/>
        <v/>
      </c>
      <c r="AK709" s="55" t="str">
        <f t="shared" si="15"/>
        <v/>
      </c>
      <c r="AL709" s="104" t="str">
        <f t="shared" si="16"/>
        <v>  </v>
      </c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</row>
    <row r="710" ht="30.0" customHeight="1">
      <c r="A710" s="1"/>
      <c r="B710" s="1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114"/>
      <c r="W710" s="114"/>
      <c r="X710" s="114"/>
      <c r="Y710" s="114" t="str">
        <f t="shared" si="9"/>
        <v/>
      </c>
      <c r="Z710" s="114" t="str">
        <f t="shared" si="10"/>
        <v/>
      </c>
      <c r="AA710" s="114"/>
      <c r="AB710" s="114"/>
      <c r="AC710" s="128"/>
      <c r="AD710" s="55"/>
      <c r="AE710" s="55"/>
      <c r="AF710" s="55" t="str">
        <f t="shared" si="19"/>
        <v/>
      </c>
      <c r="AG710" s="55" t="str">
        <f t="shared" si="13"/>
        <v/>
      </c>
      <c r="AH710" s="55" t="str">
        <f t="shared" si="14"/>
        <v/>
      </c>
      <c r="AI710" s="55"/>
      <c r="AJ710" s="55" t="str">
        <f t="shared" si="20"/>
        <v/>
      </c>
      <c r="AK710" s="55" t="str">
        <f t="shared" si="15"/>
        <v/>
      </c>
      <c r="AL710" s="104" t="str">
        <f t="shared" si="16"/>
        <v>  </v>
      </c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</row>
    <row r="711" ht="30.0" customHeight="1">
      <c r="A711" s="1"/>
      <c r="B711" s="1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114"/>
      <c r="W711" s="114"/>
      <c r="X711" s="114"/>
      <c r="Y711" s="114" t="str">
        <f t="shared" si="9"/>
        <v/>
      </c>
      <c r="Z711" s="114" t="str">
        <f t="shared" si="10"/>
        <v/>
      </c>
      <c r="AA711" s="114"/>
      <c r="AB711" s="114"/>
      <c r="AC711" s="128"/>
      <c r="AD711" s="55"/>
      <c r="AE711" s="55"/>
      <c r="AF711" s="55" t="str">
        <f t="shared" si="19"/>
        <v/>
      </c>
      <c r="AG711" s="55" t="str">
        <f t="shared" si="13"/>
        <v/>
      </c>
      <c r="AH711" s="55" t="str">
        <f t="shared" si="14"/>
        <v/>
      </c>
      <c r="AI711" s="55"/>
      <c r="AJ711" s="55" t="str">
        <f t="shared" si="20"/>
        <v/>
      </c>
      <c r="AK711" s="55" t="str">
        <f t="shared" si="15"/>
        <v/>
      </c>
      <c r="AL711" s="104" t="str">
        <f t="shared" si="16"/>
        <v>  </v>
      </c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</row>
    <row r="712" ht="30.0" customHeight="1">
      <c r="A712" s="1"/>
      <c r="B712" s="1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114"/>
      <c r="W712" s="114"/>
      <c r="X712" s="114"/>
      <c r="Y712" s="114" t="str">
        <f t="shared" si="9"/>
        <v/>
      </c>
      <c r="Z712" s="114" t="str">
        <f t="shared" si="10"/>
        <v/>
      </c>
      <c r="AA712" s="114"/>
      <c r="AB712" s="114"/>
      <c r="AC712" s="128"/>
      <c r="AD712" s="55"/>
      <c r="AE712" s="55"/>
      <c r="AF712" s="55" t="str">
        <f t="shared" si="19"/>
        <v/>
      </c>
      <c r="AG712" s="55" t="str">
        <f t="shared" si="13"/>
        <v/>
      </c>
      <c r="AH712" s="55" t="str">
        <f t="shared" si="14"/>
        <v/>
      </c>
      <c r="AI712" s="55"/>
      <c r="AJ712" s="55" t="str">
        <f t="shared" si="20"/>
        <v/>
      </c>
      <c r="AK712" s="55" t="str">
        <f t="shared" si="15"/>
        <v/>
      </c>
      <c r="AL712" s="104" t="str">
        <f t="shared" si="16"/>
        <v>  </v>
      </c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</row>
    <row r="713" ht="30.0" customHeight="1">
      <c r="A713" s="1"/>
      <c r="B713" s="1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114"/>
      <c r="W713" s="114"/>
      <c r="X713" s="114"/>
      <c r="Y713" s="114" t="str">
        <f t="shared" si="9"/>
        <v/>
      </c>
      <c r="Z713" s="114" t="str">
        <f t="shared" si="10"/>
        <v/>
      </c>
      <c r="AA713" s="114"/>
      <c r="AB713" s="114"/>
      <c r="AC713" s="128"/>
      <c r="AD713" s="55"/>
      <c r="AE713" s="55"/>
      <c r="AF713" s="55" t="str">
        <f t="shared" si="19"/>
        <v/>
      </c>
      <c r="AG713" s="55" t="str">
        <f t="shared" si="13"/>
        <v/>
      </c>
      <c r="AH713" s="55" t="str">
        <f t="shared" si="14"/>
        <v/>
      </c>
      <c r="AI713" s="55"/>
      <c r="AJ713" s="55" t="str">
        <f t="shared" si="20"/>
        <v/>
      </c>
      <c r="AK713" s="55" t="str">
        <f t="shared" si="15"/>
        <v/>
      </c>
      <c r="AL713" s="104" t="str">
        <f t="shared" si="16"/>
        <v>  </v>
      </c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</row>
    <row r="714" ht="30.0" customHeight="1">
      <c r="A714" s="1"/>
      <c r="B714" s="1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114"/>
      <c r="W714" s="114"/>
      <c r="X714" s="114"/>
      <c r="Y714" s="114" t="str">
        <f t="shared" si="9"/>
        <v/>
      </c>
      <c r="Z714" s="114" t="str">
        <f t="shared" si="10"/>
        <v/>
      </c>
      <c r="AA714" s="114"/>
      <c r="AB714" s="114"/>
      <c r="AC714" s="128"/>
      <c r="AD714" s="55"/>
      <c r="AE714" s="55"/>
      <c r="AF714" s="55" t="str">
        <f t="shared" si="19"/>
        <v/>
      </c>
      <c r="AG714" s="55" t="str">
        <f t="shared" si="13"/>
        <v/>
      </c>
      <c r="AH714" s="55" t="str">
        <f t="shared" si="14"/>
        <v/>
      </c>
      <c r="AI714" s="55"/>
      <c r="AJ714" s="55" t="str">
        <f t="shared" si="20"/>
        <v/>
      </c>
      <c r="AK714" s="55" t="str">
        <f t="shared" si="15"/>
        <v/>
      </c>
      <c r="AL714" s="104" t="str">
        <f t="shared" si="16"/>
        <v>  </v>
      </c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</row>
    <row r="715" ht="30.0" customHeight="1">
      <c r="A715" s="1"/>
      <c r="B715" s="1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114"/>
      <c r="W715" s="114"/>
      <c r="X715" s="114"/>
      <c r="Y715" s="114" t="str">
        <f t="shared" si="9"/>
        <v/>
      </c>
      <c r="Z715" s="114" t="str">
        <f t="shared" si="10"/>
        <v/>
      </c>
      <c r="AA715" s="114"/>
      <c r="AB715" s="114"/>
      <c r="AC715" s="128"/>
      <c r="AD715" s="55"/>
      <c r="AE715" s="55"/>
      <c r="AF715" s="55" t="str">
        <f t="shared" si="19"/>
        <v/>
      </c>
      <c r="AG715" s="55" t="str">
        <f t="shared" si="13"/>
        <v/>
      </c>
      <c r="AH715" s="55" t="str">
        <f t="shared" si="14"/>
        <v/>
      </c>
      <c r="AI715" s="55"/>
      <c r="AJ715" s="55" t="str">
        <f t="shared" si="20"/>
        <v/>
      </c>
      <c r="AK715" s="55" t="str">
        <f t="shared" si="15"/>
        <v/>
      </c>
      <c r="AL715" s="104" t="str">
        <f t="shared" si="16"/>
        <v>  </v>
      </c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</row>
    <row r="716" ht="30.0" customHeight="1">
      <c r="A716" s="1"/>
      <c r="B716" s="1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114"/>
      <c r="W716" s="114"/>
      <c r="X716" s="114"/>
      <c r="Y716" s="114" t="str">
        <f t="shared" si="9"/>
        <v/>
      </c>
      <c r="Z716" s="114" t="str">
        <f t="shared" si="10"/>
        <v/>
      </c>
      <c r="AA716" s="114"/>
      <c r="AB716" s="114"/>
      <c r="AC716" s="128"/>
      <c r="AD716" s="55"/>
      <c r="AE716" s="55"/>
      <c r="AF716" s="55" t="str">
        <f t="shared" si="19"/>
        <v/>
      </c>
      <c r="AG716" s="55" t="str">
        <f t="shared" si="13"/>
        <v/>
      </c>
      <c r="AH716" s="55" t="str">
        <f t="shared" si="14"/>
        <v/>
      </c>
      <c r="AI716" s="55"/>
      <c r="AJ716" s="55" t="str">
        <f t="shared" si="20"/>
        <v/>
      </c>
      <c r="AK716" s="55" t="str">
        <f t="shared" si="15"/>
        <v/>
      </c>
      <c r="AL716" s="104" t="str">
        <f t="shared" si="16"/>
        <v>  </v>
      </c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</row>
    <row r="717" ht="30.0" customHeight="1">
      <c r="A717" s="1"/>
      <c r="B717" s="1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114"/>
      <c r="W717" s="114"/>
      <c r="X717" s="114"/>
      <c r="Y717" s="114" t="str">
        <f t="shared" si="9"/>
        <v/>
      </c>
      <c r="Z717" s="114" t="str">
        <f t="shared" si="10"/>
        <v/>
      </c>
      <c r="AA717" s="114"/>
      <c r="AB717" s="114"/>
      <c r="AC717" s="128"/>
      <c r="AD717" s="55"/>
      <c r="AE717" s="55"/>
      <c r="AF717" s="55" t="str">
        <f t="shared" si="19"/>
        <v/>
      </c>
      <c r="AG717" s="55" t="str">
        <f t="shared" si="13"/>
        <v/>
      </c>
      <c r="AH717" s="55" t="str">
        <f t="shared" si="14"/>
        <v/>
      </c>
      <c r="AI717" s="55"/>
      <c r="AJ717" s="55" t="str">
        <f t="shared" si="20"/>
        <v/>
      </c>
      <c r="AK717" s="55" t="str">
        <f t="shared" si="15"/>
        <v/>
      </c>
      <c r="AL717" s="104" t="str">
        <f t="shared" si="16"/>
        <v>  </v>
      </c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</row>
    <row r="718" ht="30.0" customHeight="1">
      <c r="A718" s="1"/>
      <c r="B718" s="1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114"/>
      <c r="W718" s="114"/>
      <c r="X718" s="114"/>
      <c r="Y718" s="114" t="str">
        <f t="shared" si="9"/>
        <v/>
      </c>
      <c r="Z718" s="114" t="str">
        <f t="shared" si="10"/>
        <v/>
      </c>
      <c r="AA718" s="114"/>
      <c r="AB718" s="114"/>
      <c r="AC718" s="128"/>
      <c r="AD718" s="55"/>
      <c r="AE718" s="55"/>
      <c r="AF718" s="55" t="str">
        <f t="shared" si="19"/>
        <v/>
      </c>
      <c r="AG718" s="55" t="str">
        <f t="shared" si="13"/>
        <v/>
      </c>
      <c r="AH718" s="55" t="str">
        <f t="shared" si="14"/>
        <v/>
      </c>
      <c r="AI718" s="55"/>
      <c r="AJ718" s="55" t="str">
        <f t="shared" si="20"/>
        <v/>
      </c>
      <c r="AK718" s="55" t="str">
        <f t="shared" si="15"/>
        <v/>
      </c>
      <c r="AL718" s="104" t="str">
        <f t="shared" si="16"/>
        <v>  </v>
      </c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</row>
    <row r="719" ht="30.0" customHeight="1">
      <c r="A719" s="1"/>
      <c r="B719" s="1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114"/>
      <c r="W719" s="114"/>
      <c r="X719" s="114"/>
      <c r="Y719" s="114" t="str">
        <f t="shared" si="9"/>
        <v/>
      </c>
      <c r="Z719" s="114" t="str">
        <f t="shared" si="10"/>
        <v/>
      </c>
      <c r="AA719" s="114"/>
      <c r="AB719" s="114"/>
      <c r="AC719" s="128"/>
      <c r="AD719" s="55"/>
      <c r="AE719" s="55"/>
      <c r="AF719" s="55" t="str">
        <f t="shared" si="19"/>
        <v/>
      </c>
      <c r="AG719" s="55" t="str">
        <f t="shared" si="13"/>
        <v/>
      </c>
      <c r="AH719" s="55" t="str">
        <f t="shared" si="14"/>
        <v/>
      </c>
      <c r="AI719" s="55"/>
      <c r="AJ719" s="55" t="str">
        <f t="shared" si="20"/>
        <v/>
      </c>
      <c r="AK719" s="55" t="str">
        <f t="shared" si="15"/>
        <v/>
      </c>
      <c r="AL719" s="104" t="str">
        <f t="shared" si="16"/>
        <v>  </v>
      </c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</row>
    <row r="720" ht="30.0" customHeight="1">
      <c r="A720" s="1"/>
      <c r="B720" s="1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114"/>
      <c r="W720" s="114"/>
      <c r="X720" s="114"/>
      <c r="Y720" s="114" t="str">
        <f t="shared" si="9"/>
        <v/>
      </c>
      <c r="Z720" s="114" t="str">
        <f t="shared" si="10"/>
        <v/>
      </c>
      <c r="AA720" s="114"/>
      <c r="AB720" s="114"/>
      <c r="AC720" s="128"/>
      <c r="AD720" s="55"/>
      <c r="AE720" s="55"/>
      <c r="AF720" s="55" t="str">
        <f t="shared" si="19"/>
        <v/>
      </c>
      <c r="AG720" s="55" t="str">
        <f t="shared" si="13"/>
        <v/>
      </c>
      <c r="AH720" s="55" t="str">
        <f t="shared" si="14"/>
        <v/>
      </c>
      <c r="AI720" s="55"/>
      <c r="AJ720" s="55" t="str">
        <f t="shared" si="20"/>
        <v/>
      </c>
      <c r="AK720" s="55" t="str">
        <f t="shared" si="15"/>
        <v/>
      </c>
      <c r="AL720" s="104" t="str">
        <f t="shared" si="16"/>
        <v>  </v>
      </c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</row>
    <row r="721" ht="30.0" customHeight="1">
      <c r="A721" s="1"/>
      <c r="B721" s="1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114"/>
      <c r="W721" s="114"/>
      <c r="X721" s="114"/>
      <c r="Y721" s="114" t="str">
        <f t="shared" si="9"/>
        <v/>
      </c>
      <c r="Z721" s="114" t="str">
        <f t="shared" si="10"/>
        <v/>
      </c>
      <c r="AA721" s="114"/>
      <c r="AB721" s="114"/>
      <c r="AC721" s="128"/>
      <c r="AD721" s="55"/>
      <c r="AE721" s="55"/>
      <c r="AF721" s="55" t="str">
        <f t="shared" si="19"/>
        <v/>
      </c>
      <c r="AG721" s="55" t="str">
        <f t="shared" si="13"/>
        <v/>
      </c>
      <c r="AH721" s="55" t="str">
        <f t="shared" si="14"/>
        <v/>
      </c>
      <c r="AI721" s="55"/>
      <c r="AJ721" s="55" t="str">
        <f t="shared" si="20"/>
        <v/>
      </c>
      <c r="AK721" s="55" t="str">
        <f t="shared" si="15"/>
        <v/>
      </c>
      <c r="AL721" s="104" t="str">
        <f t="shared" si="16"/>
        <v>  </v>
      </c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</row>
    <row r="722" ht="30.0" customHeight="1">
      <c r="A722" s="1"/>
      <c r="B722" s="1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114"/>
      <c r="W722" s="114"/>
      <c r="X722" s="114"/>
      <c r="Y722" s="114" t="str">
        <f t="shared" si="9"/>
        <v/>
      </c>
      <c r="Z722" s="114" t="str">
        <f t="shared" si="10"/>
        <v/>
      </c>
      <c r="AA722" s="114"/>
      <c r="AB722" s="114"/>
      <c r="AC722" s="128"/>
      <c r="AD722" s="55"/>
      <c r="AE722" s="55"/>
      <c r="AF722" s="55" t="str">
        <f t="shared" si="19"/>
        <v/>
      </c>
      <c r="AG722" s="55" t="str">
        <f t="shared" si="13"/>
        <v/>
      </c>
      <c r="AH722" s="55" t="str">
        <f t="shared" si="14"/>
        <v/>
      </c>
      <c r="AI722" s="55"/>
      <c r="AJ722" s="55" t="str">
        <f t="shared" si="20"/>
        <v/>
      </c>
      <c r="AK722" s="55" t="str">
        <f t="shared" si="15"/>
        <v/>
      </c>
      <c r="AL722" s="104" t="str">
        <f t="shared" si="16"/>
        <v>  </v>
      </c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</row>
    <row r="723" ht="30.0" customHeight="1">
      <c r="A723" s="1"/>
      <c r="B723" s="1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114"/>
      <c r="W723" s="114"/>
      <c r="X723" s="114"/>
      <c r="Y723" s="114" t="str">
        <f t="shared" si="9"/>
        <v/>
      </c>
      <c r="Z723" s="114" t="str">
        <f t="shared" si="10"/>
        <v/>
      </c>
      <c r="AA723" s="114"/>
      <c r="AB723" s="114"/>
      <c r="AC723" s="128"/>
      <c r="AD723" s="55"/>
      <c r="AE723" s="55"/>
      <c r="AF723" s="55" t="str">
        <f t="shared" si="19"/>
        <v/>
      </c>
      <c r="AG723" s="55" t="str">
        <f t="shared" si="13"/>
        <v/>
      </c>
      <c r="AH723" s="55" t="str">
        <f t="shared" si="14"/>
        <v/>
      </c>
      <c r="AI723" s="55"/>
      <c r="AJ723" s="55" t="str">
        <f t="shared" si="20"/>
        <v/>
      </c>
      <c r="AK723" s="55" t="str">
        <f t="shared" si="15"/>
        <v/>
      </c>
      <c r="AL723" s="104" t="str">
        <f t="shared" si="16"/>
        <v>  </v>
      </c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</row>
    <row r="724" ht="30.0" customHeight="1">
      <c r="A724" s="1"/>
      <c r="B724" s="1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114"/>
      <c r="W724" s="114"/>
      <c r="X724" s="114"/>
      <c r="Y724" s="114" t="str">
        <f t="shared" si="9"/>
        <v/>
      </c>
      <c r="Z724" s="114" t="str">
        <f t="shared" si="10"/>
        <v/>
      </c>
      <c r="AA724" s="114"/>
      <c r="AB724" s="114"/>
      <c r="AC724" s="128"/>
      <c r="AD724" s="55"/>
      <c r="AE724" s="55"/>
      <c r="AF724" s="55" t="str">
        <f t="shared" si="19"/>
        <v/>
      </c>
      <c r="AG724" s="55" t="str">
        <f t="shared" si="13"/>
        <v/>
      </c>
      <c r="AH724" s="55" t="str">
        <f t="shared" si="14"/>
        <v/>
      </c>
      <c r="AI724" s="55"/>
      <c r="AJ724" s="55" t="str">
        <f t="shared" si="20"/>
        <v/>
      </c>
      <c r="AK724" s="55" t="str">
        <f t="shared" si="15"/>
        <v/>
      </c>
      <c r="AL724" s="104" t="str">
        <f t="shared" si="16"/>
        <v>  </v>
      </c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</row>
    <row r="725" ht="30.0" customHeight="1">
      <c r="A725" s="1"/>
      <c r="B725" s="1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114"/>
      <c r="W725" s="114"/>
      <c r="X725" s="114"/>
      <c r="Y725" s="114" t="str">
        <f t="shared" si="9"/>
        <v/>
      </c>
      <c r="Z725" s="114" t="str">
        <f t="shared" si="10"/>
        <v/>
      </c>
      <c r="AA725" s="114"/>
      <c r="AB725" s="114"/>
      <c r="AC725" s="128"/>
      <c r="AD725" s="55"/>
      <c r="AE725" s="55"/>
      <c r="AF725" s="55" t="str">
        <f t="shared" si="19"/>
        <v/>
      </c>
      <c r="AG725" s="55" t="str">
        <f t="shared" si="13"/>
        <v/>
      </c>
      <c r="AH725" s="55" t="str">
        <f t="shared" si="14"/>
        <v/>
      </c>
      <c r="AI725" s="55"/>
      <c r="AJ725" s="55" t="str">
        <f t="shared" si="20"/>
        <v/>
      </c>
      <c r="AK725" s="55" t="str">
        <f t="shared" si="15"/>
        <v/>
      </c>
      <c r="AL725" s="104" t="str">
        <f t="shared" si="16"/>
        <v>  </v>
      </c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</row>
    <row r="726" ht="30.0" customHeight="1">
      <c r="A726" s="1"/>
      <c r="B726" s="1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114"/>
      <c r="W726" s="114"/>
      <c r="X726" s="114"/>
      <c r="Y726" s="114" t="str">
        <f t="shared" si="9"/>
        <v/>
      </c>
      <c r="Z726" s="114" t="str">
        <f t="shared" si="10"/>
        <v/>
      </c>
      <c r="AA726" s="114"/>
      <c r="AB726" s="114"/>
      <c r="AC726" s="128"/>
      <c r="AD726" s="55"/>
      <c r="AE726" s="55"/>
      <c r="AF726" s="55" t="str">
        <f t="shared" si="19"/>
        <v/>
      </c>
      <c r="AG726" s="55" t="str">
        <f t="shared" si="13"/>
        <v/>
      </c>
      <c r="AH726" s="55" t="str">
        <f t="shared" si="14"/>
        <v/>
      </c>
      <c r="AI726" s="55"/>
      <c r="AJ726" s="55" t="str">
        <f t="shared" si="20"/>
        <v/>
      </c>
      <c r="AK726" s="55" t="str">
        <f t="shared" si="15"/>
        <v/>
      </c>
      <c r="AL726" s="104" t="str">
        <f t="shared" si="16"/>
        <v>  </v>
      </c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</row>
    <row r="727" ht="30.0" customHeight="1">
      <c r="A727" s="1"/>
      <c r="B727" s="1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114"/>
      <c r="W727" s="114"/>
      <c r="X727" s="114"/>
      <c r="Y727" s="114" t="str">
        <f t="shared" si="9"/>
        <v/>
      </c>
      <c r="Z727" s="114" t="str">
        <f t="shared" si="10"/>
        <v/>
      </c>
      <c r="AA727" s="114"/>
      <c r="AB727" s="114"/>
      <c r="AC727" s="128"/>
      <c r="AD727" s="55"/>
      <c r="AE727" s="55"/>
      <c r="AF727" s="55" t="str">
        <f t="shared" si="19"/>
        <v/>
      </c>
      <c r="AG727" s="55" t="str">
        <f t="shared" si="13"/>
        <v/>
      </c>
      <c r="AH727" s="55" t="str">
        <f t="shared" si="14"/>
        <v/>
      </c>
      <c r="AI727" s="55"/>
      <c r="AJ727" s="55" t="str">
        <f t="shared" si="20"/>
        <v/>
      </c>
      <c r="AK727" s="55" t="str">
        <f t="shared" si="15"/>
        <v/>
      </c>
      <c r="AL727" s="104" t="str">
        <f t="shared" si="16"/>
        <v>  </v>
      </c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</row>
    <row r="728" ht="30.0" customHeight="1">
      <c r="A728" s="1"/>
      <c r="B728" s="1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114"/>
      <c r="W728" s="114"/>
      <c r="X728" s="114"/>
      <c r="Y728" s="114" t="str">
        <f t="shared" si="9"/>
        <v/>
      </c>
      <c r="Z728" s="114" t="str">
        <f t="shared" si="10"/>
        <v/>
      </c>
      <c r="AA728" s="114"/>
      <c r="AB728" s="114"/>
      <c r="AC728" s="128"/>
      <c r="AD728" s="55"/>
      <c r="AE728" s="55"/>
      <c r="AF728" s="55" t="str">
        <f t="shared" si="19"/>
        <v/>
      </c>
      <c r="AG728" s="55" t="str">
        <f t="shared" si="13"/>
        <v/>
      </c>
      <c r="AH728" s="55" t="str">
        <f t="shared" si="14"/>
        <v/>
      </c>
      <c r="AI728" s="55"/>
      <c r="AJ728" s="55" t="str">
        <f t="shared" si="20"/>
        <v/>
      </c>
      <c r="AK728" s="55" t="str">
        <f t="shared" si="15"/>
        <v/>
      </c>
      <c r="AL728" s="104" t="str">
        <f t="shared" si="16"/>
        <v>  </v>
      </c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</row>
    <row r="729" ht="30.0" customHeight="1">
      <c r="A729" s="1"/>
      <c r="B729" s="1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114"/>
      <c r="W729" s="114"/>
      <c r="X729" s="114"/>
      <c r="Y729" s="114" t="str">
        <f t="shared" si="9"/>
        <v/>
      </c>
      <c r="Z729" s="114" t="str">
        <f t="shared" si="10"/>
        <v/>
      </c>
      <c r="AA729" s="114"/>
      <c r="AB729" s="114"/>
      <c r="AC729" s="128"/>
      <c r="AD729" s="55"/>
      <c r="AE729" s="55"/>
      <c r="AF729" s="55" t="str">
        <f t="shared" si="19"/>
        <v/>
      </c>
      <c r="AG729" s="55" t="str">
        <f t="shared" si="13"/>
        <v/>
      </c>
      <c r="AH729" s="55" t="str">
        <f t="shared" si="14"/>
        <v/>
      </c>
      <c r="AI729" s="55"/>
      <c r="AJ729" s="55" t="str">
        <f t="shared" si="20"/>
        <v/>
      </c>
      <c r="AK729" s="55" t="str">
        <f t="shared" si="15"/>
        <v/>
      </c>
      <c r="AL729" s="104" t="str">
        <f t="shared" si="16"/>
        <v>  </v>
      </c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</row>
    <row r="730" ht="30.0" customHeight="1">
      <c r="A730" s="1"/>
      <c r="B730" s="1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114"/>
      <c r="W730" s="114"/>
      <c r="X730" s="114"/>
      <c r="Y730" s="114" t="str">
        <f t="shared" si="9"/>
        <v/>
      </c>
      <c r="Z730" s="114" t="str">
        <f t="shared" si="10"/>
        <v/>
      </c>
      <c r="AA730" s="114"/>
      <c r="AB730" s="114"/>
      <c r="AC730" s="128"/>
      <c r="AD730" s="55"/>
      <c r="AE730" s="55"/>
      <c r="AF730" s="55" t="str">
        <f t="shared" si="19"/>
        <v/>
      </c>
      <c r="AG730" s="55" t="str">
        <f t="shared" si="13"/>
        <v/>
      </c>
      <c r="AH730" s="55" t="str">
        <f t="shared" si="14"/>
        <v/>
      </c>
      <c r="AI730" s="55"/>
      <c r="AJ730" s="55" t="str">
        <f t="shared" si="20"/>
        <v/>
      </c>
      <c r="AK730" s="55" t="str">
        <f t="shared" si="15"/>
        <v/>
      </c>
      <c r="AL730" s="104" t="str">
        <f t="shared" si="16"/>
        <v>  </v>
      </c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</row>
    <row r="731" ht="30.0" customHeight="1">
      <c r="A731" s="1"/>
      <c r="B731" s="1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114"/>
      <c r="W731" s="114"/>
      <c r="X731" s="114"/>
      <c r="Y731" s="114" t="str">
        <f t="shared" si="9"/>
        <v/>
      </c>
      <c r="Z731" s="114" t="str">
        <f t="shared" si="10"/>
        <v/>
      </c>
      <c r="AA731" s="114"/>
      <c r="AB731" s="114"/>
      <c r="AC731" s="128"/>
      <c r="AD731" s="55"/>
      <c r="AE731" s="55"/>
      <c r="AF731" s="55" t="str">
        <f t="shared" si="19"/>
        <v/>
      </c>
      <c r="AG731" s="55" t="str">
        <f t="shared" si="13"/>
        <v/>
      </c>
      <c r="AH731" s="55" t="str">
        <f t="shared" si="14"/>
        <v/>
      </c>
      <c r="AI731" s="55"/>
      <c r="AJ731" s="55" t="str">
        <f t="shared" si="20"/>
        <v/>
      </c>
      <c r="AK731" s="55" t="str">
        <f t="shared" si="15"/>
        <v/>
      </c>
      <c r="AL731" s="104" t="str">
        <f t="shared" si="16"/>
        <v>  </v>
      </c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</row>
    <row r="732" ht="30.0" customHeight="1">
      <c r="A732" s="1"/>
      <c r="B732" s="1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114"/>
      <c r="W732" s="114"/>
      <c r="X732" s="114"/>
      <c r="Y732" s="114" t="str">
        <f t="shared" si="9"/>
        <v/>
      </c>
      <c r="Z732" s="114" t="str">
        <f t="shared" si="10"/>
        <v/>
      </c>
      <c r="AA732" s="114"/>
      <c r="AB732" s="114"/>
      <c r="AC732" s="128"/>
      <c r="AD732" s="55"/>
      <c r="AE732" s="55"/>
      <c r="AF732" s="55" t="str">
        <f t="shared" si="19"/>
        <v/>
      </c>
      <c r="AG732" s="55" t="str">
        <f t="shared" si="13"/>
        <v/>
      </c>
      <c r="AH732" s="55" t="str">
        <f t="shared" si="14"/>
        <v/>
      </c>
      <c r="AI732" s="55"/>
      <c r="AJ732" s="55" t="str">
        <f t="shared" si="20"/>
        <v/>
      </c>
      <c r="AK732" s="55" t="str">
        <f t="shared" si="15"/>
        <v/>
      </c>
      <c r="AL732" s="104" t="str">
        <f t="shared" si="16"/>
        <v>  </v>
      </c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</row>
    <row r="733" ht="30.0" customHeight="1">
      <c r="A733" s="1"/>
      <c r="B733" s="1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114"/>
      <c r="W733" s="114"/>
      <c r="X733" s="114"/>
      <c r="Y733" s="114" t="str">
        <f t="shared" si="9"/>
        <v/>
      </c>
      <c r="Z733" s="114" t="str">
        <f t="shared" si="10"/>
        <v/>
      </c>
      <c r="AA733" s="114"/>
      <c r="AB733" s="114"/>
      <c r="AC733" s="128"/>
      <c r="AD733" s="55"/>
      <c r="AE733" s="55"/>
      <c r="AF733" s="55" t="str">
        <f t="shared" si="19"/>
        <v/>
      </c>
      <c r="AG733" s="55" t="str">
        <f t="shared" si="13"/>
        <v/>
      </c>
      <c r="AH733" s="55" t="str">
        <f t="shared" si="14"/>
        <v/>
      </c>
      <c r="AI733" s="55"/>
      <c r="AJ733" s="55" t="str">
        <f t="shared" si="20"/>
        <v/>
      </c>
      <c r="AK733" s="55" t="str">
        <f t="shared" si="15"/>
        <v/>
      </c>
      <c r="AL733" s="104" t="str">
        <f t="shared" si="16"/>
        <v>  </v>
      </c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</row>
    <row r="734" ht="30.0" customHeight="1">
      <c r="A734" s="1"/>
      <c r="B734" s="1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114"/>
      <c r="W734" s="114"/>
      <c r="X734" s="114"/>
      <c r="Y734" s="114" t="str">
        <f t="shared" si="9"/>
        <v/>
      </c>
      <c r="Z734" s="114" t="str">
        <f t="shared" si="10"/>
        <v/>
      </c>
      <c r="AA734" s="114"/>
      <c r="AB734" s="114"/>
      <c r="AC734" s="128"/>
      <c r="AD734" s="55"/>
      <c r="AE734" s="55"/>
      <c r="AF734" s="55" t="str">
        <f t="shared" si="19"/>
        <v/>
      </c>
      <c r="AG734" s="55" t="str">
        <f t="shared" si="13"/>
        <v/>
      </c>
      <c r="AH734" s="55" t="str">
        <f t="shared" si="14"/>
        <v/>
      </c>
      <c r="AI734" s="55"/>
      <c r="AJ734" s="55" t="str">
        <f t="shared" si="20"/>
        <v/>
      </c>
      <c r="AK734" s="55" t="str">
        <f t="shared" si="15"/>
        <v/>
      </c>
      <c r="AL734" s="104" t="str">
        <f t="shared" si="16"/>
        <v>  </v>
      </c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</row>
    <row r="735" ht="30.0" customHeight="1">
      <c r="A735" s="1"/>
      <c r="B735" s="1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114"/>
      <c r="W735" s="114"/>
      <c r="X735" s="114"/>
      <c r="Y735" s="114" t="str">
        <f t="shared" si="9"/>
        <v/>
      </c>
      <c r="Z735" s="114" t="str">
        <f t="shared" si="10"/>
        <v/>
      </c>
      <c r="AA735" s="114"/>
      <c r="AB735" s="114"/>
      <c r="AC735" s="128"/>
      <c r="AD735" s="55"/>
      <c r="AE735" s="55"/>
      <c r="AF735" s="55" t="str">
        <f t="shared" si="19"/>
        <v/>
      </c>
      <c r="AG735" s="55" t="str">
        <f t="shared" si="13"/>
        <v/>
      </c>
      <c r="AH735" s="55" t="str">
        <f t="shared" si="14"/>
        <v/>
      </c>
      <c r="AI735" s="55"/>
      <c r="AJ735" s="55" t="str">
        <f t="shared" si="20"/>
        <v/>
      </c>
      <c r="AK735" s="55" t="str">
        <f t="shared" si="15"/>
        <v/>
      </c>
      <c r="AL735" s="104" t="str">
        <f t="shared" si="16"/>
        <v>  </v>
      </c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</row>
    <row r="736" ht="30.0" customHeight="1">
      <c r="A736" s="1"/>
      <c r="B736" s="1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114"/>
      <c r="W736" s="114"/>
      <c r="X736" s="114"/>
      <c r="Y736" s="114" t="str">
        <f t="shared" si="9"/>
        <v/>
      </c>
      <c r="Z736" s="114" t="str">
        <f t="shared" si="10"/>
        <v/>
      </c>
      <c r="AA736" s="114"/>
      <c r="AB736" s="114"/>
      <c r="AC736" s="128"/>
      <c r="AD736" s="55"/>
      <c r="AE736" s="55"/>
      <c r="AF736" s="55" t="str">
        <f t="shared" si="19"/>
        <v/>
      </c>
      <c r="AG736" s="55" t="str">
        <f t="shared" si="13"/>
        <v/>
      </c>
      <c r="AH736" s="55" t="str">
        <f t="shared" si="14"/>
        <v/>
      </c>
      <c r="AI736" s="55"/>
      <c r="AJ736" s="55" t="str">
        <f t="shared" si="20"/>
        <v/>
      </c>
      <c r="AK736" s="55" t="str">
        <f t="shared" si="15"/>
        <v/>
      </c>
      <c r="AL736" s="104" t="str">
        <f t="shared" si="16"/>
        <v>  </v>
      </c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</row>
    <row r="737" ht="30.0" customHeight="1">
      <c r="A737" s="1"/>
      <c r="B737" s="1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114"/>
      <c r="W737" s="114"/>
      <c r="X737" s="114"/>
      <c r="Y737" s="114" t="str">
        <f t="shared" si="9"/>
        <v/>
      </c>
      <c r="Z737" s="114" t="str">
        <f t="shared" si="10"/>
        <v/>
      </c>
      <c r="AA737" s="114"/>
      <c r="AB737" s="114"/>
      <c r="AC737" s="128"/>
      <c r="AD737" s="55"/>
      <c r="AE737" s="55"/>
      <c r="AF737" s="55" t="str">
        <f t="shared" si="19"/>
        <v/>
      </c>
      <c r="AG737" s="55" t="str">
        <f t="shared" si="13"/>
        <v/>
      </c>
      <c r="AH737" s="55" t="str">
        <f t="shared" si="14"/>
        <v/>
      </c>
      <c r="AI737" s="55"/>
      <c r="AJ737" s="55" t="str">
        <f t="shared" si="20"/>
        <v/>
      </c>
      <c r="AK737" s="55" t="str">
        <f t="shared" si="15"/>
        <v/>
      </c>
      <c r="AL737" s="104" t="str">
        <f t="shared" si="16"/>
        <v>  </v>
      </c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</row>
    <row r="738" ht="30.0" customHeight="1">
      <c r="A738" s="1"/>
      <c r="B738" s="1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114"/>
      <c r="W738" s="114"/>
      <c r="X738" s="114"/>
      <c r="Y738" s="114" t="str">
        <f t="shared" si="9"/>
        <v/>
      </c>
      <c r="Z738" s="114" t="str">
        <f t="shared" si="10"/>
        <v/>
      </c>
      <c r="AA738" s="114"/>
      <c r="AB738" s="114"/>
      <c r="AC738" s="128"/>
      <c r="AD738" s="55"/>
      <c r="AE738" s="55"/>
      <c r="AF738" s="55" t="str">
        <f t="shared" si="19"/>
        <v/>
      </c>
      <c r="AG738" s="55" t="str">
        <f t="shared" si="13"/>
        <v/>
      </c>
      <c r="AH738" s="55" t="str">
        <f t="shared" si="14"/>
        <v/>
      </c>
      <c r="AI738" s="55"/>
      <c r="AJ738" s="55" t="str">
        <f t="shared" si="20"/>
        <v/>
      </c>
      <c r="AK738" s="55" t="str">
        <f t="shared" si="15"/>
        <v/>
      </c>
      <c r="AL738" s="104" t="str">
        <f t="shared" si="16"/>
        <v>  </v>
      </c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</row>
    <row r="739" ht="30.0" customHeight="1">
      <c r="A739" s="1"/>
      <c r="B739" s="1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114"/>
      <c r="W739" s="114"/>
      <c r="X739" s="114"/>
      <c r="Y739" s="114" t="str">
        <f t="shared" si="9"/>
        <v/>
      </c>
      <c r="Z739" s="114" t="str">
        <f t="shared" si="10"/>
        <v/>
      </c>
      <c r="AA739" s="114"/>
      <c r="AB739" s="114"/>
      <c r="AC739" s="128"/>
      <c r="AD739" s="55"/>
      <c r="AE739" s="55"/>
      <c r="AF739" s="55" t="str">
        <f t="shared" si="19"/>
        <v/>
      </c>
      <c r="AG739" s="55" t="str">
        <f t="shared" si="13"/>
        <v/>
      </c>
      <c r="AH739" s="55" t="str">
        <f t="shared" si="14"/>
        <v/>
      </c>
      <c r="AI739" s="55"/>
      <c r="AJ739" s="55" t="str">
        <f t="shared" si="20"/>
        <v/>
      </c>
      <c r="AK739" s="55" t="str">
        <f t="shared" si="15"/>
        <v/>
      </c>
      <c r="AL739" s="104" t="str">
        <f t="shared" si="16"/>
        <v>  </v>
      </c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</row>
    <row r="740" ht="30.0" customHeight="1">
      <c r="A740" s="1"/>
      <c r="B740" s="1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114"/>
      <c r="W740" s="114"/>
      <c r="X740" s="114"/>
      <c r="Y740" s="114" t="str">
        <f t="shared" si="9"/>
        <v/>
      </c>
      <c r="Z740" s="114" t="str">
        <f t="shared" si="10"/>
        <v/>
      </c>
      <c r="AA740" s="114"/>
      <c r="AB740" s="114"/>
      <c r="AC740" s="128"/>
      <c r="AD740" s="55"/>
      <c r="AE740" s="55"/>
      <c r="AF740" s="55" t="str">
        <f t="shared" si="19"/>
        <v/>
      </c>
      <c r="AG740" s="55" t="str">
        <f t="shared" si="13"/>
        <v/>
      </c>
      <c r="AH740" s="55" t="str">
        <f t="shared" si="14"/>
        <v/>
      </c>
      <c r="AI740" s="55"/>
      <c r="AJ740" s="55" t="str">
        <f t="shared" si="20"/>
        <v/>
      </c>
      <c r="AK740" s="55" t="str">
        <f t="shared" si="15"/>
        <v/>
      </c>
      <c r="AL740" s="104" t="str">
        <f t="shared" si="16"/>
        <v>  </v>
      </c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</row>
    <row r="741" ht="30.0" customHeight="1">
      <c r="A741" s="1"/>
      <c r="B741" s="1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114"/>
      <c r="W741" s="114"/>
      <c r="X741" s="114"/>
      <c r="Y741" s="114" t="str">
        <f t="shared" si="9"/>
        <v/>
      </c>
      <c r="Z741" s="114" t="str">
        <f t="shared" si="10"/>
        <v/>
      </c>
      <c r="AA741" s="114"/>
      <c r="AB741" s="114"/>
      <c r="AC741" s="128"/>
      <c r="AD741" s="55"/>
      <c r="AE741" s="55"/>
      <c r="AF741" s="55" t="str">
        <f t="shared" si="19"/>
        <v/>
      </c>
      <c r="AG741" s="55" t="str">
        <f t="shared" si="13"/>
        <v/>
      </c>
      <c r="AH741" s="55" t="str">
        <f t="shared" si="14"/>
        <v/>
      </c>
      <c r="AI741" s="55"/>
      <c r="AJ741" s="55" t="str">
        <f t="shared" si="20"/>
        <v/>
      </c>
      <c r="AK741" s="55" t="str">
        <f t="shared" si="15"/>
        <v/>
      </c>
      <c r="AL741" s="104" t="str">
        <f t="shared" si="16"/>
        <v>  </v>
      </c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</row>
    <row r="742" ht="30.0" customHeight="1">
      <c r="A742" s="1"/>
      <c r="B742" s="1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114"/>
      <c r="W742" s="114"/>
      <c r="X742" s="114"/>
      <c r="Y742" s="114" t="str">
        <f t="shared" si="9"/>
        <v/>
      </c>
      <c r="Z742" s="114" t="str">
        <f t="shared" si="10"/>
        <v/>
      </c>
      <c r="AA742" s="114"/>
      <c r="AB742" s="114"/>
      <c r="AC742" s="128"/>
      <c r="AD742" s="55"/>
      <c r="AE742" s="55"/>
      <c r="AF742" s="55" t="str">
        <f t="shared" si="19"/>
        <v/>
      </c>
      <c r="AG742" s="55" t="str">
        <f t="shared" si="13"/>
        <v/>
      </c>
      <c r="AH742" s="55" t="str">
        <f t="shared" si="14"/>
        <v/>
      </c>
      <c r="AI742" s="55"/>
      <c r="AJ742" s="55" t="str">
        <f t="shared" si="20"/>
        <v/>
      </c>
      <c r="AK742" s="55" t="str">
        <f t="shared" si="15"/>
        <v/>
      </c>
      <c r="AL742" s="104" t="str">
        <f t="shared" si="16"/>
        <v>  </v>
      </c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</row>
    <row r="743" ht="30.0" customHeight="1">
      <c r="A743" s="1"/>
      <c r="B743" s="1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114"/>
      <c r="W743" s="114"/>
      <c r="X743" s="114"/>
      <c r="Y743" s="114" t="str">
        <f t="shared" si="9"/>
        <v/>
      </c>
      <c r="Z743" s="114" t="str">
        <f t="shared" si="10"/>
        <v/>
      </c>
      <c r="AA743" s="114"/>
      <c r="AB743" s="114"/>
      <c r="AC743" s="128"/>
      <c r="AD743" s="55"/>
      <c r="AE743" s="55"/>
      <c r="AF743" s="55" t="str">
        <f t="shared" si="19"/>
        <v/>
      </c>
      <c r="AG743" s="55" t="str">
        <f t="shared" si="13"/>
        <v/>
      </c>
      <c r="AH743" s="55" t="str">
        <f t="shared" si="14"/>
        <v/>
      </c>
      <c r="AI743" s="55"/>
      <c r="AJ743" s="55" t="str">
        <f t="shared" si="20"/>
        <v/>
      </c>
      <c r="AK743" s="55" t="str">
        <f t="shared" si="15"/>
        <v/>
      </c>
      <c r="AL743" s="104" t="str">
        <f t="shared" si="16"/>
        <v>  </v>
      </c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</row>
    <row r="744" ht="30.0" customHeight="1">
      <c r="A744" s="1"/>
      <c r="B744" s="1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114"/>
      <c r="W744" s="114"/>
      <c r="X744" s="114"/>
      <c r="Y744" s="114" t="str">
        <f t="shared" si="9"/>
        <v/>
      </c>
      <c r="Z744" s="114" t="str">
        <f t="shared" si="10"/>
        <v/>
      </c>
      <c r="AA744" s="114"/>
      <c r="AB744" s="114"/>
      <c r="AC744" s="128"/>
      <c r="AD744" s="55"/>
      <c r="AE744" s="55"/>
      <c r="AF744" s="55" t="str">
        <f t="shared" si="19"/>
        <v/>
      </c>
      <c r="AG744" s="55" t="str">
        <f t="shared" si="13"/>
        <v/>
      </c>
      <c r="AH744" s="55" t="str">
        <f t="shared" si="14"/>
        <v/>
      </c>
      <c r="AI744" s="55"/>
      <c r="AJ744" s="55" t="str">
        <f t="shared" si="20"/>
        <v/>
      </c>
      <c r="AK744" s="55" t="str">
        <f t="shared" si="15"/>
        <v/>
      </c>
      <c r="AL744" s="104" t="str">
        <f t="shared" si="16"/>
        <v>  </v>
      </c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</row>
    <row r="745" ht="30.0" customHeight="1">
      <c r="A745" s="1"/>
      <c r="B745" s="1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114"/>
      <c r="W745" s="114"/>
      <c r="X745" s="114"/>
      <c r="Y745" s="114" t="str">
        <f t="shared" si="9"/>
        <v/>
      </c>
      <c r="Z745" s="114" t="str">
        <f t="shared" si="10"/>
        <v/>
      </c>
      <c r="AA745" s="114"/>
      <c r="AB745" s="114"/>
      <c r="AC745" s="128"/>
      <c r="AD745" s="55"/>
      <c r="AE745" s="55"/>
      <c r="AF745" s="55" t="str">
        <f t="shared" si="19"/>
        <v/>
      </c>
      <c r="AG745" s="55" t="str">
        <f t="shared" si="13"/>
        <v/>
      </c>
      <c r="AH745" s="55" t="str">
        <f t="shared" si="14"/>
        <v/>
      </c>
      <c r="AI745" s="55"/>
      <c r="AJ745" s="55" t="str">
        <f t="shared" si="20"/>
        <v/>
      </c>
      <c r="AK745" s="55" t="str">
        <f t="shared" si="15"/>
        <v/>
      </c>
      <c r="AL745" s="104" t="str">
        <f t="shared" si="16"/>
        <v>  </v>
      </c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</row>
    <row r="746" ht="30.0" customHeight="1">
      <c r="A746" s="1"/>
      <c r="B746" s="1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114"/>
      <c r="W746" s="114"/>
      <c r="X746" s="114"/>
      <c r="Y746" s="114" t="str">
        <f t="shared" si="9"/>
        <v/>
      </c>
      <c r="Z746" s="114" t="str">
        <f t="shared" si="10"/>
        <v/>
      </c>
      <c r="AA746" s="114"/>
      <c r="AB746" s="114"/>
      <c r="AC746" s="128"/>
      <c r="AD746" s="55"/>
      <c r="AE746" s="55"/>
      <c r="AF746" s="55" t="str">
        <f t="shared" si="19"/>
        <v/>
      </c>
      <c r="AG746" s="55" t="str">
        <f t="shared" si="13"/>
        <v/>
      </c>
      <c r="AH746" s="55" t="str">
        <f t="shared" si="14"/>
        <v/>
      </c>
      <c r="AI746" s="55"/>
      <c r="AJ746" s="55" t="str">
        <f t="shared" si="20"/>
        <v/>
      </c>
      <c r="AK746" s="55" t="str">
        <f t="shared" si="15"/>
        <v/>
      </c>
      <c r="AL746" s="104" t="str">
        <f t="shared" si="16"/>
        <v>  </v>
      </c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</row>
    <row r="747" ht="30.0" customHeight="1">
      <c r="A747" s="1"/>
      <c r="B747" s="1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114"/>
      <c r="W747" s="114"/>
      <c r="X747" s="114"/>
      <c r="Y747" s="114" t="str">
        <f t="shared" si="9"/>
        <v/>
      </c>
      <c r="Z747" s="114" t="str">
        <f t="shared" si="10"/>
        <v/>
      </c>
      <c r="AA747" s="114"/>
      <c r="AB747" s="114"/>
      <c r="AC747" s="128"/>
      <c r="AD747" s="55"/>
      <c r="AE747" s="55"/>
      <c r="AF747" s="55" t="str">
        <f t="shared" si="19"/>
        <v/>
      </c>
      <c r="AG747" s="55" t="str">
        <f t="shared" si="13"/>
        <v/>
      </c>
      <c r="AH747" s="55" t="str">
        <f t="shared" si="14"/>
        <v/>
      </c>
      <c r="AI747" s="55"/>
      <c r="AJ747" s="55" t="str">
        <f t="shared" si="20"/>
        <v/>
      </c>
      <c r="AK747" s="55" t="str">
        <f t="shared" si="15"/>
        <v/>
      </c>
      <c r="AL747" s="104" t="str">
        <f t="shared" si="16"/>
        <v>  </v>
      </c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</row>
    <row r="748" ht="30.0" customHeight="1">
      <c r="A748" s="1"/>
      <c r="B748" s="1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114"/>
      <c r="W748" s="114"/>
      <c r="X748" s="114"/>
      <c r="Y748" s="114" t="str">
        <f t="shared" si="9"/>
        <v/>
      </c>
      <c r="Z748" s="114" t="str">
        <f t="shared" si="10"/>
        <v/>
      </c>
      <c r="AA748" s="114"/>
      <c r="AB748" s="114"/>
      <c r="AC748" s="128"/>
      <c r="AD748" s="55"/>
      <c r="AE748" s="55"/>
      <c r="AF748" s="55" t="str">
        <f t="shared" si="19"/>
        <v/>
      </c>
      <c r="AG748" s="55" t="str">
        <f t="shared" si="13"/>
        <v/>
      </c>
      <c r="AH748" s="55" t="str">
        <f t="shared" si="14"/>
        <v/>
      </c>
      <c r="AI748" s="55"/>
      <c r="AJ748" s="55" t="str">
        <f t="shared" si="20"/>
        <v/>
      </c>
      <c r="AK748" s="55" t="str">
        <f t="shared" si="15"/>
        <v/>
      </c>
      <c r="AL748" s="104" t="str">
        <f t="shared" si="16"/>
        <v>  </v>
      </c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</row>
    <row r="749" ht="30.0" customHeight="1">
      <c r="A749" s="1"/>
      <c r="B749" s="1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114"/>
      <c r="W749" s="114"/>
      <c r="X749" s="114"/>
      <c r="Y749" s="114" t="str">
        <f t="shared" si="9"/>
        <v/>
      </c>
      <c r="Z749" s="114" t="str">
        <f t="shared" si="10"/>
        <v/>
      </c>
      <c r="AA749" s="114"/>
      <c r="AB749" s="114"/>
      <c r="AC749" s="128"/>
      <c r="AD749" s="55"/>
      <c r="AE749" s="55"/>
      <c r="AF749" s="55" t="str">
        <f t="shared" si="19"/>
        <v/>
      </c>
      <c r="AG749" s="55" t="str">
        <f t="shared" si="13"/>
        <v/>
      </c>
      <c r="AH749" s="55" t="str">
        <f t="shared" si="14"/>
        <v/>
      </c>
      <c r="AI749" s="55"/>
      <c r="AJ749" s="55" t="str">
        <f t="shared" si="20"/>
        <v/>
      </c>
      <c r="AK749" s="55" t="str">
        <f t="shared" si="15"/>
        <v/>
      </c>
      <c r="AL749" s="104" t="str">
        <f t="shared" si="16"/>
        <v>  </v>
      </c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</row>
    <row r="750" ht="30.0" customHeight="1">
      <c r="A750" s="1"/>
      <c r="B750" s="1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114"/>
      <c r="W750" s="114"/>
      <c r="X750" s="114"/>
      <c r="Y750" s="114" t="str">
        <f t="shared" si="9"/>
        <v/>
      </c>
      <c r="Z750" s="114" t="str">
        <f t="shared" si="10"/>
        <v/>
      </c>
      <c r="AA750" s="114"/>
      <c r="AB750" s="114"/>
      <c r="AC750" s="128"/>
      <c r="AD750" s="55"/>
      <c r="AE750" s="55"/>
      <c r="AF750" s="55" t="str">
        <f t="shared" si="19"/>
        <v/>
      </c>
      <c r="AG750" s="55" t="str">
        <f t="shared" si="13"/>
        <v/>
      </c>
      <c r="AH750" s="55" t="str">
        <f t="shared" si="14"/>
        <v/>
      </c>
      <c r="AI750" s="55"/>
      <c r="AJ750" s="55" t="str">
        <f t="shared" si="20"/>
        <v/>
      </c>
      <c r="AK750" s="55" t="str">
        <f t="shared" si="15"/>
        <v/>
      </c>
      <c r="AL750" s="104" t="str">
        <f t="shared" si="16"/>
        <v>  </v>
      </c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</row>
    <row r="751" ht="30.0" customHeight="1">
      <c r="A751" s="1"/>
      <c r="B751" s="1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114"/>
      <c r="W751" s="114"/>
      <c r="X751" s="114"/>
      <c r="Y751" s="114" t="str">
        <f t="shared" si="9"/>
        <v/>
      </c>
      <c r="Z751" s="114" t="str">
        <f t="shared" si="10"/>
        <v/>
      </c>
      <c r="AA751" s="114"/>
      <c r="AB751" s="114"/>
      <c r="AC751" s="128"/>
      <c r="AD751" s="55"/>
      <c r="AE751" s="55"/>
      <c r="AF751" s="55" t="str">
        <f t="shared" si="19"/>
        <v/>
      </c>
      <c r="AG751" s="55" t="str">
        <f t="shared" si="13"/>
        <v/>
      </c>
      <c r="AH751" s="55" t="str">
        <f t="shared" si="14"/>
        <v/>
      </c>
      <c r="AI751" s="55"/>
      <c r="AJ751" s="55" t="str">
        <f t="shared" si="20"/>
        <v/>
      </c>
      <c r="AK751" s="55" t="str">
        <f t="shared" si="15"/>
        <v/>
      </c>
      <c r="AL751" s="104" t="str">
        <f t="shared" si="16"/>
        <v>  </v>
      </c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</row>
    <row r="752" ht="30.0" customHeight="1">
      <c r="A752" s="1"/>
      <c r="B752" s="1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114"/>
      <c r="W752" s="114"/>
      <c r="X752" s="114"/>
      <c r="Y752" s="114" t="str">
        <f t="shared" si="9"/>
        <v/>
      </c>
      <c r="Z752" s="114" t="str">
        <f t="shared" si="10"/>
        <v/>
      </c>
      <c r="AA752" s="114"/>
      <c r="AB752" s="114"/>
      <c r="AC752" s="128"/>
      <c r="AD752" s="55"/>
      <c r="AE752" s="55"/>
      <c r="AF752" s="55" t="str">
        <f t="shared" si="19"/>
        <v/>
      </c>
      <c r="AG752" s="55" t="str">
        <f t="shared" si="13"/>
        <v/>
      </c>
      <c r="AH752" s="55" t="str">
        <f t="shared" si="14"/>
        <v/>
      </c>
      <c r="AI752" s="55"/>
      <c r="AJ752" s="55" t="str">
        <f t="shared" si="20"/>
        <v/>
      </c>
      <c r="AK752" s="55" t="str">
        <f t="shared" si="15"/>
        <v/>
      </c>
      <c r="AL752" s="104" t="str">
        <f t="shared" si="16"/>
        <v>  </v>
      </c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</row>
    <row r="753" ht="30.0" customHeight="1">
      <c r="A753" s="1"/>
      <c r="B753" s="1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114"/>
      <c r="W753" s="114"/>
      <c r="X753" s="114"/>
      <c r="Y753" s="114" t="str">
        <f t="shared" si="9"/>
        <v/>
      </c>
      <c r="Z753" s="114" t="str">
        <f t="shared" si="10"/>
        <v/>
      </c>
      <c r="AA753" s="114"/>
      <c r="AB753" s="114"/>
      <c r="AC753" s="128"/>
      <c r="AD753" s="55"/>
      <c r="AE753" s="55"/>
      <c r="AF753" s="55" t="str">
        <f t="shared" si="19"/>
        <v/>
      </c>
      <c r="AG753" s="55" t="str">
        <f t="shared" si="13"/>
        <v/>
      </c>
      <c r="AH753" s="55" t="str">
        <f t="shared" si="14"/>
        <v/>
      </c>
      <c r="AI753" s="55"/>
      <c r="AJ753" s="55" t="str">
        <f t="shared" si="20"/>
        <v/>
      </c>
      <c r="AK753" s="55" t="str">
        <f t="shared" si="15"/>
        <v/>
      </c>
      <c r="AL753" s="104" t="str">
        <f t="shared" si="16"/>
        <v>  </v>
      </c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</row>
    <row r="754" ht="30.0" customHeight="1">
      <c r="A754" s="1"/>
      <c r="B754" s="1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114"/>
      <c r="W754" s="114"/>
      <c r="X754" s="114"/>
      <c r="Y754" s="114" t="str">
        <f t="shared" si="9"/>
        <v/>
      </c>
      <c r="Z754" s="114" t="str">
        <f t="shared" si="10"/>
        <v/>
      </c>
      <c r="AA754" s="114"/>
      <c r="AB754" s="114"/>
      <c r="AC754" s="128"/>
      <c r="AD754" s="55"/>
      <c r="AE754" s="55"/>
      <c r="AF754" s="55" t="str">
        <f t="shared" si="19"/>
        <v/>
      </c>
      <c r="AG754" s="55" t="str">
        <f t="shared" si="13"/>
        <v/>
      </c>
      <c r="AH754" s="55" t="str">
        <f t="shared" si="14"/>
        <v/>
      </c>
      <c r="AI754" s="55"/>
      <c r="AJ754" s="55" t="str">
        <f t="shared" si="20"/>
        <v/>
      </c>
      <c r="AK754" s="55" t="str">
        <f t="shared" si="15"/>
        <v/>
      </c>
      <c r="AL754" s="104" t="str">
        <f t="shared" si="16"/>
        <v>  </v>
      </c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</row>
    <row r="755" ht="30.0" customHeight="1">
      <c r="A755" s="1"/>
      <c r="B755" s="1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114"/>
      <c r="W755" s="114"/>
      <c r="X755" s="114"/>
      <c r="Y755" s="114" t="str">
        <f t="shared" si="9"/>
        <v/>
      </c>
      <c r="Z755" s="114" t="str">
        <f t="shared" si="10"/>
        <v/>
      </c>
      <c r="AA755" s="114"/>
      <c r="AB755" s="114"/>
      <c r="AC755" s="128"/>
      <c r="AD755" s="55"/>
      <c r="AE755" s="55"/>
      <c r="AF755" s="55" t="str">
        <f t="shared" si="19"/>
        <v/>
      </c>
      <c r="AG755" s="55" t="str">
        <f t="shared" si="13"/>
        <v/>
      </c>
      <c r="AH755" s="55" t="str">
        <f t="shared" si="14"/>
        <v/>
      </c>
      <c r="AI755" s="55"/>
      <c r="AJ755" s="55" t="str">
        <f t="shared" si="20"/>
        <v/>
      </c>
      <c r="AK755" s="55" t="str">
        <f t="shared" si="15"/>
        <v/>
      </c>
      <c r="AL755" s="104" t="str">
        <f t="shared" si="16"/>
        <v>  </v>
      </c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</row>
    <row r="756" ht="30.0" customHeight="1">
      <c r="A756" s="1"/>
      <c r="B756" s="1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114"/>
      <c r="W756" s="114"/>
      <c r="X756" s="114"/>
      <c r="Y756" s="114" t="str">
        <f t="shared" si="9"/>
        <v/>
      </c>
      <c r="Z756" s="114" t="str">
        <f t="shared" si="10"/>
        <v/>
      </c>
      <c r="AA756" s="114"/>
      <c r="AB756" s="114"/>
      <c r="AC756" s="128"/>
      <c r="AD756" s="55"/>
      <c r="AE756" s="55"/>
      <c r="AF756" s="55" t="str">
        <f t="shared" si="19"/>
        <v/>
      </c>
      <c r="AG756" s="55" t="str">
        <f t="shared" si="13"/>
        <v/>
      </c>
      <c r="AH756" s="55" t="str">
        <f t="shared" si="14"/>
        <v/>
      </c>
      <c r="AI756" s="55"/>
      <c r="AJ756" s="55" t="str">
        <f t="shared" si="20"/>
        <v/>
      </c>
      <c r="AK756" s="55" t="str">
        <f t="shared" si="15"/>
        <v/>
      </c>
      <c r="AL756" s="104" t="str">
        <f t="shared" si="16"/>
        <v>  </v>
      </c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</row>
    <row r="757" ht="30.0" customHeight="1">
      <c r="A757" s="1"/>
      <c r="B757" s="1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114"/>
      <c r="W757" s="114"/>
      <c r="X757" s="114"/>
      <c r="Y757" s="114" t="str">
        <f t="shared" si="9"/>
        <v/>
      </c>
      <c r="Z757" s="114" t="str">
        <f t="shared" si="10"/>
        <v/>
      </c>
      <c r="AA757" s="114"/>
      <c r="AB757" s="114"/>
      <c r="AC757" s="128"/>
      <c r="AD757" s="55"/>
      <c r="AE757" s="55"/>
      <c r="AF757" s="55" t="str">
        <f t="shared" si="19"/>
        <v/>
      </c>
      <c r="AG757" s="55" t="str">
        <f t="shared" si="13"/>
        <v/>
      </c>
      <c r="AH757" s="55" t="str">
        <f t="shared" si="14"/>
        <v/>
      </c>
      <c r="AI757" s="55"/>
      <c r="AJ757" s="55" t="str">
        <f t="shared" si="20"/>
        <v/>
      </c>
      <c r="AK757" s="55" t="str">
        <f t="shared" si="15"/>
        <v/>
      </c>
      <c r="AL757" s="104" t="str">
        <f t="shared" si="16"/>
        <v>  </v>
      </c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</row>
    <row r="758" ht="30.0" customHeight="1">
      <c r="A758" s="1"/>
      <c r="B758" s="1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114"/>
      <c r="W758" s="114"/>
      <c r="X758" s="114"/>
      <c r="Y758" s="114" t="str">
        <f t="shared" si="9"/>
        <v/>
      </c>
      <c r="Z758" s="114" t="str">
        <f t="shared" si="10"/>
        <v/>
      </c>
      <c r="AA758" s="114"/>
      <c r="AB758" s="114"/>
      <c r="AC758" s="128"/>
      <c r="AD758" s="55"/>
      <c r="AE758" s="55"/>
      <c r="AF758" s="55" t="str">
        <f t="shared" si="19"/>
        <v/>
      </c>
      <c r="AG758" s="55" t="str">
        <f t="shared" si="13"/>
        <v/>
      </c>
      <c r="AH758" s="55" t="str">
        <f t="shared" si="14"/>
        <v/>
      </c>
      <c r="AI758" s="55"/>
      <c r="AJ758" s="55" t="str">
        <f t="shared" si="20"/>
        <v/>
      </c>
      <c r="AK758" s="55" t="str">
        <f t="shared" si="15"/>
        <v/>
      </c>
      <c r="AL758" s="104" t="str">
        <f t="shared" si="16"/>
        <v>  </v>
      </c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</row>
    <row r="759" ht="30.0" customHeight="1">
      <c r="A759" s="1"/>
      <c r="B759" s="1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114"/>
      <c r="W759" s="114"/>
      <c r="X759" s="114"/>
      <c r="Y759" s="114" t="str">
        <f t="shared" si="9"/>
        <v/>
      </c>
      <c r="Z759" s="114" t="str">
        <f t="shared" si="10"/>
        <v/>
      </c>
      <c r="AA759" s="114"/>
      <c r="AB759" s="114"/>
      <c r="AC759" s="128"/>
      <c r="AD759" s="55"/>
      <c r="AE759" s="55"/>
      <c r="AF759" s="55" t="str">
        <f t="shared" si="19"/>
        <v/>
      </c>
      <c r="AG759" s="55" t="str">
        <f t="shared" si="13"/>
        <v/>
      </c>
      <c r="AH759" s="55" t="str">
        <f t="shared" si="14"/>
        <v/>
      </c>
      <c r="AI759" s="55"/>
      <c r="AJ759" s="55" t="str">
        <f t="shared" si="20"/>
        <v/>
      </c>
      <c r="AK759" s="55" t="str">
        <f t="shared" si="15"/>
        <v/>
      </c>
      <c r="AL759" s="104" t="str">
        <f t="shared" si="16"/>
        <v>  </v>
      </c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</row>
    <row r="760" ht="30.0" customHeight="1">
      <c r="A760" s="1"/>
      <c r="B760" s="1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114"/>
      <c r="W760" s="114"/>
      <c r="X760" s="114"/>
      <c r="Y760" s="114" t="str">
        <f t="shared" si="9"/>
        <v/>
      </c>
      <c r="Z760" s="114" t="str">
        <f t="shared" si="10"/>
        <v/>
      </c>
      <c r="AA760" s="114"/>
      <c r="AB760" s="114"/>
      <c r="AC760" s="128"/>
      <c r="AD760" s="55"/>
      <c r="AE760" s="55"/>
      <c r="AF760" s="55" t="str">
        <f t="shared" si="19"/>
        <v/>
      </c>
      <c r="AG760" s="55" t="str">
        <f t="shared" si="13"/>
        <v/>
      </c>
      <c r="AH760" s="55" t="str">
        <f t="shared" si="14"/>
        <v/>
      </c>
      <c r="AI760" s="55"/>
      <c r="AJ760" s="55" t="str">
        <f t="shared" si="20"/>
        <v/>
      </c>
      <c r="AK760" s="55" t="str">
        <f t="shared" si="15"/>
        <v/>
      </c>
      <c r="AL760" s="104" t="str">
        <f t="shared" si="16"/>
        <v>  </v>
      </c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</row>
    <row r="761" ht="30.0" customHeight="1">
      <c r="A761" s="1"/>
      <c r="B761" s="1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114"/>
      <c r="W761" s="114"/>
      <c r="X761" s="114"/>
      <c r="Y761" s="114" t="str">
        <f t="shared" si="9"/>
        <v/>
      </c>
      <c r="Z761" s="114" t="str">
        <f t="shared" si="10"/>
        <v/>
      </c>
      <c r="AA761" s="114"/>
      <c r="AB761" s="114"/>
      <c r="AC761" s="128"/>
      <c r="AD761" s="55"/>
      <c r="AE761" s="55"/>
      <c r="AF761" s="55" t="str">
        <f t="shared" si="19"/>
        <v/>
      </c>
      <c r="AG761" s="55" t="str">
        <f t="shared" si="13"/>
        <v/>
      </c>
      <c r="AH761" s="55" t="str">
        <f t="shared" si="14"/>
        <v/>
      </c>
      <c r="AI761" s="55"/>
      <c r="AJ761" s="55" t="str">
        <f t="shared" si="20"/>
        <v/>
      </c>
      <c r="AK761" s="55" t="str">
        <f t="shared" si="15"/>
        <v/>
      </c>
      <c r="AL761" s="104" t="str">
        <f t="shared" si="16"/>
        <v>  </v>
      </c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</row>
    <row r="762" ht="30.0" customHeight="1">
      <c r="A762" s="1"/>
      <c r="B762" s="1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114"/>
      <c r="W762" s="114"/>
      <c r="X762" s="114"/>
      <c r="Y762" s="114" t="str">
        <f t="shared" si="9"/>
        <v/>
      </c>
      <c r="Z762" s="114" t="str">
        <f t="shared" si="10"/>
        <v/>
      </c>
      <c r="AA762" s="114"/>
      <c r="AB762" s="114"/>
      <c r="AC762" s="128"/>
      <c r="AD762" s="55"/>
      <c r="AE762" s="55"/>
      <c r="AF762" s="55" t="str">
        <f t="shared" si="19"/>
        <v/>
      </c>
      <c r="AG762" s="55" t="str">
        <f t="shared" si="13"/>
        <v/>
      </c>
      <c r="AH762" s="55" t="str">
        <f t="shared" si="14"/>
        <v/>
      </c>
      <c r="AI762" s="55"/>
      <c r="AJ762" s="55" t="str">
        <f t="shared" si="20"/>
        <v/>
      </c>
      <c r="AK762" s="55" t="str">
        <f t="shared" si="15"/>
        <v/>
      </c>
      <c r="AL762" s="104" t="str">
        <f t="shared" si="16"/>
        <v>  </v>
      </c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</row>
    <row r="763" ht="30.0" customHeight="1">
      <c r="A763" s="1"/>
      <c r="B763" s="1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114"/>
      <c r="W763" s="114"/>
      <c r="X763" s="114"/>
      <c r="Y763" s="114" t="str">
        <f t="shared" si="9"/>
        <v/>
      </c>
      <c r="Z763" s="114" t="str">
        <f t="shared" si="10"/>
        <v/>
      </c>
      <c r="AA763" s="114"/>
      <c r="AB763" s="114"/>
      <c r="AC763" s="128"/>
      <c r="AD763" s="55"/>
      <c r="AE763" s="55"/>
      <c r="AF763" s="55" t="str">
        <f t="shared" si="19"/>
        <v/>
      </c>
      <c r="AG763" s="55" t="str">
        <f t="shared" si="13"/>
        <v/>
      </c>
      <c r="AH763" s="55" t="str">
        <f t="shared" si="14"/>
        <v/>
      </c>
      <c r="AI763" s="55"/>
      <c r="AJ763" s="55" t="str">
        <f t="shared" si="20"/>
        <v/>
      </c>
      <c r="AK763" s="55" t="str">
        <f t="shared" si="15"/>
        <v/>
      </c>
      <c r="AL763" s="104" t="str">
        <f t="shared" si="16"/>
        <v>  </v>
      </c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</row>
    <row r="764" ht="30.0" customHeight="1">
      <c r="A764" s="1"/>
      <c r="B764" s="1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114"/>
      <c r="W764" s="114"/>
      <c r="X764" s="114"/>
      <c r="Y764" s="114" t="str">
        <f t="shared" si="9"/>
        <v/>
      </c>
      <c r="Z764" s="114" t="str">
        <f t="shared" si="10"/>
        <v/>
      </c>
      <c r="AA764" s="114"/>
      <c r="AB764" s="114"/>
      <c r="AC764" s="128"/>
      <c r="AD764" s="55"/>
      <c r="AE764" s="55"/>
      <c r="AF764" s="55" t="str">
        <f t="shared" si="19"/>
        <v/>
      </c>
      <c r="AG764" s="55" t="str">
        <f t="shared" si="13"/>
        <v/>
      </c>
      <c r="AH764" s="55" t="str">
        <f t="shared" si="14"/>
        <v/>
      </c>
      <c r="AI764" s="55"/>
      <c r="AJ764" s="55" t="str">
        <f t="shared" si="20"/>
        <v/>
      </c>
      <c r="AK764" s="55" t="str">
        <f t="shared" si="15"/>
        <v/>
      </c>
      <c r="AL764" s="104" t="str">
        <f t="shared" si="16"/>
        <v>  </v>
      </c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</row>
    <row r="765" ht="30.0" customHeight="1">
      <c r="A765" s="1"/>
      <c r="B765" s="1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114"/>
      <c r="W765" s="114"/>
      <c r="X765" s="114"/>
      <c r="Y765" s="114" t="str">
        <f t="shared" si="9"/>
        <v/>
      </c>
      <c r="Z765" s="114" t="str">
        <f t="shared" si="10"/>
        <v/>
      </c>
      <c r="AA765" s="114"/>
      <c r="AB765" s="114"/>
      <c r="AC765" s="128"/>
      <c r="AD765" s="55"/>
      <c r="AE765" s="55"/>
      <c r="AF765" s="55" t="str">
        <f t="shared" si="19"/>
        <v/>
      </c>
      <c r="AG765" s="55" t="str">
        <f t="shared" si="13"/>
        <v/>
      </c>
      <c r="AH765" s="55" t="str">
        <f t="shared" si="14"/>
        <v/>
      </c>
      <c r="AI765" s="55"/>
      <c r="AJ765" s="55" t="str">
        <f t="shared" si="20"/>
        <v/>
      </c>
      <c r="AK765" s="55" t="str">
        <f t="shared" si="15"/>
        <v/>
      </c>
      <c r="AL765" s="104" t="str">
        <f t="shared" si="16"/>
        <v>  </v>
      </c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</row>
    <row r="766" ht="30.0" customHeight="1">
      <c r="A766" s="1"/>
      <c r="B766" s="1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114"/>
      <c r="W766" s="114"/>
      <c r="X766" s="114"/>
      <c r="Y766" s="114" t="str">
        <f t="shared" si="9"/>
        <v/>
      </c>
      <c r="Z766" s="114" t="str">
        <f t="shared" si="10"/>
        <v/>
      </c>
      <c r="AA766" s="114"/>
      <c r="AB766" s="114"/>
      <c r="AC766" s="128"/>
      <c r="AD766" s="55"/>
      <c r="AE766" s="55"/>
      <c r="AF766" s="55" t="str">
        <f t="shared" si="19"/>
        <v/>
      </c>
      <c r="AG766" s="55" t="str">
        <f t="shared" si="13"/>
        <v/>
      </c>
      <c r="AH766" s="55" t="str">
        <f t="shared" si="14"/>
        <v/>
      </c>
      <c r="AI766" s="55"/>
      <c r="AJ766" s="55" t="str">
        <f t="shared" si="20"/>
        <v/>
      </c>
      <c r="AK766" s="55" t="str">
        <f t="shared" si="15"/>
        <v/>
      </c>
      <c r="AL766" s="104" t="str">
        <f t="shared" si="16"/>
        <v>  </v>
      </c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</row>
    <row r="767" ht="30.0" customHeight="1">
      <c r="A767" s="1"/>
      <c r="B767" s="1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114"/>
      <c r="W767" s="114"/>
      <c r="X767" s="114"/>
      <c r="Y767" s="114" t="str">
        <f t="shared" si="9"/>
        <v/>
      </c>
      <c r="Z767" s="114" t="str">
        <f t="shared" si="10"/>
        <v/>
      </c>
      <c r="AA767" s="114"/>
      <c r="AB767" s="114"/>
      <c r="AC767" s="128"/>
      <c r="AD767" s="55"/>
      <c r="AE767" s="55"/>
      <c r="AF767" s="55" t="str">
        <f t="shared" si="19"/>
        <v/>
      </c>
      <c r="AG767" s="55" t="str">
        <f t="shared" si="13"/>
        <v/>
      </c>
      <c r="AH767" s="55" t="str">
        <f t="shared" si="14"/>
        <v/>
      </c>
      <c r="AI767" s="55"/>
      <c r="AJ767" s="55" t="str">
        <f t="shared" si="20"/>
        <v/>
      </c>
      <c r="AK767" s="55" t="str">
        <f t="shared" si="15"/>
        <v/>
      </c>
      <c r="AL767" s="104" t="str">
        <f t="shared" si="16"/>
        <v>  </v>
      </c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</row>
    <row r="768" ht="30.0" customHeight="1">
      <c r="A768" s="1"/>
      <c r="B768" s="1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114"/>
      <c r="W768" s="114"/>
      <c r="X768" s="114"/>
      <c r="Y768" s="114" t="str">
        <f t="shared" si="9"/>
        <v/>
      </c>
      <c r="Z768" s="114" t="str">
        <f t="shared" si="10"/>
        <v/>
      </c>
      <c r="AA768" s="114"/>
      <c r="AB768" s="114"/>
      <c r="AC768" s="128"/>
      <c r="AD768" s="55"/>
      <c r="AE768" s="55"/>
      <c r="AF768" s="55" t="str">
        <f t="shared" si="19"/>
        <v/>
      </c>
      <c r="AG768" s="55" t="str">
        <f t="shared" si="13"/>
        <v/>
      </c>
      <c r="AH768" s="55" t="str">
        <f t="shared" si="14"/>
        <v/>
      </c>
      <c r="AI768" s="55"/>
      <c r="AJ768" s="55" t="str">
        <f t="shared" si="20"/>
        <v/>
      </c>
      <c r="AK768" s="55" t="str">
        <f t="shared" si="15"/>
        <v/>
      </c>
      <c r="AL768" s="104" t="str">
        <f t="shared" si="16"/>
        <v>  </v>
      </c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</row>
    <row r="769" ht="30.0" customHeight="1">
      <c r="A769" s="1"/>
      <c r="B769" s="1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114"/>
      <c r="W769" s="114"/>
      <c r="X769" s="114"/>
      <c r="Y769" s="114" t="str">
        <f t="shared" si="9"/>
        <v/>
      </c>
      <c r="Z769" s="114" t="str">
        <f t="shared" si="10"/>
        <v/>
      </c>
      <c r="AA769" s="114"/>
      <c r="AB769" s="114"/>
      <c r="AC769" s="128"/>
      <c r="AD769" s="55"/>
      <c r="AE769" s="55"/>
      <c r="AF769" s="55" t="str">
        <f t="shared" si="19"/>
        <v/>
      </c>
      <c r="AG769" s="55" t="str">
        <f t="shared" si="13"/>
        <v/>
      </c>
      <c r="AH769" s="55" t="str">
        <f t="shared" si="14"/>
        <v/>
      </c>
      <c r="AI769" s="55"/>
      <c r="AJ769" s="55" t="str">
        <f t="shared" si="20"/>
        <v/>
      </c>
      <c r="AK769" s="55" t="str">
        <f t="shared" si="15"/>
        <v/>
      </c>
      <c r="AL769" s="104" t="str">
        <f t="shared" si="16"/>
        <v>  </v>
      </c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</row>
    <row r="770" ht="30.0" customHeight="1">
      <c r="A770" s="1"/>
      <c r="B770" s="1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114"/>
      <c r="W770" s="114"/>
      <c r="X770" s="114"/>
      <c r="Y770" s="114" t="str">
        <f t="shared" si="9"/>
        <v/>
      </c>
      <c r="Z770" s="114" t="str">
        <f t="shared" si="10"/>
        <v/>
      </c>
      <c r="AA770" s="114"/>
      <c r="AB770" s="114"/>
      <c r="AC770" s="128"/>
      <c r="AD770" s="55"/>
      <c r="AE770" s="55"/>
      <c r="AF770" s="55" t="str">
        <f t="shared" si="19"/>
        <v/>
      </c>
      <c r="AG770" s="55" t="str">
        <f t="shared" si="13"/>
        <v/>
      </c>
      <c r="AH770" s="55" t="str">
        <f t="shared" si="14"/>
        <v/>
      </c>
      <c r="AI770" s="55"/>
      <c r="AJ770" s="55" t="str">
        <f t="shared" si="20"/>
        <v/>
      </c>
      <c r="AK770" s="55" t="str">
        <f t="shared" si="15"/>
        <v/>
      </c>
      <c r="AL770" s="104" t="str">
        <f t="shared" si="16"/>
        <v>  </v>
      </c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</row>
    <row r="771" ht="30.0" customHeight="1">
      <c r="A771" s="1"/>
      <c r="B771" s="1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114"/>
      <c r="W771" s="114"/>
      <c r="X771" s="114"/>
      <c r="Y771" s="114" t="str">
        <f t="shared" si="9"/>
        <v/>
      </c>
      <c r="Z771" s="114" t="str">
        <f t="shared" si="10"/>
        <v/>
      </c>
      <c r="AA771" s="114"/>
      <c r="AB771" s="114"/>
      <c r="AC771" s="128"/>
      <c r="AD771" s="55"/>
      <c r="AE771" s="55"/>
      <c r="AF771" s="55" t="str">
        <f t="shared" si="19"/>
        <v/>
      </c>
      <c r="AG771" s="55" t="str">
        <f t="shared" si="13"/>
        <v/>
      </c>
      <c r="AH771" s="55" t="str">
        <f t="shared" si="14"/>
        <v/>
      </c>
      <c r="AI771" s="55"/>
      <c r="AJ771" s="55" t="str">
        <f t="shared" si="20"/>
        <v/>
      </c>
      <c r="AK771" s="55" t="str">
        <f t="shared" si="15"/>
        <v/>
      </c>
      <c r="AL771" s="104" t="str">
        <f t="shared" si="16"/>
        <v>  </v>
      </c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</row>
    <row r="772" ht="30.0" customHeight="1">
      <c r="A772" s="1"/>
      <c r="B772" s="1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114"/>
      <c r="W772" s="114"/>
      <c r="X772" s="114"/>
      <c r="Y772" s="114" t="str">
        <f t="shared" si="9"/>
        <v/>
      </c>
      <c r="Z772" s="114" t="str">
        <f t="shared" si="10"/>
        <v/>
      </c>
      <c r="AA772" s="114"/>
      <c r="AB772" s="114"/>
      <c r="AC772" s="128"/>
      <c r="AD772" s="55"/>
      <c r="AE772" s="55"/>
      <c r="AF772" s="55" t="str">
        <f t="shared" si="19"/>
        <v/>
      </c>
      <c r="AG772" s="55" t="str">
        <f t="shared" si="13"/>
        <v/>
      </c>
      <c r="AH772" s="55" t="str">
        <f t="shared" si="14"/>
        <v/>
      </c>
      <c r="AI772" s="55"/>
      <c r="AJ772" s="55" t="str">
        <f t="shared" si="20"/>
        <v/>
      </c>
      <c r="AK772" s="55" t="str">
        <f t="shared" si="15"/>
        <v/>
      </c>
      <c r="AL772" s="104" t="str">
        <f t="shared" si="16"/>
        <v>  </v>
      </c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</row>
    <row r="773" ht="30.0" customHeight="1">
      <c r="A773" s="1"/>
      <c r="B773" s="1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114"/>
      <c r="W773" s="114"/>
      <c r="X773" s="114"/>
      <c r="Y773" s="114" t="str">
        <f t="shared" si="9"/>
        <v/>
      </c>
      <c r="Z773" s="114" t="str">
        <f t="shared" si="10"/>
        <v/>
      </c>
      <c r="AA773" s="114"/>
      <c r="AB773" s="114"/>
      <c r="AC773" s="128"/>
      <c r="AD773" s="55"/>
      <c r="AE773" s="55"/>
      <c r="AF773" s="55" t="str">
        <f t="shared" si="19"/>
        <v/>
      </c>
      <c r="AG773" s="55" t="str">
        <f t="shared" si="13"/>
        <v/>
      </c>
      <c r="AH773" s="55" t="str">
        <f t="shared" si="14"/>
        <v/>
      </c>
      <c r="AI773" s="55"/>
      <c r="AJ773" s="55" t="str">
        <f t="shared" si="20"/>
        <v/>
      </c>
      <c r="AK773" s="55" t="str">
        <f t="shared" si="15"/>
        <v/>
      </c>
      <c r="AL773" s="104" t="str">
        <f t="shared" si="16"/>
        <v>  </v>
      </c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</row>
    <row r="774" ht="30.0" customHeight="1">
      <c r="A774" s="1"/>
      <c r="B774" s="1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114"/>
      <c r="W774" s="114"/>
      <c r="X774" s="114"/>
      <c r="Y774" s="114" t="str">
        <f t="shared" si="9"/>
        <v/>
      </c>
      <c r="Z774" s="114" t="str">
        <f t="shared" si="10"/>
        <v/>
      </c>
      <c r="AA774" s="114"/>
      <c r="AB774" s="114"/>
      <c r="AC774" s="128"/>
      <c r="AD774" s="55"/>
      <c r="AE774" s="55"/>
      <c r="AF774" s="55" t="str">
        <f t="shared" si="19"/>
        <v/>
      </c>
      <c r="AG774" s="55" t="str">
        <f t="shared" si="13"/>
        <v/>
      </c>
      <c r="AH774" s="55" t="str">
        <f t="shared" si="14"/>
        <v/>
      </c>
      <c r="AI774" s="55"/>
      <c r="AJ774" s="55" t="str">
        <f t="shared" si="20"/>
        <v/>
      </c>
      <c r="AK774" s="55" t="str">
        <f t="shared" si="15"/>
        <v/>
      </c>
      <c r="AL774" s="104" t="str">
        <f t="shared" si="16"/>
        <v>  </v>
      </c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</row>
    <row r="775" ht="30.0" customHeight="1">
      <c r="A775" s="1"/>
      <c r="B775" s="1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114"/>
      <c r="W775" s="114"/>
      <c r="X775" s="114"/>
      <c r="Y775" s="114" t="str">
        <f t="shared" si="9"/>
        <v/>
      </c>
      <c r="Z775" s="114" t="str">
        <f t="shared" si="10"/>
        <v/>
      </c>
      <c r="AA775" s="114"/>
      <c r="AB775" s="114"/>
      <c r="AC775" s="128"/>
      <c r="AD775" s="55"/>
      <c r="AE775" s="55"/>
      <c r="AF775" s="55" t="str">
        <f t="shared" si="19"/>
        <v/>
      </c>
      <c r="AG775" s="55" t="str">
        <f t="shared" si="13"/>
        <v/>
      </c>
      <c r="AH775" s="55" t="str">
        <f t="shared" si="14"/>
        <v/>
      </c>
      <c r="AI775" s="55"/>
      <c r="AJ775" s="55" t="str">
        <f t="shared" si="20"/>
        <v/>
      </c>
      <c r="AK775" s="55" t="str">
        <f t="shared" si="15"/>
        <v/>
      </c>
      <c r="AL775" s="104" t="str">
        <f t="shared" si="16"/>
        <v>  </v>
      </c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</row>
    <row r="776" ht="30.0" customHeight="1">
      <c r="A776" s="1"/>
      <c r="B776" s="1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114"/>
      <c r="W776" s="114"/>
      <c r="X776" s="114"/>
      <c r="Y776" s="114" t="str">
        <f t="shared" si="9"/>
        <v/>
      </c>
      <c r="Z776" s="114" t="str">
        <f t="shared" si="10"/>
        <v/>
      </c>
      <c r="AA776" s="114"/>
      <c r="AB776" s="114"/>
      <c r="AC776" s="128"/>
      <c r="AD776" s="55"/>
      <c r="AE776" s="55"/>
      <c r="AF776" s="55" t="str">
        <f t="shared" si="19"/>
        <v/>
      </c>
      <c r="AG776" s="55" t="str">
        <f t="shared" si="13"/>
        <v/>
      </c>
      <c r="AH776" s="55" t="str">
        <f t="shared" si="14"/>
        <v/>
      </c>
      <c r="AI776" s="55"/>
      <c r="AJ776" s="55" t="str">
        <f t="shared" si="20"/>
        <v/>
      </c>
      <c r="AK776" s="55" t="str">
        <f t="shared" si="15"/>
        <v/>
      </c>
      <c r="AL776" s="104" t="str">
        <f t="shared" si="16"/>
        <v>  </v>
      </c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</row>
    <row r="777" ht="30.0" customHeight="1">
      <c r="A777" s="1"/>
      <c r="B777" s="1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114"/>
      <c r="W777" s="114"/>
      <c r="X777" s="114"/>
      <c r="Y777" s="114" t="str">
        <f t="shared" si="9"/>
        <v/>
      </c>
      <c r="Z777" s="114" t="str">
        <f t="shared" si="10"/>
        <v/>
      </c>
      <c r="AA777" s="114"/>
      <c r="AB777" s="114"/>
      <c r="AC777" s="128"/>
      <c r="AD777" s="55"/>
      <c r="AE777" s="55"/>
      <c r="AF777" s="55" t="str">
        <f t="shared" si="19"/>
        <v/>
      </c>
      <c r="AG777" s="55" t="str">
        <f t="shared" si="13"/>
        <v/>
      </c>
      <c r="AH777" s="55" t="str">
        <f t="shared" si="14"/>
        <v/>
      </c>
      <c r="AI777" s="55"/>
      <c r="AJ777" s="55" t="str">
        <f t="shared" si="20"/>
        <v/>
      </c>
      <c r="AK777" s="55" t="str">
        <f t="shared" si="15"/>
        <v/>
      </c>
      <c r="AL777" s="104" t="str">
        <f t="shared" si="16"/>
        <v>  </v>
      </c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</row>
    <row r="778" ht="30.0" customHeight="1">
      <c r="A778" s="1"/>
      <c r="B778" s="1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114"/>
      <c r="W778" s="114"/>
      <c r="X778" s="114"/>
      <c r="Y778" s="114" t="str">
        <f t="shared" si="9"/>
        <v/>
      </c>
      <c r="Z778" s="114" t="str">
        <f t="shared" si="10"/>
        <v/>
      </c>
      <c r="AA778" s="114"/>
      <c r="AB778" s="114"/>
      <c r="AC778" s="128"/>
      <c r="AD778" s="55"/>
      <c r="AE778" s="55"/>
      <c r="AF778" s="55" t="str">
        <f t="shared" si="19"/>
        <v/>
      </c>
      <c r="AG778" s="55" t="str">
        <f t="shared" si="13"/>
        <v/>
      </c>
      <c r="AH778" s="55" t="str">
        <f t="shared" si="14"/>
        <v/>
      </c>
      <c r="AI778" s="55"/>
      <c r="AJ778" s="55" t="str">
        <f t="shared" si="20"/>
        <v/>
      </c>
      <c r="AK778" s="55" t="str">
        <f t="shared" si="15"/>
        <v/>
      </c>
      <c r="AL778" s="104" t="str">
        <f t="shared" si="16"/>
        <v>  </v>
      </c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</row>
    <row r="779" ht="30.0" customHeight="1">
      <c r="A779" s="1"/>
      <c r="B779" s="1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114"/>
      <c r="W779" s="114"/>
      <c r="X779" s="114"/>
      <c r="Y779" s="114" t="str">
        <f t="shared" si="9"/>
        <v/>
      </c>
      <c r="Z779" s="114" t="str">
        <f t="shared" si="10"/>
        <v/>
      </c>
      <c r="AA779" s="114"/>
      <c r="AB779" s="114"/>
      <c r="AC779" s="128"/>
      <c r="AD779" s="55"/>
      <c r="AE779" s="55"/>
      <c r="AF779" s="55" t="str">
        <f t="shared" si="19"/>
        <v/>
      </c>
      <c r="AG779" s="55" t="str">
        <f t="shared" si="13"/>
        <v/>
      </c>
      <c r="AH779" s="55" t="str">
        <f t="shared" si="14"/>
        <v/>
      </c>
      <c r="AI779" s="55"/>
      <c r="AJ779" s="55" t="str">
        <f t="shared" si="20"/>
        <v/>
      </c>
      <c r="AK779" s="55" t="str">
        <f t="shared" si="15"/>
        <v/>
      </c>
      <c r="AL779" s="104" t="str">
        <f t="shared" si="16"/>
        <v>  </v>
      </c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</row>
    <row r="780" ht="30.0" customHeight="1">
      <c r="A780" s="1"/>
      <c r="B780" s="1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114"/>
      <c r="W780" s="114"/>
      <c r="X780" s="114"/>
      <c r="Y780" s="114" t="str">
        <f t="shared" si="9"/>
        <v/>
      </c>
      <c r="Z780" s="114" t="str">
        <f t="shared" si="10"/>
        <v/>
      </c>
      <c r="AA780" s="114"/>
      <c r="AB780" s="114"/>
      <c r="AC780" s="128"/>
      <c r="AD780" s="55"/>
      <c r="AE780" s="55"/>
      <c r="AF780" s="55" t="str">
        <f t="shared" si="19"/>
        <v/>
      </c>
      <c r="AG780" s="55" t="str">
        <f t="shared" si="13"/>
        <v/>
      </c>
      <c r="AH780" s="55" t="str">
        <f t="shared" si="14"/>
        <v/>
      </c>
      <c r="AI780" s="55"/>
      <c r="AJ780" s="55" t="str">
        <f t="shared" si="20"/>
        <v/>
      </c>
      <c r="AK780" s="55" t="str">
        <f t="shared" si="15"/>
        <v/>
      </c>
      <c r="AL780" s="104" t="str">
        <f t="shared" si="16"/>
        <v>  </v>
      </c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</row>
    <row r="781" ht="30.0" customHeight="1">
      <c r="A781" s="1"/>
      <c r="B781" s="1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114"/>
      <c r="W781" s="114"/>
      <c r="X781" s="114"/>
      <c r="Y781" s="114" t="str">
        <f t="shared" si="9"/>
        <v/>
      </c>
      <c r="Z781" s="114" t="str">
        <f t="shared" si="10"/>
        <v/>
      </c>
      <c r="AA781" s="114"/>
      <c r="AB781" s="114"/>
      <c r="AC781" s="128"/>
      <c r="AD781" s="55"/>
      <c r="AE781" s="55"/>
      <c r="AF781" s="55" t="str">
        <f t="shared" si="19"/>
        <v/>
      </c>
      <c r="AG781" s="55" t="str">
        <f t="shared" si="13"/>
        <v/>
      </c>
      <c r="AH781" s="55" t="str">
        <f t="shared" si="14"/>
        <v/>
      </c>
      <c r="AI781" s="55"/>
      <c r="AJ781" s="55" t="str">
        <f t="shared" si="20"/>
        <v/>
      </c>
      <c r="AK781" s="55" t="str">
        <f t="shared" si="15"/>
        <v/>
      </c>
      <c r="AL781" s="104" t="str">
        <f t="shared" si="16"/>
        <v>  </v>
      </c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</row>
    <row r="782" ht="30.0" customHeight="1">
      <c r="A782" s="1"/>
      <c r="B782" s="1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114"/>
      <c r="W782" s="114"/>
      <c r="X782" s="114"/>
      <c r="Y782" s="114" t="str">
        <f t="shared" si="9"/>
        <v/>
      </c>
      <c r="Z782" s="114" t="str">
        <f t="shared" si="10"/>
        <v/>
      </c>
      <c r="AA782" s="114"/>
      <c r="AB782" s="114"/>
      <c r="AC782" s="128"/>
      <c r="AD782" s="55"/>
      <c r="AE782" s="55"/>
      <c r="AF782" s="55" t="str">
        <f t="shared" si="19"/>
        <v/>
      </c>
      <c r="AG782" s="55" t="str">
        <f t="shared" si="13"/>
        <v/>
      </c>
      <c r="AH782" s="55" t="str">
        <f t="shared" si="14"/>
        <v/>
      </c>
      <c r="AI782" s="55"/>
      <c r="AJ782" s="55" t="str">
        <f t="shared" si="20"/>
        <v/>
      </c>
      <c r="AK782" s="55" t="str">
        <f t="shared" si="15"/>
        <v/>
      </c>
      <c r="AL782" s="104" t="str">
        <f t="shared" si="16"/>
        <v>  </v>
      </c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</row>
    <row r="783" ht="30.0" customHeight="1">
      <c r="A783" s="1"/>
      <c r="B783" s="1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114"/>
      <c r="W783" s="114"/>
      <c r="X783" s="114"/>
      <c r="Y783" s="114" t="str">
        <f t="shared" si="9"/>
        <v/>
      </c>
      <c r="Z783" s="114" t="str">
        <f t="shared" si="10"/>
        <v/>
      </c>
      <c r="AA783" s="114"/>
      <c r="AB783" s="114"/>
      <c r="AC783" s="128"/>
      <c r="AD783" s="55"/>
      <c r="AE783" s="55"/>
      <c r="AF783" s="55" t="str">
        <f t="shared" si="19"/>
        <v/>
      </c>
      <c r="AG783" s="55" t="str">
        <f t="shared" si="13"/>
        <v/>
      </c>
      <c r="AH783" s="55" t="str">
        <f t="shared" si="14"/>
        <v/>
      </c>
      <c r="AI783" s="55"/>
      <c r="AJ783" s="55" t="str">
        <f t="shared" si="20"/>
        <v/>
      </c>
      <c r="AK783" s="55" t="str">
        <f t="shared" si="15"/>
        <v/>
      </c>
      <c r="AL783" s="104" t="str">
        <f t="shared" si="16"/>
        <v>  </v>
      </c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</row>
    <row r="784" ht="30.0" customHeight="1">
      <c r="A784" s="1"/>
      <c r="B784" s="1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114"/>
      <c r="W784" s="114"/>
      <c r="X784" s="114"/>
      <c r="Y784" s="114" t="str">
        <f t="shared" si="9"/>
        <v/>
      </c>
      <c r="Z784" s="114" t="str">
        <f t="shared" si="10"/>
        <v/>
      </c>
      <c r="AA784" s="114"/>
      <c r="AB784" s="114"/>
      <c r="AC784" s="128"/>
      <c r="AD784" s="55"/>
      <c r="AE784" s="55"/>
      <c r="AF784" s="55" t="str">
        <f t="shared" si="19"/>
        <v/>
      </c>
      <c r="AG784" s="55" t="str">
        <f t="shared" si="13"/>
        <v/>
      </c>
      <c r="AH784" s="55" t="str">
        <f t="shared" si="14"/>
        <v/>
      </c>
      <c r="AI784" s="55"/>
      <c r="AJ784" s="55" t="str">
        <f t="shared" si="20"/>
        <v/>
      </c>
      <c r="AK784" s="55" t="str">
        <f t="shared" si="15"/>
        <v/>
      </c>
      <c r="AL784" s="104" t="str">
        <f t="shared" si="16"/>
        <v>  </v>
      </c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</row>
    <row r="785" ht="30.0" customHeight="1">
      <c r="A785" s="1"/>
      <c r="B785" s="1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114"/>
      <c r="W785" s="114"/>
      <c r="X785" s="114"/>
      <c r="Y785" s="114" t="str">
        <f t="shared" si="9"/>
        <v/>
      </c>
      <c r="Z785" s="114" t="str">
        <f t="shared" si="10"/>
        <v/>
      </c>
      <c r="AA785" s="114"/>
      <c r="AB785" s="114"/>
      <c r="AC785" s="128"/>
      <c r="AD785" s="55"/>
      <c r="AE785" s="55"/>
      <c r="AF785" s="55" t="str">
        <f t="shared" si="19"/>
        <v/>
      </c>
      <c r="AG785" s="55" t="str">
        <f t="shared" si="13"/>
        <v/>
      </c>
      <c r="AH785" s="55" t="str">
        <f t="shared" si="14"/>
        <v/>
      </c>
      <c r="AI785" s="55"/>
      <c r="AJ785" s="55" t="str">
        <f t="shared" si="20"/>
        <v/>
      </c>
      <c r="AK785" s="55" t="str">
        <f t="shared" si="15"/>
        <v/>
      </c>
      <c r="AL785" s="104" t="str">
        <f t="shared" si="16"/>
        <v>  </v>
      </c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</row>
    <row r="786" ht="30.0" customHeight="1">
      <c r="A786" s="1"/>
      <c r="B786" s="1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114"/>
      <c r="W786" s="114"/>
      <c r="X786" s="114"/>
      <c r="Y786" s="114" t="str">
        <f t="shared" si="9"/>
        <v/>
      </c>
      <c r="Z786" s="114" t="str">
        <f t="shared" si="10"/>
        <v/>
      </c>
      <c r="AA786" s="114"/>
      <c r="AB786" s="114"/>
      <c r="AC786" s="128"/>
      <c r="AD786" s="55"/>
      <c r="AE786" s="55"/>
      <c r="AF786" s="55" t="str">
        <f t="shared" si="19"/>
        <v/>
      </c>
      <c r="AG786" s="55" t="str">
        <f t="shared" si="13"/>
        <v/>
      </c>
      <c r="AH786" s="55" t="str">
        <f t="shared" si="14"/>
        <v/>
      </c>
      <c r="AI786" s="55"/>
      <c r="AJ786" s="55" t="str">
        <f t="shared" si="20"/>
        <v/>
      </c>
      <c r="AK786" s="55" t="str">
        <f t="shared" si="15"/>
        <v/>
      </c>
      <c r="AL786" s="104" t="str">
        <f t="shared" si="16"/>
        <v>  </v>
      </c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</row>
    <row r="787" ht="30.0" customHeight="1">
      <c r="A787" s="1"/>
      <c r="B787" s="1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114"/>
      <c r="W787" s="114"/>
      <c r="X787" s="114"/>
      <c r="Y787" s="114" t="str">
        <f t="shared" si="9"/>
        <v/>
      </c>
      <c r="Z787" s="114" t="str">
        <f t="shared" si="10"/>
        <v/>
      </c>
      <c r="AA787" s="114"/>
      <c r="AB787" s="114"/>
      <c r="AC787" s="128"/>
      <c r="AD787" s="55"/>
      <c r="AE787" s="55"/>
      <c r="AF787" s="55" t="str">
        <f t="shared" si="19"/>
        <v/>
      </c>
      <c r="AG787" s="55" t="str">
        <f t="shared" si="13"/>
        <v/>
      </c>
      <c r="AH787" s="55" t="str">
        <f t="shared" si="14"/>
        <v/>
      </c>
      <c r="AI787" s="55"/>
      <c r="AJ787" s="55" t="str">
        <f t="shared" si="20"/>
        <v/>
      </c>
      <c r="AK787" s="55" t="str">
        <f t="shared" si="15"/>
        <v/>
      </c>
      <c r="AL787" s="104" t="str">
        <f t="shared" si="16"/>
        <v>  </v>
      </c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</row>
    <row r="788" ht="30.0" customHeight="1">
      <c r="A788" s="1"/>
      <c r="B788" s="1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114"/>
      <c r="W788" s="114"/>
      <c r="X788" s="114"/>
      <c r="Y788" s="114" t="str">
        <f t="shared" si="9"/>
        <v/>
      </c>
      <c r="Z788" s="114" t="str">
        <f t="shared" si="10"/>
        <v/>
      </c>
      <c r="AA788" s="114"/>
      <c r="AB788" s="114"/>
      <c r="AC788" s="128"/>
      <c r="AD788" s="55"/>
      <c r="AE788" s="55"/>
      <c r="AF788" s="55" t="str">
        <f t="shared" si="19"/>
        <v/>
      </c>
      <c r="AG788" s="55" t="str">
        <f t="shared" si="13"/>
        <v/>
      </c>
      <c r="AH788" s="55" t="str">
        <f t="shared" si="14"/>
        <v/>
      </c>
      <c r="AI788" s="55"/>
      <c r="AJ788" s="55" t="str">
        <f t="shared" si="20"/>
        <v/>
      </c>
      <c r="AK788" s="55" t="str">
        <f t="shared" si="15"/>
        <v/>
      </c>
      <c r="AL788" s="104" t="str">
        <f t="shared" si="16"/>
        <v>  </v>
      </c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</row>
    <row r="789" ht="30.0" customHeight="1">
      <c r="A789" s="1"/>
      <c r="B789" s="1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114"/>
      <c r="W789" s="114"/>
      <c r="X789" s="114"/>
      <c r="Y789" s="114" t="str">
        <f t="shared" si="9"/>
        <v/>
      </c>
      <c r="Z789" s="114" t="str">
        <f t="shared" si="10"/>
        <v/>
      </c>
      <c r="AA789" s="114"/>
      <c r="AB789" s="114"/>
      <c r="AC789" s="128"/>
      <c r="AD789" s="55"/>
      <c r="AE789" s="55"/>
      <c r="AF789" s="55" t="str">
        <f t="shared" si="19"/>
        <v/>
      </c>
      <c r="AG789" s="55" t="str">
        <f t="shared" si="13"/>
        <v/>
      </c>
      <c r="AH789" s="55" t="str">
        <f t="shared" si="14"/>
        <v/>
      </c>
      <c r="AI789" s="55"/>
      <c r="AJ789" s="55" t="str">
        <f t="shared" si="20"/>
        <v/>
      </c>
      <c r="AK789" s="55" t="str">
        <f t="shared" si="15"/>
        <v/>
      </c>
      <c r="AL789" s="104" t="str">
        <f t="shared" si="16"/>
        <v>  </v>
      </c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</row>
    <row r="790" ht="30.0" customHeight="1">
      <c r="A790" s="1"/>
      <c r="B790" s="1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114"/>
      <c r="W790" s="114"/>
      <c r="X790" s="114"/>
      <c r="Y790" s="114" t="str">
        <f t="shared" si="9"/>
        <v/>
      </c>
      <c r="Z790" s="114" t="str">
        <f t="shared" si="10"/>
        <v/>
      </c>
      <c r="AA790" s="114"/>
      <c r="AB790" s="114"/>
      <c r="AC790" s="128"/>
      <c r="AD790" s="55"/>
      <c r="AE790" s="55"/>
      <c r="AF790" s="55" t="str">
        <f t="shared" si="19"/>
        <v/>
      </c>
      <c r="AG790" s="55" t="str">
        <f t="shared" si="13"/>
        <v/>
      </c>
      <c r="AH790" s="55" t="str">
        <f t="shared" si="14"/>
        <v/>
      </c>
      <c r="AI790" s="55"/>
      <c r="AJ790" s="55" t="str">
        <f t="shared" si="20"/>
        <v/>
      </c>
      <c r="AK790" s="55" t="str">
        <f t="shared" si="15"/>
        <v/>
      </c>
      <c r="AL790" s="104" t="str">
        <f t="shared" si="16"/>
        <v>  </v>
      </c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</row>
    <row r="791" ht="30.0" customHeight="1">
      <c r="A791" s="1"/>
      <c r="B791" s="1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114"/>
      <c r="W791" s="114"/>
      <c r="X791" s="114"/>
      <c r="Y791" s="114" t="str">
        <f t="shared" si="9"/>
        <v/>
      </c>
      <c r="Z791" s="114" t="str">
        <f t="shared" si="10"/>
        <v/>
      </c>
      <c r="AA791" s="114"/>
      <c r="AB791" s="114"/>
      <c r="AC791" s="128"/>
      <c r="AD791" s="55"/>
      <c r="AE791" s="55"/>
      <c r="AF791" s="55" t="str">
        <f t="shared" si="19"/>
        <v/>
      </c>
      <c r="AG791" s="55" t="str">
        <f t="shared" si="13"/>
        <v/>
      </c>
      <c r="AH791" s="55" t="str">
        <f t="shared" si="14"/>
        <v/>
      </c>
      <c r="AI791" s="55"/>
      <c r="AJ791" s="55" t="str">
        <f t="shared" si="20"/>
        <v/>
      </c>
      <c r="AK791" s="55" t="str">
        <f t="shared" si="15"/>
        <v/>
      </c>
      <c r="AL791" s="104" t="str">
        <f t="shared" si="16"/>
        <v>  </v>
      </c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</row>
    <row r="792" ht="30.0" customHeight="1">
      <c r="A792" s="1"/>
      <c r="B792" s="1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114"/>
      <c r="W792" s="114"/>
      <c r="X792" s="114"/>
      <c r="Y792" s="114" t="str">
        <f t="shared" si="9"/>
        <v/>
      </c>
      <c r="Z792" s="114" t="str">
        <f t="shared" si="10"/>
        <v/>
      </c>
      <c r="AA792" s="114"/>
      <c r="AB792" s="114"/>
      <c r="AC792" s="128"/>
      <c r="AD792" s="55"/>
      <c r="AE792" s="55"/>
      <c r="AF792" s="55" t="str">
        <f t="shared" si="19"/>
        <v/>
      </c>
      <c r="AG792" s="55" t="str">
        <f t="shared" si="13"/>
        <v/>
      </c>
      <c r="AH792" s="55" t="str">
        <f t="shared" si="14"/>
        <v/>
      </c>
      <c r="AI792" s="55"/>
      <c r="AJ792" s="55" t="str">
        <f t="shared" si="20"/>
        <v/>
      </c>
      <c r="AK792" s="55" t="str">
        <f t="shared" si="15"/>
        <v/>
      </c>
      <c r="AL792" s="104" t="str">
        <f t="shared" si="16"/>
        <v>  </v>
      </c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</row>
    <row r="793" ht="30.0" customHeight="1">
      <c r="A793" s="1"/>
      <c r="B793" s="1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114"/>
      <c r="W793" s="114"/>
      <c r="X793" s="114"/>
      <c r="Y793" s="114" t="str">
        <f t="shared" si="9"/>
        <v/>
      </c>
      <c r="Z793" s="114" t="str">
        <f t="shared" si="10"/>
        <v/>
      </c>
      <c r="AA793" s="114"/>
      <c r="AB793" s="114"/>
      <c r="AC793" s="128"/>
      <c r="AD793" s="55"/>
      <c r="AE793" s="55"/>
      <c r="AF793" s="55" t="str">
        <f t="shared" si="19"/>
        <v/>
      </c>
      <c r="AG793" s="55" t="str">
        <f t="shared" si="13"/>
        <v/>
      </c>
      <c r="AH793" s="55" t="str">
        <f t="shared" si="14"/>
        <v/>
      </c>
      <c r="AI793" s="55"/>
      <c r="AJ793" s="55" t="str">
        <f t="shared" si="20"/>
        <v/>
      </c>
      <c r="AK793" s="55" t="str">
        <f t="shared" si="15"/>
        <v/>
      </c>
      <c r="AL793" s="104" t="str">
        <f t="shared" si="16"/>
        <v>  </v>
      </c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</row>
    <row r="794" ht="30.0" customHeight="1">
      <c r="A794" s="1"/>
      <c r="B794" s="1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114"/>
      <c r="W794" s="114"/>
      <c r="X794" s="114"/>
      <c r="Y794" s="114" t="str">
        <f t="shared" si="9"/>
        <v/>
      </c>
      <c r="Z794" s="114" t="str">
        <f t="shared" si="10"/>
        <v/>
      </c>
      <c r="AA794" s="114"/>
      <c r="AB794" s="114"/>
      <c r="AC794" s="128"/>
      <c r="AD794" s="55"/>
      <c r="AE794" s="55"/>
      <c r="AF794" s="55" t="str">
        <f t="shared" si="19"/>
        <v/>
      </c>
      <c r="AG794" s="55" t="str">
        <f t="shared" si="13"/>
        <v/>
      </c>
      <c r="AH794" s="55" t="str">
        <f t="shared" si="14"/>
        <v/>
      </c>
      <c r="AI794" s="55"/>
      <c r="AJ794" s="55" t="str">
        <f t="shared" si="20"/>
        <v/>
      </c>
      <c r="AK794" s="55" t="str">
        <f t="shared" si="15"/>
        <v/>
      </c>
      <c r="AL794" s="104" t="str">
        <f t="shared" si="16"/>
        <v>  </v>
      </c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</row>
    <row r="795" ht="30.0" customHeight="1">
      <c r="A795" s="1"/>
      <c r="B795" s="1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114"/>
      <c r="W795" s="114"/>
      <c r="X795" s="114"/>
      <c r="Y795" s="114" t="str">
        <f t="shared" si="9"/>
        <v/>
      </c>
      <c r="Z795" s="114" t="str">
        <f t="shared" si="10"/>
        <v/>
      </c>
      <c r="AA795" s="114"/>
      <c r="AB795" s="114"/>
      <c r="AC795" s="128"/>
      <c r="AD795" s="55"/>
      <c r="AE795" s="55"/>
      <c r="AF795" s="55" t="str">
        <f t="shared" si="19"/>
        <v/>
      </c>
      <c r="AG795" s="55" t="str">
        <f t="shared" si="13"/>
        <v/>
      </c>
      <c r="AH795" s="55" t="str">
        <f t="shared" si="14"/>
        <v/>
      </c>
      <c r="AI795" s="55"/>
      <c r="AJ795" s="55" t="str">
        <f t="shared" si="20"/>
        <v/>
      </c>
      <c r="AK795" s="55" t="str">
        <f t="shared" si="15"/>
        <v/>
      </c>
      <c r="AL795" s="104" t="str">
        <f t="shared" si="16"/>
        <v>  </v>
      </c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</row>
    <row r="796" ht="30.0" customHeight="1">
      <c r="A796" s="1"/>
      <c r="B796" s="1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114"/>
      <c r="W796" s="114"/>
      <c r="X796" s="114"/>
      <c r="Y796" s="114" t="str">
        <f t="shared" si="9"/>
        <v/>
      </c>
      <c r="Z796" s="114" t="str">
        <f t="shared" si="10"/>
        <v/>
      </c>
      <c r="AA796" s="114"/>
      <c r="AB796" s="114"/>
      <c r="AC796" s="128"/>
      <c r="AD796" s="55"/>
      <c r="AE796" s="55"/>
      <c r="AF796" s="55" t="str">
        <f t="shared" si="19"/>
        <v/>
      </c>
      <c r="AG796" s="55" t="str">
        <f t="shared" si="13"/>
        <v/>
      </c>
      <c r="AH796" s="55" t="str">
        <f t="shared" si="14"/>
        <v/>
      </c>
      <c r="AI796" s="55"/>
      <c r="AJ796" s="55" t="str">
        <f t="shared" si="20"/>
        <v/>
      </c>
      <c r="AK796" s="55" t="str">
        <f t="shared" si="15"/>
        <v/>
      </c>
      <c r="AL796" s="104" t="str">
        <f t="shared" si="16"/>
        <v>  </v>
      </c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</row>
    <row r="797" ht="30.0" customHeight="1">
      <c r="A797" s="1"/>
      <c r="B797" s="1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114"/>
      <c r="W797" s="114"/>
      <c r="X797" s="114"/>
      <c r="Y797" s="114" t="str">
        <f t="shared" si="9"/>
        <v/>
      </c>
      <c r="Z797" s="114" t="str">
        <f t="shared" si="10"/>
        <v/>
      </c>
      <c r="AA797" s="114"/>
      <c r="AB797" s="114"/>
      <c r="AC797" s="128"/>
      <c r="AD797" s="55"/>
      <c r="AE797" s="55"/>
      <c r="AF797" s="55" t="str">
        <f t="shared" si="19"/>
        <v/>
      </c>
      <c r="AG797" s="55" t="str">
        <f t="shared" si="13"/>
        <v/>
      </c>
      <c r="AH797" s="55" t="str">
        <f t="shared" si="14"/>
        <v/>
      </c>
      <c r="AI797" s="55"/>
      <c r="AJ797" s="55" t="str">
        <f t="shared" si="20"/>
        <v/>
      </c>
      <c r="AK797" s="55" t="str">
        <f t="shared" si="15"/>
        <v/>
      </c>
      <c r="AL797" s="104" t="str">
        <f t="shared" si="16"/>
        <v>  </v>
      </c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</row>
    <row r="798" ht="30.0" customHeight="1">
      <c r="A798" s="1"/>
      <c r="B798" s="1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114"/>
      <c r="W798" s="114"/>
      <c r="X798" s="114"/>
      <c r="Y798" s="114" t="str">
        <f t="shared" si="9"/>
        <v/>
      </c>
      <c r="Z798" s="114" t="str">
        <f t="shared" si="10"/>
        <v/>
      </c>
      <c r="AA798" s="114"/>
      <c r="AB798" s="114"/>
      <c r="AC798" s="128"/>
      <c r="AD798" s="55"/>
      <c r="AE798" s="55"/>
      <c r="AF798" s="55" t="str">
        <f t="shared" si="19"/>
        <v/>
      </c>
      <c r="AG798" s="55" t="str">
        <f t="shared" si="13"/>
        <v/>
      </c>
      <c r="AH798" s="55" t="str">
        <f t="shared" si="14"/>
        <v/>
      </c>
      <c r="AI798" s="55"/>
      <c r="AJ798" s="55" t="str">
        <f t="shared" si="20"/>
        <v/>
      </c>
      <c r="AK798" s="55" t="str">
        <f t="shared" si="15"/>
        <v/>
      </c>
      <c r="AL798" s="104" t="str">
        <f t="shared" si="16"/>
        <v>  </v>
      </c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</row>
    <row r="799" ht="30.0" customHeight="1">
      <c r="A799" s="1"/>
      <c r="B799" s="1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114"/>
      <c r="W799" s="114"/>
      <c r="X799" s="114"/>
      <c r="Y799" s="114" t="str">
        <f t="shared" si="9"/>
        <v/>
      </c>
      <c r="Z799" s="114" t="str">
        <f t="shared" si="10"/>
        <v/>
      </c>
      <c r="AA799" s="114"/>
      <c r="AB799" s="114"/>
      <c r="AC799" s="128"/>
      <c r="AD799" s="55"/>
      <c r="AE799" s="55"/>
      <c r="AF799" s="55" t="str">
        <f t="shared" si="19"/>
        <v/>
      </c>
      <c r="AG799" s="55" t="str">
        <f t="shared" si="13"/>
        <v/>
      </c>
      <c r="AH799" s="55" t="str">
        <f t="shared" si="14"/>
        <v/>
      </c>
      <c r="AI799" s="55"/>
      <c r="AJ799" s="55" t="str">
        <f t="shared" si="20"/>
        <v/>
      </c>
      <c r="AK799" s="55" t="str">
        <f t="shared" si="15"/>
        <v/>
      </c>
      <c r="AL799" s="104" t="str">
        <f t="shared" si="16"/>
        <v>  </v>
      </c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</row>
    <row r="800" ht="30.0" customHeight="1">
      <c r="A800" s="1"/>
      <c r="B800" s="1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114"/>
      <c r="W800" s="114"/>
      <c r="X800" s="114"/>
      <c r="Y800" s="114" t="str">
        <f t="shared" si="9"/>
        <v/>
      </c>
      <c r="Z800" s="114" t="str">
        <f t="shared" si="10"/>
        <v/>
      </c>
      <c r="AA800" s="114"/>
      <c r="AB800" s="114"/>
      <c r="AC800" s="128"/>
      <c r="AD800" s="55"/>
      <c r="AE800" s="55"/>
      <c r="AF800" s="55" t="str">
        <f t="shared" si="19"/>
        <v/>
      </c>
      <c r="AG800" s="55" t="str">
        <f t="shared" si="13"/>
        <v/>
      </c>
      <c r="AH800" s="55" t="str">
        <f t="shared" si="14"/>
        <v/>
      </c>
      <c r="AI800" s="55"/>
      <c r="AJ800" s="55" t="str">
        <f t="shared" si="20"/>
        <v/>
      </c>
      <c r="AK800" s="55" t="str">
        <f t="shared" si="15"/>
        <v/>
      </c>
      <c r="AL800" s="104" t="str">
        <f t="shared" si="16"/>
        <v>  </v>
      </c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</row>
    <row r="801" ht="30.0" customHeight="1">
      <c r="A801" s="1"/>
      <c r="B801" s="1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114"/>
      <c r="W801" s="114"/>
      <c r="X801" s="114"/>
      <c r="Y801" s="114" t="str">
        <f t="shared" si="9"/>
        <v/>
      </c>
      <c r="Z801" s="114" t="str">
        <f t="shared" si="10"/>
        <v/>
      </c>
      <c r="AA801" s="114"/>
      <c r="AB801" s="114"/>
      <c r="AC801" s="128"/>
      <c r="AD801" s="55"/>
      <c r="AE801" s="55"/>
      <c r="AF801" s="55" t="str">
        <f t="shared" si="19"/>
        <v/>
      </c>
      <c r="AG801" s="55" t="str">
        <f t="shared" si="13"/>
        <v/>
      </c>
      <c r="AH801" s="55" t="str">
        <f t="shared" si="14"/>
        <v/>
      </c>
      <c r="AI801" s="55"/>
      <c r="AJ801" s="55" t="str">
        <f t="shared" si="20"/>
        <v/>
      </c>
      <c r="AK801" s="55" t="str">
        <f t="shared" si="15"/>
        <v/>
      </c>
      <c r="AL801" s="104" t="str">
        <f t="shared" si="16"/>
        <v>  </v>
      </c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</row>
    <row r="802" ht="30.0" customHeight="1">
      <c r="A802" s="1"/>
      <c r="B802" s="1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114"/>
      <c r="W802" s="114"/>
      <c r="X802" s="114"/>
      <c r="Y802" s="114" t="str">
        <f t="shared" si="9"/>
        <v/>
      </c>
      <c r="Z802" s="114" t="str">
        <f t="shared" si="10"/>
        <v/>
      </c>
      <c r="AA802" s="114"/>
      <c r="AB802" s="114"/>
      <c r="AC802" s="128"/>
      <c r="AD802" s="55"/>
      <c r="AE802" s="55"/>
      <c r="AF802" s="55" t="str">
        <f t="shared" si="19"/>
        <v/>
      </c>
      <c r="AG802" s="55" t="str">
        <f t="shared" si="13"/>
        <v/>
      </c>
      <c r="AH802" s="55" t="str">
        <f t="shared" si="14"/>
        <v/>
      </c>
      <c r="AI802" s="55"/>
      <c r="AJ802" s="55" t="str">
        <f t="shared" si="20"/>
        <v/>
      </c>
      <c r="AK802" s="55" t="str">
        <f t="shared" si="15"/>
        <v/>
      </c>
      <c r="AL802" s="104" t="str">
        <f t="shared" si="16"/>
        <v>  </v>
      </c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</row>
    <row r="803" ht="30.0" customHeight="1">
      <c r="A803" s="1"/>
      <c r="B803" s="1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114"/>
      <c r="W803" s="114"/>
      <c r="X803" s="114"/>
      <c r="Y803" s="114" t="str">
        <f t="shared" si="9"/>
        <v/>
      </c>
      <c r="Z803" s="114" t="str">
        <f t="shared" si="10"/>
        <v/>
      </c>
      <c r="AA803" s="114"/>
      <c r="AB803" s="114"/>
      <c r="AC803" s="128"/>
      <c r="AD803" s="55"/>
      <c r="AE803" s="55"/>
      <c r="AF803" s="55" t="str">
        <f t="shared" si="19"/>
        <v/>
      </c>
      <c r="AG803" s="55" t="str">
        <f t="shared" si="13"/>
        <v/>
      </c>
      <c r="AH803" s="55" t="str">
        <f t="shared" si="14"/>
        <v/>
      </c>
      <c r="AI803" s="55"/>
      <c r="AJ803" s="55" t="str">
        <f t="shared" si="20"/>
        <v/>
      </c>
      <c r="AK803" s="55" t="str">
        <f t="shared" si="15"/>
        <v/>
      </c>
      <c r="AL803" s="104" t="str">
        <f t="shared" si="16"/>
        <v>  </v>
      </c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</row>
    <row r="804" ht="30.0" customHeight="1">
      <c r="A804" s="1"/>
      <c r="B804" s="1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114"/>
      <c r="W804" s="114"/>
      <c r="X804" s="114"/>
      <c r="Y804" s="114" t="str">
        <f t="shared" si="9"/>
        <v/>
      </c>
      <c r="Z804" s="114" t="str">
        <f t="shared" si="10"/>
        <v/>
      </c>
      <c r="AA804" s="114"/>
      <c r="AB804" s="114"/>
      <c r="AC804" s="128"/>
      <c r="AD804" s="55"/>
      <c r="AE804" s="55"/>
      <c r="AF804" s="55" t="str">
        <f t="shared" si="19"/>
        <v/>
      </c>
      <c r="AG804" s="55" t="str">
        <f t="shared" si="13"/>
        <v/>
      </c>
      <c r="AH804" s="55" t="str">
        <f t="shared" si="14"/>
        <v/>
      </c>
      <c r="AI804" s="55"/>
      <c r="AJ804" s="55" t="str">
        <f t="shared" si="20"/>
        <v/>
      </c>
      <c r="AK804" s="55" t="str">
        <f t="shared" si="15"/>
        <v/>
      </c>
      <c r="AL804" s="104" t="str">
        <f t="shared" si="16"/>
        <v>  </v>
      </c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</row>
    <row r="805" ht="30.0" customHeight="1">
      <c r="A805" s="1"/>
      <c r="B805" s="1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114"/>
      <c r="W805" s="114"/>
      <c r="X805" s="114"/>
      <c r="Y805" s="114" t="str">
        <f t="shared" si="9"/>
        <v/>
      </c>
      <c r="Z805" s="114" t="str">
        <f t="shared" si="10"/>
        <v/>
      </c>
      <c r="AA805" s="114"/>
      <c r="AB805" s="114"/>
      <c r="AC805" s="128"/>
      <c r="AD805" s="55"/>
      <c r="AE805" s="55"/>
      <c r="AF805" s="55" t="str">
        <f t="shared" si="19"/>
        <v/>
      </c>
      <c r="AG805" s="55" t="str">
        <f t="shared" si="13"/>
        <v/>
      </c>
      <c r="AH805" s="55" t="str">
        <f t="shared" si="14"/>
        <v/>
      </c>
      <c r="AI805" s="55"/>
      <c r="AJ805" s="55" t="str">
        <f t="shared" si="20"/>
        <v/>
      </c>
      <c r="AK805" s="55" t="str">
        <f t="shared" si="15"/>
        <v/>
      </c>
      <c r="AL805" s="104" t="str">
        <f t="shared" si="16"/>
        <v>  </v>
      </c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</row>
    <row r="806" ht="30.0" customHeight="1">
      <c r="A806" s="1"/>
      <c r="B806" s="1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114"/>
      <c r="W806" s="114"/>
      <c r="X806" s="114"/>
      <c r="Y806" s="114" t="str">
        <f t="shared" si="9"/>
        <v/>
      </c>
      <c r="Z806" s="114" t="str">
        <f t="shared" si="10"/>
        <v/>
      </c>
      <c r="AA806" s="114"/>
      <c r="AB806" s="114"/>
      <c r="AC806" s="128"/>
      <c r="AD806" s="55"/>
      <c r="AE806" s="55"/>
      <c r="AF806" s="55" t="str">
        <f t="shared" si="19"/>
        <v/>
      </c>
      <c r="AG806" s="55" t="str">
        <f t="shared" si="13"/>
        <v/>
      </c>
      <c r="AH806" s="55" t="str">
        <f t="shared" si="14"/>
        <v/>
      </c>
      <c r="AI806" s="55"/>
      <c r="AJ806" s="55" t="str">
        <f t="shared" si="20"/>
        <v/>
      </c>
      <c r="AK806" s="55" t="str">
        <f t="shared" si="15"/>
        <v/>
      </c>
      <c r="AL806" s="104" t="str">
        <f t="shared" si="16"/>
        <v>  </v>
      </c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</row>
    <row r="807" ht="30.0" customHeight="1">
      <c r="A807" s="1"/>
      <c r="B807" s="1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114"/>
      <c r="W807" s="114"/>
      <c r="X807" s="114"/>
      <c r="Y807" s="114" t="str">
        <f t="shared" si="9"/>
        <v/>
      </c>
      <c r="Z807" s="114" t="str">
        <f t="shared" si="10"/>
        <v/>
      </c>
      <c r="AA807" s="114"/>
      <c r="AB807" s="114"/>
      <c r="AC807" s="128"/>
      <c r="AD807" s="55"/>
      <c r="AE807" s="55"/>
      <c r="AF807" s="55" t="str">
        <f t="shared" si="19"/>
        <v/>
      </c>
      <c r="AG807" s="55" t="str">
        <f t="shared" si="13"/>
        <v/>
      </c>
      <c r="AH807" s="55" t="str">
        <f t="shared" si="14"/>
        <v/>
      </c>
      <c r="AI807" s="55"/>
      <c r="AJ807" s="55" t="str">
        <f t="shared" si="20"/>
        <v/>
      </c>
      <c r="AK807" s="55" t="str">
        <f t="shared" si="15"/>
        <v/>
      </c>
      <c r="AL807" s="104" t="str">
        <f t="shared" si="16"/>
        <v>  </v>
      </c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</row>
    <row r="808" ht="30.0" customHeight="1">
      <c r="A808" s="1"/>
      <c r="B808" s="1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114"/>
      <c r="W808" s="114"/>
      <c r="X808" s="114"/>
      <c r="Y808" s="114" t="str">
        <f t="shared" si="9"/>
        <v/>
      </c>
      <c r="Z808" s="114" t="str">
        <f t="shared" si="10"/>
        <v/>
      </c>
      <c r="AA808" s="114"/>
      <c r="AB808" s="114"/>
      <c r="AC808" s="128"/>
      <c r="AD808" s="55"/>
      <c r="AE808" s="55"/>
      <c r="AF808" s="55" t="str">
        <f t="shared" si="19"/>
        <v/>
      </c>
      <c r="AG808" s="55" t="str">
        <f t="shared" si="13"/>
        <v/>
      </c>
      <c r="AH808" s="55" t="str">
        <f t="shared" si="14"/>
        <v/>
      </c>
      <c r="AI808" s="55"/>
      <c r="AJ808" s="55" t="str">
        <f t="shared" si="20"/>
        <v/>
      </c>
      <c r="AK808" s="55" t="str">
        <f t="shared" si="15"/>
        <v/>
      </c>
      <c r="AL808" s="104" t="str">
        <f t="shared" si="16"/>
        <v>  </v>
      </c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</row>
    <row r="809" ht="30.0" customHeight="1">
      <c r="A809" s="1"/>
      <c r="B809" s="1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114"/>
      <c r="W809" s="114"/>
      <c r="X809" s="114"/>
      <c r="Y809" s="114" t="str">
        <f t="shared" si="9"/>
        <v/>
      </c>
      <c r="Z809" s="114" t="str">
        <f t="shared" si="10"/>
        <v/>
      </c>
      <c r="AA809" s="114"/>
      <c r="AB809" s="114"/>
      <c r="AC809" s="128"/>
      <c r="AD809" s="55"/>
      <c r="AE809" s="55"/>
      <c r="AF809" s="55" t="str">
        <f t="shared" si="19"/>
        <v/>
      </c>
      <c r="AG809" s="55" t="str">
        <f t="shared" si="13"/>
        <v/>
      </c>
      <c r="AH809" s="55" t="str">
        <f t="shared" si="14"/>
        <v/>
      </c>
      <c r="AI809" s="55"/>
      <c r="AJ809" s="55" t="str">
        <f t="shared" si="20"/>
        <v/>
      </c>
      <c r="AK809" s="55" t="str">
        <f t="shared" si="15"/>
        <v/>
      </c>
      <c r="AL809" s="104" t="str">
        <f t="shared" si="16"/>
        <v>  </v>
      </c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</row>
    <row r="810" ht="30.0" customHeight="1">
      <c r="A810" s="1"/>
      <c r="B810" s="1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114"/>
      <c r="W810" s="114"/>
      <c r="X810" s="114"/>
      <c r="Y810" s="114" t="str">
        <f t="shared" si="9"/>
        <v/>
      </c>
      <c r="Z810" s="114" t="str">
        <f t="shared" si="10"/>
        <v/>
      </c>
      <c r="AA810" s="114"/>
      <c r="AB810" s="114"/>
      <c r="AC810" s="128"/>
      <c r="AD810" s="55"/>
      <c r="AE810" s="55"/>
      <c r="AF810" s="55" t="str">
        <f t="shared" si="19"/>
        <v/>
      </c>
      <c r="AG810" s="55" t="str">
        <f t="shared" si="13"/>
        <v/>
      </c>
      <c r="AH810" s="55" t="str">
        <f t="shared" si="14"/>
        <v/>
      </c>
      <c r="AI810" s="55"/>
      <c r="AJ810" s="55" t="str">
        <f t="shared" si="20"/>
        <v/>
      </c>
      <c r="AK810" s="55" t="str">
        <f t="shared" si="15"/>
        <v/>
      </c>
      <c r="AL810" s="104" t="str">
        <f t="shared" si="16"/>
        <v>  </v>
      </c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</row>
    <row r="811" ht="30.0" customHeight="1">
      <c r="A811" s="1"/>
      <c r="B811" s="1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114"/>
      <c r="W811" s="114"/>
      <c r="X811" s="114"/>
      <c r="Y811" s="114" t="str">
        <f t="shared" si="9"/>
        <v/>
      </c>
      <c r="Z811" s="114" t="str">
        <f t="shared" si="10"/>
        <v/>
      </c>
      <c r="AA811" s="114"/>
      <c r="AB811" s="114"/>
      <c r="AC811" s="128"/>
      <c r="AD811" s="55"/>
      <c r="AE811" s="55"/>
      <c r="AF811" s="55" t="str">
        <f t="shared" si="19"/>
        <v/>
      </c>
      <c r="AG811" s="55" t="str">
        <f t="shared" si="13"/>
        <v/>
      </c>
      <c r="AH811" s="55" t="str">
        <f t="shared" si="14"/>
        <v/>
      </c>
      <c r="AI811" s="55"/>
      <c r="AJ811" s="55" t="str">
        <f t="shared" si="20"/>
        <v/>
      </c>
      <c r="AK811" s="55" t="str">
        <f t="shared" si="15"/>
        <v/>
      </c>
      <c r="AL811" s="104" t="str">
        <f t="shared" si="16"/>
        <v>  </v>
      </c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</row>
    <row r="812" ht="30.0" customHeight="1">
      <c r="A812" s="1"/>
      <c r="B812" s="1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114"/>
      <c r="W812" s="114"/>
      <c r="X812" s="114"/>
      <c r="Y812" s="114" t="str">
        <f t="shared" si="9"/>
        <v/>
      </c>
      <c r="Z812" s="114" t="str">
        <f t="shared" si="10"/>
        <v/>
      </c>
      <c r="AA812" s="114"/>
      <c r="AB812" s="114"/>
      <c r="AC812" s="128"/>
      <c r="AD812" s="55"/>
      <c r="AE812" s="55"/>
      <c r="AF812" s="55" t="str">
        <f t="shared" si="19"/>
        <v/>
      </c>
      <c r="AG812" s="55" t="str">
        <f t="shared" si="13"/>
        <v/>
      </c>
      <c r="AH812" s="55" t="str">
        <f t="shared" si="14"/>
        <v/>
      </c>
      <c r="AI812" s="55"/>
      <c r="AJ812" s="55" t="str">
        <f t="shared" si="20"/>
        <v/>
      </c>
      <c r="AK812" s="55" t="str">
        <f t="shared" si="15"/>
        <v/>
      </c>
      <c r="AL812" s="104" t="str">
        <f t="shared" si="16"/>
        <v>  </v>
      </c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</row>
    <row r="813" ht="30.0" customHeight="1">
      <c r="A813" s="1"/>
      <c r="B813" s="1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114"/>
      <c r="W813" s="114"/>
      <c r="X813" s="114"/>
      <c r="Y813" s="114" t="str">
        <f t="shared" si="9"/>
        <v/>
      </c>
      <c r="Z813" s="114" t="str">
        <f t="shared" si="10"/>
        <v/>
      </c>
      <c r="AA813" s="114"/>
      <c r="AB813" s="114"/>
      <c r="AC813" s="128"/>
      <c r="AD813" s="55"/>
      <c r="AE813" s="55"/>
      <c r="AF813" s="55" t="str">
        <f t="shared" si="19"/>
        <v/>
      </c>
      <c r="AG813" s="55" t="str">
        <f t="shared" si="13"/>
        <v/>
      </c>
      <c r="AH813" s="55" t="str">
        <f t="shared" si="14"/>
        <v/>
      </c>
      <c r="AI813" s="55"/>
      <c r="AJ813" s="55" t="str">
        <f t="shared" si="20"/>
        <v/>
      </c>
      <c r="AK813" s="55" t="str">
        <f t="shared" si="15"/>
        <v/>
      </c>
      <c r="AL813" s="104" t="str">
        <f t="shared" si="16"/>
        <v>  </v>
      </c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</row>
    <row r="814" ht="30.0" customHeight="1">
      <c r="A814" s="1"/>
      <c r="B814" s="1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114"/>
      <c r="W814" s="114"/>
      <c r="X814" s="114"/>
      <c r="Y814" s="114" t="str">
        <f t="shared" si="9"/>
        <v/>
      </c>
      <c r="Z814" s="114" t="str">
        <f t="shared" si="10"/>
        <v/>
      </c>
      <c r="AA814" s="114"/>
      <c r="AB814" s="114"/>
      <c r="AC814" s="128"/>
      <c r="AD814" s="55"/>
      <c r="AE814" s="55"/>
      <c r="AF814" s="55" t="str">
        <f t="shared" si="19"/>
        <v/>
      </c>
      <c r="AG814" s="55" t="str">
        <f t="shared" si="13"/>
        <v/>
      </c>
      <c r="AH814" s="55" t="str">
        <f t="shared" si="14"/>
        <v/>
      </c>
      <c r="AI814" s="55"/>
      <c r="AJ814" s="55" t="str">
        <f t="shared" si="20"/>
        <v/>
      </c>
      <c r="AK814" s="55" t="str">
        <f t="shared" si="15"/>
        <v/>
      </c>
      <c r="AL814" s="104" t="str">
        <f t="shared" si="16"/>
        <v>  </v>
      </c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</row>
    <row r="815" ht="30.0" customHeight="1">
      <c r="A815" s="1"/>
      <c r="B815" s="1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114"/>
      <c r="W815" s="114"/>
      <c r="X815" s="114"/>
      <c r="Y815" s="114" t="str">
        <f t="shared" si="9"/>
        <v/>
      </c>
      <c r="Z815" s="114" t="str">
        <f t="shared" si="10"/>
        <v/>
      </c>
      <c r="AA815" s="114"/>
      <c r="AB815" s="114"/>
      <c r="AC815" s="128"/>
      <c r="AD815" s="55"/>
      <c r="AE815" s="55"/>
      <c r="AF815" s="55" t="str">
        <f t="shared" si="19"/>
        <v/>
      </c>
      <c r="AG815" s="55" t="str">
        <f t="shared" si="13"/>
        <v/>
      </c>
      <c r="AH815" s="55" t="str">
        <f t="shared" si="14"/>
        <v/>
      </c>
      <c r="AI815" s="55"/>
      <c r="AJ815" s="55" t="str">
        <f t="shared" si="20"/>
        <v/>
      </c>
      <c r="AK815" s="55" t="str">
        <f t="shared" si="15"/>
        <v/>
      </c>
      <c r="AL815" s="104" t="str">
        <f t="shared" si="16"/>
        <v>  </v>
      </c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</row>
    <row r="816" ht="30.0" customHeight="1">
      <c r="A816" s="1"/>
      <c r="B816" s="1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114"/>
      <c r="W816" s="114"/>
      <c r="X816" s="114"/>
      <c r="Y816" s="114" t="str">
        <f t="shared" si="9"/>
        <v/>
      </c>
      <c r="Z816" s="114" t="str">
        <f t="shared" si="10"/>
        <v/>
      </c>
      <c r="AA816" s="114"/>
      <c r="AB816" s="114"/>
      <c r="AC816" s="128"/>
      <c r="AD816" s="55"/>
      <c r="AE816" s="55"/>
      <c r="AF816" s="55" t="str">
        <f t="shared" si="19"/>
        <v/>
      </c>
      <c r="AG816" s="55" t="str">
        <f t="shared" si="13"/>
        <v/>
      </c>
      <c r="AH816" s="55" t="str">
        <f t="shared" si="14"/>
        <v/>
      </c>
      <c r="AI816" s="55"/>
      <c r="AJ816" s="55" t="str">
        <f t="shared" si="20"/>
        <v/>
      </c>
      <c r="AK816" s="55" t="str">
        <f t="shared" si="15"/>
        <v/>
      </c>
      <c r="AL816" s="104" t="str">
        <f t="shared" si="16"/>
        <v>  </v>
      </c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</row>
    <row r="817" ht="30.0" customHeight="1">
      <c r="A817" s="1"/>
      <c r="B817" s="1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114"/>
      <c r="W817" s="114"/>
      <c r="X817" s="114"/>
      <c r="Y817" s="114" t="str">
        <f t="shared" si="9"/>
        <v/>
      </c>
      <c r="Z817" s="114" t="str">
        <f t="shared" si="10"/>
        <v/>
      </c>
      <c r="AA817" s="114"/>
      <c r="AB817" s="114"/>
      <c r="AC817" s="128"/>
      <c r="AD817" s="55"/>
      <c r="AE817" s="55"/>
      <c r="AF817" s="55" t="str">
        <f t="shared" si="19"/>
        <v/>
      </c>
      <c r="AG817" s="55" t="str">
        <f t="shared" si="13"/>
        <v/>
      </c>
      <c r="AH817" s="55" t="str">
        <f t="shared" si="14"/>
        <v/>
      </c>
      <c r="AI817" s="55"/>
      <c r="AJ817" s="55" t="str">
        <f t="shared" si="20"/>
        <v/>
      </c>
      <c r="AK817" s="55" t="str">
        <f t="shared" si="15"/>
        <v/>
      </c>
      <c r="AL817" s="104" t="str">
        <f t="shared" si="16"/>
        <v>  </v>
      </c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</row>
    <row r="818" ht="30.0" customHeight="1">
      <c r="A818" s="1"/>
      <c r="B818" s="1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114"/>
      <c r="W818" s="114"/>
      <c r="X818" s="114"/>
      <c r="Y818" s="114" t="str">
        <f t="shared" si="9"/>
        <v/>
      </c>
      <c r="Z818" s="114" t="str">
        <f t="shared" si="10"/>
        <v/>
      </c>
      <c r="AA818" s="114"/>
      <c r="AB818" s="114"/>
      <c r="AC818" s="128"/>
      <c r="AD818" s="55"/>
      <c r="AE818" s="55"/>
      <c r="AF818" s="55" t="str">
        <f t="shared" si="19"/>
        <v/>
      </c>
      <c r="AG818" s="55" t="str">
        <f t="shared" si="13"/>
        <v/>
      </c>
      <c r="AH818" s="55" t="str">
        <f t="shared" si="14"/>
        <v/>
      </c>
      <c r="AI818" s="55"/>
      <c r="AJ818" s="55" t="str">
        <f t="shared" si="20"/>
        <v/>
      </c>
      <c r="AK818" s="55" t="str">
        <f t="shared" si="15"/>
        <v/>
      </c>
      <c r="AL818" s="104" t="str">
        <f t="shared" si="16"/>
        <v>  </v>
      </c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</row>
    <row r="819" ht="30.0" customHeight="1">
      <c r="A819" s="1"/>
      <c r="B819" s="1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114"/>
      <c r="W819" s="114"/>
      <c r="X819" s="114"/>
      <c r="Y819" s="114" t="str">
        <f t="shared" si="9"/>
        <v/>
      </c>
      <c r="Z819" s="114" t="str">
        <f t="shared" si="10"/>
        <v/>
      </c>
      <c r="AA819" s="114"/>
      <c r="AB819" s="114"/>
      <c r="AC819" s="128"/>
      <c r="AD819" s="55"/>
      <c r="AE819" s="55"/>
      <c r="AF819" s="55" t="str">
        <f t="shared" si="19"/>
        <v/>
      </c>
      <c r="AG819" s="55" t="str">
        <f t="shared" si="13"/>
        <v/>
      </c>
      <c r="AH819" s="55" t="str">
        <f t="shared" si="14"/>
        <v/>
      </c>
      <c r="AI819" s="55"/>
      <c r="AJ819" s="55" t="str">
        <f t="shared" si="20"/>
        <v/>
      </c>
      <c r="AK819" s="55" t="str">
        <f t="shared" si="15"/>
        <v/>
      </c>
      <c r="AL819" s="104" t="str">
        <f t="shared" si="16"/>
        <v>  </v>
      </c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</row>
    <row r="820" ht="30.0" customHeight="1">
      <c r="A820" s="1"/>
      <c r="B820" s="1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114"/>
      <c r="W820" s="114"/>
      <c r="X820" s="114"/>
      <c r="Y820" s="114" t="str">
        <f t="shared" si="9"/>
        <v/>
      </c>
      <c r="Z820" s="114" t="str">
        <f t="shared" si="10"/>
        <v/>
      </c>
      <c r="AA820" s="114"/>
      <c r="AB820" s="114"/>
      <c r="AC820" s="128"/>
      <c r="AD820" s="55"/>
      <c r="AE820" s="55"/>
      <c r="AF820" s="55" t="str">
        <f t="shared" si="19"/>
        <v/>
      </c>
      <c r="AG820" s="55" t="str">
        <f t="shared" si="13"/>
        <v/>
      </c>
      <c r="AH820" s="55" t="str">
        <f t="shared" si="14"/>
        <v/>
      </c>
      <c r="AI820" s="55"/>
      <c r="AJ820" s="55" t="str">
        <f t="shared" si="20"/>
        <v/>
      </c>
      <c r="AK820" s="55" t="str">
        <f t="shared" si="15"/>
        <v/>
      </c>
      <c r="AL820" s="104" t="str">
        <f t="shared" si="16"/>
        <v>  </v>
      </c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</row>
    <row r="821" ht="30.0" customHeight="1">
      <c r="A821" s="1"/>
      <c r="B821" s="1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114"/>
      <c r="W821" s="114"/>
      <c r="X821" s="114"/>
      <c r="Y821" s="114" t="str">
        <f t="shared" si="9"/>
        <v/>
      </c>
      <c r="Z821" s="114" t="str">
        <f t="shared" si="10"/>
        <v/>
      </c>
      <c r="AA821" s="114"/>
      <c r="AB821" s="114"/>
      <c r="AC821" s="128"/>
      <c r="AD821" s="55"/>
      <c r="AE821" s="55"/>
      <c r="AF821" s="55" t="str">
        <f t="shared" si="19"/>
        <v/>
      </c>
      <c r="AG821" s="55" t="str">
        <f t="shared" si="13"/>
        <v/>
      </c>
      <c r="AH821" s="55" t="str">
        <f t="shared" si="14"/>
        <v/>
      </c>
      <c r="AI821" s="55"/>
      <c r="AJ821" s="55" t="str">
        <f t="shared" si="20"/>
        <v/>
      </c>
      <c r="AK821" s="55" t="str">
        <f t="shared" si="15"/>
        <v/>
      </c>
      <c r="AL821" s="104" t="str">
        <f t="shared" si="16"/>
        <v>  </v>
      </c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</row>
    <row r="822" ht="30.0" customHeight="1">
      <c r="A822" s="1"/>
      <c r="B822" s="1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114"/>
      <c r="W822" s="114"/>
      <c r="X822" s="114"/>
      <c r="Y822" s="114" t="str">
        <f t="shared" si="9"/>
        <v/>
      </c>
      <c r="Z822" s="114" t="str">
        <f t="shared" si="10"/>
        <v/>
      </c>
      <c r="AA822" s="114"/>
      <c r="AB822" s="114"/>
      <c r="AC822" s="128"/>
      <c r="AD822" s="55"/>
      <c r="AE822" s="55"/>
      <c r="AF822" s="55" t="str">
        <f t="shared" si="19"/>
        <v/>
      </c>
      <c r="AG822" s="55" t="str">
        <f t="shared" si="13"/>
        <v/>
      </c>
      <c r="AH822" s="55" t="str">
        <f t="shared" si="14"/>
        <v/>
      </c>
      <c r="AI822" s="55"/>
      <c r="AJ822" s="55" t="str">
        <f t="shared" si="20"/>
        <v/>
      </c>
      <c r="AK822" s="55" t="str">
        <f t="shared" si="15"/>
        <v/>
      </c>
      <c r="AL822" s="104" t="str">
        <f t="shared" si="16"/>
        <v>  </v>
      </c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</row>
    <row r="823" ht="30.0" customHeight="1">
      <c r="A823" s="1"/>
      <c r="B823" s="1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114"/>
      <c r="W823" s="114"/>
      <c r="X823" s="114"/>
      <c r="Y823" s="114" t="str">
        <f t="shared" si="9"/>
        <v/>
      </c>
      <c r="Z823" s="114" t="str">
        <f t="shared" si="10"/>
        <v/>
      </c>
      <c r="AA823" s="114"/>
      <c r="AB823" s="114"/>
      <c r="AC823" s="128"/>
      <c r="AD823" s="55"/>
      <c r="AE823" s="55"/>
      <c r="AF823" s="55" t="str">
        <f t="shared" si="19"/>
        <v/>
      </c>
      <c r="AG823" s="55" t="str">
        <f t="shared" si="13"/>
        <v/>
      </c>
      <c r="AH823" s="55" t="str">
        <f t="shared" si="14"/>
        <v/>
      </c>
      <c r="AI823" s="55"/>
      <c r="AJ823" s="55" t="str">
        <f t="shared" si="20"/>
        <v/>
      </c>
      <c r="AK823" s="55" t="str">
        <f t="shared" si="15"/>
        <v/>
      </c>
      <c r="AL823" s="104" t="str">
        <f t="shared" si="16"/>
        <v>  </v>
      </c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</row>
    <row r="824" ht="30.0" customHeight="1">
      <c r="A824" s="1"/>
      <c r="B824" s="1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114"/>
      <c r="W824" s="114"/>
      <c r="X824" s="114"/>
      <c r="Y824" s="114" t="str">
        <f t="shared" si="9"/>
        <v/>
      </c>
      <c r="Z824" s="114" t="str">
        <f t="shared" si="10"/>
        <v/>
      </c>
      <c r="AA824" s="114"/>
      <c r="AB824" s="114"/>
      <c r="AC824" s="128"/>
      <c r="AD824" s="55"/>
      <c r="AE824" s="55"/>
      <c r="AF824" s="55" t="str">
        <f t="shared" si="19"/>
        <v/>
      </c>
      <c r="AG824" s="55" t="str">
        <f t="shared" si="13"/>
        <v/>
      </c>
      <c r="AH824" s="55" t="str">
        <f t="shared" si="14"/>
        <v/>
      </c>
      <c r="AI824" s="55"/>
      <c r="AJ824" s="55" t="str">
        <f t="shared" si="20"/>
        <v/>
      </c>
      <c r="AK824" s="55" t="str">
        <f t="shared" si="15"/>
        <v/>
      </c>
      <c r="AL824" s="104" t="str">
        <f t="shared" si="16"/>
        <v>  </v>
      </c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</row>
    <row r="825" ht="30.0" customHeight="1">
      <c r="A825" s="1"/>
      <c r="B825" s="1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114"/>
      <c r="W825" s="114"/>
      <c r="X825" s="114"/>
      <c r="Y825" s="114" t="str">
        <f t="shared" si="9"/>
        <v/>
      </c>
      <c r="Z825" s="114" t="str">
        <f t="shared" si="10"/>
        <v/>
      </c>
      <c r="AA825" s="114"/>
      <c r="AB825" s="114"/>
      <c r="AC825" s="128"/>
      <c r="AD825" s="55"/>
      <c r="AE825" s="55"/>
      <c r="AF825" s="55" t="str">
        <f t="shared" si="19"/>
        <v/>
      </c>
      <c r="AG825" s="55" t="str">
        <f t="shared" si="13"/>
        <v/>
      </c>
      <c r="AH825" s="55" t="str">
        <f t="shared" si="14"/>
        <v/>
      </c>
      <c r="AI825" s="55"/>
      <c r="AJ825" s="55" t="str">
        <f t="shared" si="20"/>
        <v/>
      </c>
      <c r="AK825" s="55" t="str">
        <f t="shared" si="15"/>
        <v/>
      </c>
      <c r="AL825" s="104" t="str">
        <f t="shared" si="16"/>
        <v>  </v>
      </c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</row>
    <row r="826" ht="30.0" customHeight="1">
      <c r="A826" s="1"/>
      <c r="B826" s="1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114"/>
      <c r="W826" s="114"/>
      <c r="X826" s="114"/>
      <c r="Y826" s="114" t="str">
        <f t="shared" si="9"/>
        <v/>
      </c>
      <c r="Z826" s="114" t="str">
        <f t="shared" si="10"/>
        <v/>
      </c>
      <c r="AA826" s="114"/>
      <c r="AB826" s="114"/>
      <c r="AC826" s="128"/>
      <c r="AD826" s="55"/>
      <c r="AE826" s="55"/>
      <c r="AF826" s="55" t="str">
        <f t="shared" si="19"/>
        <v/>
      </c>
      <c r="AG826" s="55" t="str">
        <f t="shared" si="13"/>
        <v/>
      </c>
      <c r="AH826" s="55" t="str">
        <f t="shared" si="14"/>
        <v/>
      </c>
      <c r="AI826" s="55"/>
      <c r="AJ826" s="55" t="str">
        <f t="shared" si="20"/>
        <v/>
      </c>
      <c r="AK826" s="55" t="str">
        <f t="shared" si="15"/>
        <v/>
      </c>
      <c r="AL826" s="104" t="str">
        <f t="shared" si="16"/>
        <v>  </v>
      </c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</row>
    <row r="827" ht="30.0" customHeight="1">
      <c r="A827" s="1"/>
      <c r="B827" s="1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114"/>
      <c r="W827" s="114"/>
      <c r="X827" s="114"/>
      <c r="Y827" s="114" t="str">
        <f t="shared" si="9"/>
        <v/>
      </c>
      <c r="Z827" s="114" t="str">
        <f t="shared" si="10"/>
        <v/>
      </c>
      <c r="AA827" s="114"/>
      <c r="AB827" s="114"/>
      <c r="AC827" s="128"/>
      <c r="AD827" s="55"/>
      <c r="AE827" s="55"/>
      <c r="AF827" s="55" t="str">
        <f t="shared" si="19"/>
        <v/>
      </c>
      <c r="AG827" s="55" t="str">
        <f t="shared" si="13"/>
        <v/>
      </c>
      <c r="AH827" s="55" t="str">
        <f t="shared" si="14"/>
        <v/>
      </c>
      <c r="AI827" s="55"/>
      <c r="AJ827" s="55" t="str">
        <f t="shared" si="20"/>
        <v/>
      </c>
      <c r="AK827" s="55" t="str">
        <f t="shared" si="15"/>
        <v/>
      </c>
      <c r="AL827" s="104" t="str">
        <f t="shared" si="16"/>
        <v>  </v>
      </c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</row>
    <row r="828" ht="30.0" customHeight="1">
      <c r="A828" s="1"/>
      <c r="B828" s="1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114"/>
      <c r="W828" s="114"/>
      <c r="X828" s="114"/>
      <c r="Y828" s="114" t="str">
        <f t="shared" si="9"/>
        <v/>
      </c>
      <c r="Z828" s="114" t="str">
        <f t="shared" si="10"/>
        <v/>
      </c>
      <c r="AA828" s="114"/>
      <c r="AB828" s="114"/>
      <c r="AC828" s="128"/>
      <c r="AD828" s="55"/>
      <c r="AE828" s="55"/>
      <c r="AF828" s="55" t="str">
        <f t="shared" si="19"/>
        <v/>
      </c>
      <c r="AG828" s="55" t="str">
        <f t="shared" si="13"/>
        <v/>
      </c>
      <c r="AH828" s="55" t="str">
        <f t="shared" si="14"/>
        <v/>
      </c>
      <c r="AI828" s="55"/>
      <c r="AJ828" s="55" t="str">
        <f t="shared" si="20"/>
        <v/>
      </c>
      <c r="AK828" s="55" t="str">
        <f t="shared" si="15"/>
        <v/>
      </c>
      <c r="AL828" s="104" t="str">
        <f t="shared" si="16"/>
        <v>  </v>
      </c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</row>
    <row r="829" ht="30.0" customHeight="1">
      <c r="A829" s="1"/>
      <c r="B829" s="1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114"/>
      <c r="W829" s="114"/>
      <c r="X829" s="114"/>
      <c r="Y829" s="114" t="str">
        <f t="shared" si="9"/>
        <v/>
      </c>
      <c r="Z829" s="114" t="str">
        <f t="shared" si="10"/>
        <v/>
      </c>
      <c r="AA829" s="114"/>
      <c r="AB829" s="114"/>
      <c r="AC829" s="128"/>
      <c r="AD829" s="55"/>
      <c r="AE829" s="55"/>
      <c r="AF829" s="55" t="str">
        <f t="shared" si="19"/>
        <v/>
      </c>
      <c r="AG829" s="55" t="str">
        <f t="shared" si="13"/>
        <v/>
      </c>
      <c r="AH829" s="55" t="str">
        <f t="shared" si="14"/>
        <v/>
      </c>
      <c r="AI829" s="55"/>
      <c r="AJ829" s="55" t="str">
        <f t="shared" si="20"/>
        <v/>
      </c>
      <c r="AK829" s="55" t="str">
        <f t="shared" si="15"/>
        <v/>
      </c>
      <c r="AL829" s="104" t="str">
        <f t="shared" si="16"/>
        <v>  </v>
      </c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</row>
    <row r="830" ht="30.0" customHeight="1">
      <c r="A830" s="1"/>
      <c r="B830" s="1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114"/>
      <c r="W830" s="114"/>
      <c r="X830" s="114"/>
      <c r="Y830" s="114" t="str">
        <f t="shared" si="9"/>
        <v/>
      </c>
      <c r="Z830" s="114" t="str">
        <f t="shared" si="10"/>
        <v/>
      </c>
      <c r="AA830" s="114"/>
      <c r="AB830" s="114"/>
      <c r="AC830" s="128"/>
      <c r="AD830" s="55"/>
      <c r="AE830" s="55"/>
      <c r="AF830" s="55" t="str">
        <f t="shared" si="19"/>
        <v/>
      </c>
      <c r="AG830" s="55" t="str">
        <f t="shared" si="13"/>
        <v/>
      </c>
      <c r="AH830" s="55" t="str">
        <f t="shared" si="14"/>
        <v/>
      </c>
      <c r="AI830" s="55"/>
      <c r="AJ830" s="55" t="str">
        <f t="shared" si="20"/>
        <v/>
      </c>
      <c r="AK830" s="55" t="str">
        <f t="shared" si="15"/>
        <v/>
      </c>
      <c r="AL830" s="104" t="str">
        <f t="shared" si="16"/>
        <v>  </v>
      </c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</row>
    <row r="831" ht="30.0" customHeight="1">
      <c r="A831" s="1"/>
      <c r="B831" s="1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114"/>
      <c r="W831" s="114"/>
      <c r="X831" s="114"/>
      <c r="Y831" s="114" t="str">
        <f t="shared" si="9"/>
        <v/>
      </c>
      <c r="Z831" s="114" t="str">
        <f t="shared" si="10"/>
        <v/>
      </c>
      <c r="AA831" s="114"/>
      <c r="AB831" s="114"/>
      <c r="AC831" s="128"/>
      <c r="AD831" s="55"/>
      <c r="AE831" s="55"/>
      <c r="AF831" s="55" t="str">
        <f t="shared" si="19"/>
        <v/>
      </c>
      <c r="AG831" s="55" t="str">
        <f t="shared" si="13"/>
        <v/>
      </c>
      <c r="AH831" s="55" t="str">
        <f t="shared" si="14"/>
        <v/>
      </c>
      <c r="AI831" s="55"/>
      <c r="AJ831" s="55" t="str">
        <f t="shared" si="20"/>
        <v/>
      </c>
      <c r="AK831" s="55" t="str">
        <f t="shared" si="15"/>
        <v/>
      </c>
      <c r="AL831" s="104" t="str">
        <f t="shared" si="16"/>
        <v>  </v>
      </c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</row>
    <row r="832" ht="30.0" customHeight="1">
      <c r="A832" s="1"/>
      <c r="B832" s="1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114"/>
      <c r="W832" s="114"/>
      <c r="X832" s="114"/>
      <c r="Y832" s="114" t="str">
        <f t="shared" si="9"/>
        <v/>
      </c>
      <c r="Z832" s="114" t="str">
        <f t="shared" si="10"/>
        <v/>
      </c>
      <c r="AA832" s="114"/>
      <c r="AB832" s="114"/>
      <c r="AC832" s="128"/>
      <c r="AD832" s="55"/>
      <c r="AE832" s="55"/>
      <c r="AF832" s="55" t="str">
        <f t="shared" si="19"/>
        <v/>
      </c>
      <c r="AG832" s="55" t="str">
        <f t="shared" si="13"/>
        <v/>
      </c>
      <c r="AH832" s="55" t="str">
        <f t="shared" si="14"/>
        <v/>
      </c>
      <c r="AI832" s="55"/>
      <c r="AJ832" s="55" t="str">
        <f t="shared" si="20"/>
        <v/>
      </c>
      <c r="AK832" s="55" t="str">
        <f t="shared" si="15"/>
        <v/>
      </c>
      <c r="AL832" s="104" t="str">
        <f t="shared" si="16"/>
        <v>  </v>
      </c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</row>
    <row r="833" ht="30.0" customHeight="1">
      <c r="A833" s="1"/>
      <c r="B833" s="1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114"/>
      <c r="W833" s="114"/>
      <c r="X833" s="114"/>
      <c r="Y833" s="114" t="str">
        <f t="shared" si="9"/>
        <v/>
      </c>
      <c r="Z833" s="114" t="str">
        <f t="shared" si="10"/>
        <v/>
      </c>
      <c r="AA833" s="114"/>
      <c r="AB833" s="114"/>
      <c r="AC833" s="128"/>
      <c r="AD833" s="55"/>
      <c r="AE833" s="55"/>
      <c r="AF833" s="55" t="str">
        <f t="shared" si="19"/>
        <v/>
      </c>
      <c r="AG833" s="55" t="str">
        <f t="shared" si="13"/>
        <v/>
      </c>
      <c r="AH833" s="55" t="str">
        <f t="shared" si="14"/>
        <v/>
      </c>
      <c r="AI833" s="55"/>
      <c r="AJ833" s="55" t="str">
        <f t="shared" si="20"/>
        <v/>
      </c>
      <c r="AK833" s="55" t="str">
        <f t="shared" si="15"/>
        <v/>
      </c>
      <c r="AL833" s="104" t="str">
        <f t="shared" si="16"/>
        <v>  </v>
      </c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</row>
    <row r="834" ht="30.0" customHeight="1">
      <c r="A834" s="1"/>
      <c r="B834" s="1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114"/>
      <c r="W834" s="114"/>
      <c r="X834" s="114"/>
      <c r="Y834" s="114" t="str">
        <f t="shared" si="9"/>
        <v/>
      </c>
      <c r="Z834" s="114" t="str">
        <f t="shared" si="10"/>
        <v/>
      </c>
      <c r="AA834" s="114"/>
      <c r="AB834" s="114"/>
      <c r="AC834" s="128"/>
      <c r="AD834" s="55"/>
      <c r="AE834" s="55"/>
      <c r="AF834" s="55" t="str">
        <f t="shared" si="19"/>
        <v/>
      </c>
      <c r="AG834" s="55" t="str">
        <f t="shared" si="13"/>
        <v/>
      </c>
      <c r="AH834" s="55" t="str">
        <f t="shared" si="14"/>
        <v/>
      </c>
      <c r="AI834" s="55"/>
      <c r="AJ834" s="55" t="str">
        <f t="shared" si="20"/>
        <v/>
      </c>
      <c r="AK834" s="55" t="str">
        <f t="shared" si="15"/>
        <v/>
      </c>
      <c r="AL834" s="104" t="str">
        <f t="shared" si="16"/>
        <v>  </v>
      </c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</row>
    <row r="835" ht="30.0" customHeight="1">
      <c r="A835" s="1"/>
      <c r="B835" s="1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114"/>
      <c r="W835" s="114"/>
      <c r="X835" s="114"/>
      <c r="Y835" s="114" t="str">
        <f t="shared" si="9"/>
        <v/>
      </c>
      <c r="Z835" s="114" t="str">
        <f t="shared" si="10"/>
        <v/>
      </c>
      <c r="AA835" s="114"/>
      <c r="AB835" s="114"/>
      <c r="AC835" s="128"/>
      <c r="AD835" s="55"/>
      <c r="AE835" s="55"/>
      <c r="AF835" s="55" t="str">
        <f t="shared" si="19"/>
        <v/>
      </c>
      <c r="AG835" s="55" t="str">
        <f t="shared" si="13"/>
        <v/>
      </c>
      <c r="AH835" s="55" t="str">
        <f t="shared" si="14"/>
        <v/>
      </c>
      <c r="AI835" s="55"/>
      <c r="AJ835" s="55" t="str">
        <f t="shared" si="20"/>
        <v/>
      </c>
      <c r="AK835" s="55" t="str">
        <f t="shared" si="15"/>
        <v/>
      </c>
      <c r="AL835" s="104" t="str">
        <f t="shared" si="16"/>
        <v>  </v>
      </c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</row>
    <row r="836" ht="30.0" customHeight="1">
      <c r="A836" s="1"/>
      <c r="B836" s="1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114"/>
      <c r="W836" s="114"/>
      <c r="X836" s="114"/>
      <c r="Y836" s="114" t="str">
        <f t="shared" si="9"/>
        <v/>
      </c>
      <c r="Z836" s="114" t="str">
        <f t="shared" si="10"/>
        <v/>
      </c>
      <c r="AA836" s="114"/>
      <c r="AB836" s="114"/>
      <c r="AC836" s="128"/>
      <c r="AD836" s="55"/>
      <c r="AE836" s="55"/>
      <c r="AF836" s="55" t="str">
        <f t="shared" si="19"/>
        <v/>
      </c>
      <c r="AG836" s="55" t="str">
        <f t="shared" si="13"/>
        <v/>
      </c>
      <c r="AH836" s="55" t="str">
        <f t="shared" si="14"/>
        <v/>
      </c>
      <c r="AI836" s="55"/>
      <c r="AJ836" s="55" t="str">
        <f t="shared" si="20"/>
        <v/>
      </c>
      <c r="AK836" s="55" t="str">
        <f t="shared" si="15"/>
        <v/>
      </c>
      <c r="AL836" s="104" t="str">
        <f t="shared" si="16"/>
        <v>  </v>
      </c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</row>
    <row r="837" ht="30.0" customHeight="1">
      <c r="A837" s="1"/>
      <c r="B837" s="1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114"/>
      <c r="W837" s="114"/>
      <c r="X837" s="114"/>
      <c r="Y837" s="114" t="str">
        <f t="shared" si="9"/>
        <v/>
      </c>
      <c r="Z837" s="114" t="str">
        <f t="shared" si="10"/>
        <v/>
      </c>
      <c r="AA837" s="114"/>
      <c r="AB837" s="114"/>
      <c r="AC837" s="128"/>
      <c r="AD837" s="55"/>
      <c r="AE837" s="55"/>
      <c r="AF837" s="55" t="str">
        <f t="shared" si="19"/>
        <v/>
      </c>
      <c r="AG837" s="55" t="str">
        <f t="shared" si="13"/>
        <v/>
      </c>
      <c r="AH837" s="55" t="str">
        <f t="shared" si="14"/>
        <v/>
      </c>
      <c r="AI837" s="55"/>
      <c r="AJ837" s="55" t="str">
        <f t="shared" si="20"/>
        <v/>
      </c>
      <c r="AK837" s="55" t="str">
        <f t="shared" si="15"/>
        <v/>
      </c>
      <c r="AL837" s="104" t="str">
        <f t="shared" si="16"/>
        <v>  </v>
      </c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</row>
    <row r="838" ht="30.0" customHeight="1">
      <c r="A838" s="1"/>
      <c r="B838" s="1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114"/>
      <c r="W838" s="114"/>
      <c r="X838" s="114"/>
      <c r="Y838" s="114" t="str">
        <f t="shared" si="9"/>
        <v/>
      </c>
      <c r="Z838" s="114" t="str">
        <f t="shared" si="10"/>
        <v/>
      </c>
      <c r="AA838" s="114"/>
      <c r="AB838" s="114"/>
      <c r="AC838" s="128"/>
      <c r="AD838" s="55"/>
      <c r="AE838" s="55"/>
      <c r="AF838" s="55" t="str">
        <f t="shared" si="19"/>
        <v/>
      </c>
      <c r="AG838" s="55" t="str">
        <f t="shared" si="13"/>
        <v/>
      </c>
      <c r="AH838" s="55" t="str">
        <f t="shared" si="14"/>
        <v/>
      </c>
      <c r="AI838" s="55"/>
      <c r="AJ838" s="55" t="str">
        <f t="shared" si="20"/>
        <v/>
      </c>
      <c r="AK838" s="55" t="str">
        <f t="shared" si="15"/>
        <v/>
      </c>
      <c r="AL838" s="104" t="str">
        <f t="shared" si="16"/>
        <v>  </v>
      </c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</row>
    <row r="839" ht="30.0" customHeight="1">
      <c r="A839" s="1"/>
      <c r="B839" s="1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114"/>
      <c r="W839" s="114"/>
      <c r="X839" s="114"/>
      <c r="Y839" s="114" t="str">
        <f t="shared" si="9"/>
        <v/>
      </c>
      <c r="Z839" s="114" t="str">
        <f t="shared" si="10"/>
        <v/>
      </c>
      <c r="AA839" s="114"/>
      <c r="AB839" s="114"/>
      <c r="AC839" s="128"/>
      <c r="AD839" s="55"/>
      <c r="AE839" s="55"/>
      <c r="AF839" s="55" t="str">
        <f t="shared" si="19"/>
        <v/>
      </c>
      <c r="AG839" s="55" t="str">
        <f t="shared" si="13"/>
        <v/>
      </c>
      <c r="AH839" s="55" t="str">
        <f t="shared" si="14"/>
        <v/>
      </c>
      <c r="AI839" s="55"/>
      <c r="AJ839" s="55" t="str">
        <f t="shared" si="20"/>
        <v/>
      </c>
      <c r="AK839" s="55" t="str">
        <f t="shared" si="15"/>
        <v/>
      </c>
      <c r="AL839" s="104" t="str">
        <f t="shared" si="16"/>
        <v>  </v>
      </c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</row>
    <row r="840" ht="30.0" customHeight="1">
      <c r="A840" s="1"/>
      <c r="B840" s="1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114"/>
      <c r="W840" s="114"/>
      <c r="X840" s="114"/>
      <c r="Y840" s="114" t="str">
        <f t="shared" si="9"/>
        <v/>
      </c>
      <c r="Z840" s="114" t="str">
        <f t="shared" si="10"/>
        <v/>
      </c>
      <c r="AA840" s="114"/>
      <c r="AB840" s="114"/>
      <c r="AC840" s="128"/>
      <c r="AD840" s="55"/>
      <c r="AE840" s="55"/>
      <c r="AF840" s="55" t="str">
        <f t="shared" si="19"/>
        <v/>
      </c>
      <c r="AG840" s="55" t="str">
        <f t="shared" si="13"/>
        <v/>
      </c>
      <c r="AH840" s="55" t="str">
        <f t="shared" si="14"/>
        <v/>
      </c>
      <c r="AI840" s="55"/>
      <c r="AJ840" s="55" t="str">
        <f t="shared" si="20"/>
        <v/>
      </c>
      <c r="AK840" s="55" t="str">
        <f t="shared" si="15"/>
        <v/>
      </c>
      <c r="AL840" s="104" t="str">
        <f t="shared" si="16"/>
        <v>  </v>
      </c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</row>
    <row r="841" ht="30.0" customHeight="1">
      <c r="A841" s="1"/>
      <c r="B841" s="1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114"/>
      <c r="W841" s="114"/>
      <c r="X841" s="114"/>
      <c r="Y841" s="114" t="str">
        <f t="shared" si="9"/>
        <v/>
      </c>
      <c r="Z841" s="114" t="str">
        <f t="shared" si="10"/>
        <v/>
      </c>
      <c r="AA841" s="114"/>
      <c r="AB841" s="114"/>
      <c r="AC841" s="128"/>
      <c r="AD841" s="55"/>
      <c r="AE841" s="55"/>
      <c r="AF841" s="55" t="str">
        <f t="shared" si="19"/>
        <v/>
      </c>
      <c r="AG841" s="55" t="str">
        <f t="shared" si="13"/>
        <v/>
      </c>
      <c r="AH841" s="55" t="str">
        <f t="shared" si="14"/>
        <v/>
      </c>
      <c r="AI841" s="55"/>
      <c r="AJ841" s="55" t="str">
        <f t="shared" si="20"/>
        <v/>
      </c>
      <c r="AK841" s="55" t="str">
        <f t="shared" si="15"/>
        <v/>
      </c>
      <c r="AL841" s="104" t="str">
        <f t="shared" si="16"/>
        <v>  </v>
      </c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</row>
    <row r="842" ht="30.0" customHeight="1">
      <c r="A842" s="1"/>
      <c r="B842" s="1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114"/>
      <c r="W842" s="114"/>
      <c r="X842" s="114"/>
      <c r="Y842" s="114" t="str">
        <f t="shared" si="9"/>
        <v/>
      </c>
      <c r="Z842" s="114" t="str">
        <f t="shared" si="10"/>
        <v/>
      </c>
      <c r="AA842" s="114"/>
      <c r="AB842" s="114"/>
      <c r="AC842" s="128"/>
      <c r="AD842" s="55"/>
      <c r="AE842" s="55"/>
      <c r="AF842" s="55" t="str">
        <f t="shared" si="19"/>
        <v/>
      </c>
      <c r="AG842" s="55" t="str">
        <f t="shared" si="13"/>
        <v/>
      </c>
      <c r="AH842" s="55" t="str">
        <f t="shared" si="14"/>
        <v/>
      </c>
      <c r="AI842" s="55"/>
      <c r="AJ842" s="55" t="str">
        <f t="shared" si="20"/>
        <v/>
      </c>
      <c r="AK842" s="55" t="str">
        <f t="shared" si="15"/>
        <v/>
      </c>
      <c r="AL842" s="104" t="str">
        <f t="shared" si="16"/>
        <v>  </v>
      </c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</row>
    <row r="843" ht="30.0" customHeight="1">
      <c r="A843" s="1"/>
      <c r="B843" s="1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114"/>
      <c r="W843" s="114"/>
      <c r="X843" s="114"/>
      <c r="Y843" s="114" t="str">
        <f t="shared" si="9"/>
        <v/>
      </c>
      <c r="Z843" s="114" t="str">
        <f t="shared" si="10"/>
        <v/>
      </c>
      <c r="AA843" s="114"/>
      <c r="AB843" s="114"/>
      <c r="AC843" s="128"/>
      <c r="AD843" s="55"/>
      <c r="AE843" s="55"/>
      <c r="AF843" s="55" t="str">
        <f t="shared" si="19"/>
        <v/>
      </c>
      <c r="AG843" s="55" t="str">
        <f t="shared" si="13"/>
        <v/>
      </c>
      <c r="AH843" s="55" t="str">
        <f t="shared" si="14"/>
        <v/>
      </c>
      <c r="AI843" s="55"/>
      <c r="AJ843" s="55" t="str">
        <f t="shared" si="20"/>
        <v/>
      </c>
      <c r="AK843" s="55" t="str">
        <f t="shared" si="15"/>
        <v/>
      </c>
      <c r="AL843" s="104" t="str">
        <f t="shared" si="16"/>
        <v>  </v>
      </c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</row>
    <row r="844" ht="30.0" customHeight="1">
      <c r="A844" s="1"/>
      <c r="B844" s="1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114"/>
      <c r="W844" s="114"/>
      <c r="X844" s="114"/>
      <c r="Y844" s="114" t="str">
        <f t="shared" si="9"/>
        <v/>
      </c>
      <c r="Z844" s="114" t="str">
        <f t="shared" si="10"/>
        <v/>
      </c>
      <c r="AA844" s="114"/>
      <c r="AB844" s="114"/>
      <c r="AC844" s="128"/>
      <c r="AD844" s="55"/>
      <c r="AE844" s="55"/>
      <c r="AF844" s="55" t="str">
        <f t="shared" si="19"/>
        <v/>
      </c>
      <c r="AG844" s="55" t="str">
        <f t="shared" si="13"/>
        <v/>
      </c>
      <c r="AH844" s="55" t="str">
        <f t="shared" si="14"/>
        <v/>
      </c>
      <c r="AI844" s="55"/>
      <c r="AJ844" s="55" t="str">
        <f t="shared" si="20"/>
        <v/>
      </c>
      <c r="AK844" s="55" t="str">
        <f t="shared" si="15"/>
        <v/>
      </c>
      <c r="AL844" s="104" t="str">
        <f t="shared" si="16"/>
        <v>  </v>
      </c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</row>
    <row r="845" ht="30.0" customHeight="1">
      <c r="A845" s="1"/>
      <c r="B845" s="1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114"/>
      <c r="W845" s="114"/>
      <c r="X845" s="114"/>
      <c r="Y845" s="114" t="str">
        <f t="shared" si="9"/>
        <v/>
      </c>
      <c r="Z845" s="114" t="str">
        <f t="shared" si="10"/>
        <v/>
      </c>
      <c r="AA845" s="114"/>
      <c r="AB845" s="114"/>
      <c r="AC845" s="128"/>
      <c r="AD845" s="55"/>
      <c r="AE845" s="55"/>
      <c r="AF845" s="55" t="str">
        <f t="shared" si="19"/>
        <v/>
      </c>
      <c r="AG845" s="55" t="str">
        <f t="shared" si="13"/>
        <v/>
      </c>
      <c r="AH845" s="55" t="str">
        <f t="shared" si="14"/>
        <v/>
      </c>
      <c r="AI845" s="55"/>
      <c r="AJ845" s="55" t="str">
        <f t="shared" si="20"/>
        <v/>
      </c>
      <c r="AK845" s="55" t="str">
        <f t="shared" si="15"/>
        <v/>
      </c>
      <c r="AL845" s="104" t="str">
        <f t="shared" si="16"/>
        <v>  </v>
      </c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</row>
    <row r="846" ht="30.0" customHeight="1">
      <c r="A846" s="1"/>
      <c r="B846" s="1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114"/>
      <c r="W846" s="114"/>
      <c r="X846" s="114"/>
      <c r="Y846" s="114" t="str">
        <f t="shared" si="9"/>
        <v/>
      </c>
      <c r="Z846" s="114" t="str">
        <f t="shared" si="10"/>
        <v/>
      </c>
      <c r="AA846" s="114"/>
      <c r="AB846" s="114"/>
      <c r="AC846" s="128"/>
      <c r="AD846" s="55"/>
      <c r="AE846" s="55"/>
      <c r="AF846" s="55" t="str">
        <f t="shared" si="19"/>
        <v/>
      </c>
      <c r="AG846" s="55" t="str">
        <f t="shared" si="13"/>
        <v/>
      </c>
      <c r="AH846" s="55" t="str">
        <f t="shared" si="14"/>
        <v/>
      </c>
      <c r="AI846" s="55"/>
      <c r="AJ846" s="55" t="str">
        <f t="shared" si="20"/>
        <v/>
      </c>
      <c r="AK846" s="55" t="str">
        <f t="shared" si="15"/>
        <v/>
      </c>
      <c r="AL846" s="104" t="str">
        <f t="shared" si="16"/>
        <v>  </v>
      </c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</row>
    <row r="847" ht="30.0" customHeight="1">
      <c r="A847" s="1"/>
      <c r="B847" s="1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114"/>
      <c r="W847" s="114"/>
      <c r="X847" s="114"/>
      <c r="Y847" s="114" t="str">
        <f t="shared" si="9"/>
        <v/>
      </c>
      <c r="Z847" s="114" t="str">
        <f t="shared" si="10"/>
        <v/>
      </c>
      <c r="AA847" s="114"/>
      <c r="AB847" s="114"/>
      <c r="AC847" s="128"/>
      <c r="AD847" s="55"/>
      <c r="AE847" s="55"/>
      <c r="AF847" s="55" t="str">
        <f t="shared" si="19"/>
        <v/>
      </c>
      <c r="AG847" s="55" t="str">
        <f t="shared" si="13"/>
        <v/>
      </c>
      <c r="AH847" s="55" t="str">
        <f t="shared" si="14"/>
        <v/>
      </c>
      <c r="AI847" s="55"/>
      <c r="AJ847" s="55" t="str">
        <f t="shared" si="20"/>
        <v/>
      </c>
      <c r="AK847" s="55" t="str">
        <f t="shared" si="15"/>
        <v/>
      </c>
      <c r="AL847" s="104" t="str">
        <f t="shared" si="16"/>
        <v>  </v>
      </c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</row>
    <row r="848" ht="30.0" customHeight="1">
      <c r="A848" s="1"/>
      <c r="B848" s="1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114"/>
      <c r="W848" s="114"/>
      <c r="X848" s="114"/>
      <c r="Y848" s="114" t="str">
        <f t="shared" si="9"/>
        <v/>
      </c>
      <c r="Z848" s="114" t="str">
        <f t="shared" si="10"/>
        <v/>
      </c>
      <c r="AA848" s="114"/>
      <c r="AB848" s="114"/>
      <c r="AC848" s="128"/>
      <c r="AD848" s="55"/>
      <c r="AE848" s="55"/>
      <c r="AF848" s="55" t="str">
        <f t="shared" si="19"/>
        <v/>
      </c>
      <c r="AG848" s="55" t="str">
        <f t="shared" si="13"/>
        <v/>
      </c>
      <c r="AH848" s="55" t="str">
        <f t="shared" si="14"/>
        <v/>
      </c>
      <c r="AI848" s="55"/>
      <c r="AJ848" s="55" t="str">
        <f t="shared" si="20"/>
        <v/>
      </c>
      <c r="AK848" s="55" t="str">
        <f t="shared" si="15"/>
        <v/>
      </c>
      <c r="AL848" s="104" t="str">
        <f t="shared" si="16"/>
        <v>  </v>
      </c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</row>
    <row r="849" ht="30.0" customHeight="1">
      <c r="A849" s="1"/>
      <c r="B849" s="1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114"/>
      <c r="W849" s="114"/>
      <c r="X849" s="114"/>
      <c r="Y849" s="114" t="str">
        <f t="shared" si="9"/>
        <v/>
      </c>
      <c r="Z849" s="114" t="str">
        <f t="shared" si="10"/>
        <v/>
      </c>
      <c r="AA849" s="114"/>
      <c r="AB849" s="114"/>
      <c r="AC849" s="128"/>
      <c r="AD849" s="55"/>
      <c r="AE849" s="55"/>
      <c r="AF849" s="55" t="str">
        <f t="shared" si="19"/>
        <v/>
      </c>
      <c r="AG849" s="55" t="str">
        <f t="shared" si="13"/>
        <v/>
      </c>
      <c r="AH849" s="55" t="str">
        <f t="shared" si="14"/>
        <v/>
      </c>
      <c r="AI849" s="55"/>
      <c r="AJ849" s="55" t="str">
        <f t="shared" si="20"/>
        <v/>
      </c>
      <c r="AK849" s="55" t="str">
        <f t="shared" si="15"/>
        <v/>
      </c>
      <c r="AL849" s="104" t="str">
        <f t="shared" si="16"/>
        <v>  </v>
      </c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</row>
    <row r="850" ht="30.0" customHeight="1">
      <c r="A850" s="1"/>
      <c r="B850" s="1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114"/>
      <c r="W850" s="114"/>
      <c r="X850" s="114"/>
      <c r="Y850" s="114" t="str">
        <f t="shared" si="9"/>
        <v/>
      </c>
      <c r="Z850" s="114" t="str">
        <f t="shared" si="10"/>
        <v/>
      </c>
      <c r="AA850" s="114"/>
      <c r="AB850" s="114"/>
      <c r="AC850" s="128"/>
      <c r="AD850" s="55"/>
      <c r="AE850" s="55"/>
      <c r="AF850" s="55" t="str">
        <f t="shared" si="19"/>
        <v/>
      </c>
      <c r="AG850" s="55" t="str">
        <f t="shared" si="13"/>
        <v/>
      </c>
      <c r="AH850" s="55" t="str">
        <f t="shared" si="14"/>
        <v/>
      </c>
      <c r="AI850" s="55"/>
      <c r="AJ850" s="55" t="str">
        <f t="shared" si="20"/>
        <v/>
      </c>
      <c r="AK850" s="55" t="str">
        <f t="shared" si="15"/>
        <v/>
      </c>
      <c r="AL850" s="104" t="str">
        <f t="shared" si="16"/>
        <v>  </v>
      </c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</row>
    <row r="851" ht="30.0" customHeight="1">
      <c r="A851" s="1"/>
      <c r="B851" s="1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114"/>
      <c r="W851" s="114"/>
      <c r="X851" s="114"/>
      <c r="Y851" s="114" t="str">
        <f t="shared" si="9"/>
        <v/>
      </c>
      <c r="Z851" s="114" t="str">
        <f t="shared" si="10"/>
        <v/>
      </c>
      <c r="AA851" s="114"/>
      <c r="AB851" s="114"/>
      <c r="AC851" s="128"/>
      <c r="AD851" s="55"/>
      <c r="AE851" s="55"/>
      <c r="AF851" s="55" t="str">
        <f t="shared" si="19"/>
        <v/>
      </c>
      <c r="AG851" s="55" t="str">
        <f t="shared" si="13"/>
        <v/>
      </c>
      <c r="AH851" s="55" t="str">
        <f t="shared" si="14"/>
        <v/>
      </c>
      <c r="AI851" s="55"/>
      <c r="AJ851" s="55" t="str">
        <f t="shared" si="20"/>
        <v/>
      </c>
      <c r="AK851" s="55" t="str">
        <f t="shared" si="15"/>
        <v/>
      </c>
      <c r="AL851" s="104" t="str">
        <f t="shared" si="16"/>
        <v>  </v>
      </c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</row>
    <row r="852" ht="30.0" customHeight="1">
      <c r="A852" s="1"/>
      <c r="B852" s="1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114"/>
      <c r="W852" s="114"/>
      <c r="X852" s="114"/>
      <c r="Y852" s="114" t="str">
        <f t="shared" si="9"/>
        <v/>
      </c>
      <c r="Z852" s="114" t="str">
        <f t="shared" si="10"/>
        <v/>
      </c>
      <c r="AA852" s="114"/>
      <c r="AB852" s="114"/>
      <c r="AC852" s="128"/>
      <c r="AD852" s="55"/>
      <c r="AE852" s="55"/>
      <c r="AF852" s="55" t="str">
        <f t="shared" si="19"/>
        <v/>
      </c>
      <c r="AG852" s="55" t="str">
        <f t="shared" si="13"/>
        <v/>
      </c>
      <c r="AH852" s="55" t="str">
        <f t="shared" si="14"/>
        <v/>
      </c>
      <c r="AI852" s="55"/>
      <c r="AJ852" s="55" t="str">
        <f t="shared" si="20"/>
        <v/>
      </c>
      <c r="AK852" s="55" t="str">
        <f t="shared" si="15"/>
        <v/>
      </c>
      <c r="AL852" s="104" t="str">
        <f t="shared" si="16"/>
        <v>  </v>
      </c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</row>
    <row r="853" ht="30.0" customHeight="1">
      <c r="A853" s="1"/>
      <c r="B853" s="1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114"/>
      <c r="W853" s="114"/>
      <c r="X853" s="114"/>
      <c r="Y853" s="114" t="str">
        <f t="shared" si="9"/>
        <v/>
      </c>
      <c r="Z853" s="114" t="str">
        <f t="shared" si="10"/>
        <v/>
      </c>
      <c r="AA853" s="114"/>
      <c r="AB853" s="114"/>
      <c r="AC853" s="128"/>
      <c r="AD853" s="55"/>
      <c r="AE853" s="55"/>
      <c r="AF853" s="55" t="str">
        <f t="shared" si="19"/>
        <v/>
      </c>
      <c r="AG853" s="55" t="str">
        <f t="shared" si="13"/>
        <v/>
      </c>
      <c r="AH853" s="55" t="str">
        <f t="shared" si="14"/>
        <v/>
      </c>
      <c r="AI853" s="55"/>
      <c r="AJ853" s="55" t="str">
        <f t="shared" si="20"/>
        <v/>
      </c>
      <c r="AK853" s="55" t="str">
        <f t="shared" si="15"/>
        <v/>
      </c>
      <c r="AL853" s="104" t="str">
        <f t="shared" si="16"/>
        <v>  </v>
      </c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</row>
    <row r="854" ht="30.0" customHeight="1">
      <c r="A854" s="1"/>
      <c r="B854" s="1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114"/>
      <c r="W854" s="114"/>
      <c r="X854" s="114"/>
      <c r="Y854" s="114" t="str">
        <f t="shared" si="9"/>
        <v/>
      </c>
      <c r="Z854" s="114" t="str">
        <f t="shared" si="10"/>
        <v/>
      </c>
      <c r="AA854" s="114"/>
      <c r="AB854" s="114"/>
      <c r="AC854" s="128"/>
      <c r="AD854" s="55"/>
      <c r="AE854" s="55"/>
      <c r="AF854" s="55" t="str">
        <f t="shared" si="19"/>
        <v/>
      </c>
      <c r="AG854" s="55" t="str">
        <f t="shared" si="13"/>
        <v/>
      </c>
      <c r="AH854" s="55" t="str">
        <f t="shared" si="14"/>
        <v/>
      </c>
      <c r="AI854" s="55"/>
      <c r="AJ854" s="55" t="str">
        <f t="shared" si="20"/>
        <v/>
      </c>
      <c r="AK854" s="55" t="str">
        <f t="shared" si="15"/>
        <v/>
      </c>
      <c r="AL854" s="104" t="str">
        <f t="shared" si="16"/>
        <v>  </v>
      </c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</row>
    <row r="855" ht="30.0" customHeight="1">
      <c r="A855" s="1"/>
      <c r="B855" s="1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114"/>
      <c r="W855" s="114"/>
      <c r="X855" s="114"/>
      <c r="Y855" s="114" t="str">
        <f t="shared" si="9"/>
        <v/>
      </c>
      <c r="Z855" s="114" t="str">
        <f t="shared" si="10"/>
        <v/>
      </c>
      <c r="AA855" s="114"/>
      <c r="AB855" s="114"/>
      <c r="AC855" s="128"/>
      <c r="AD855" s="55"/>
      <c r="AE855" s="55"/>
      <c r="AF855" s="55" t="str">
        <f t="shared" si="19"/>
        <v/>
      </c>
      <c r="AG855" s="55" t="str">
        <f t="shared" si="13"/>
        <v/>
      </c>
      <c r="AH855" s="55" t="str">
        <f t="shared" si="14"/>
        <v/>
      </c>
      <c r="AI855" s="55"/>
      <c r="AJ855" s="55" t="str">
        <f t="shared" si="20"/>
        <v/>
      </c>
      <c r="AK855" s="55" t="str">
        <f t="shared" si="15"/>
        <v/>
      </c>
      <c r="AL855" s="104" t="str">
        <f t="shared" si="16"/>
        <v>  </v>
      </c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</row>
    <row r="856" ht="30.0" customHeight="1">
      <c r="A856" s="1"/>
      <c r="B856" s="1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114"/>
      <c r="W856" s="114"/>
      <c r="X856" s="114"/>
      <c r="Y856" s="114" t="str">
        <f t="shared" si="9"/>
        <v/>
      </c>
      <c r="Z856" s="114" t="str">
        <f t="shared" si="10"/>
        <v/>
      </c>
      <c r="AA856" s="114"/>
      <c r="AB856" s="114"/>
      <c r="AC856" s="128"/>
      <c r="AD856" s="55"/>
      <c r="AE856" s="55"/>
      <c r="AF856" s="55" t="str">
        <f t="shared" si="19"/>
        <v/>
      </c>
      <c r="AG856" s="55" t="str">
        <f t="shared" si="13"/>
        <v/>
      </c>
      <c r="AH856" s="55" t="str">
        <f t="shared" si="14"/>
        <v/>
      </c>
      <c r="AI856" s="55"/>
      <c r="AJ856" s="55" t="str">
        <f t="shared" si="20"/>
        <v/>
      </c>
      <c r="AK856" s="55" t="str">
        <f t="shared" si="15"/>
        <v/>
      </c>
      <c r="AL856" s="104" t="str">
        <f t="shared" si="16"/>
        <v>  </v>
      </c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</row>
    <row r="857" ht="30.0" customHeight="1">
      <c r="A857" s="1"/>
      <c r="B857" s="1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114"/>
      <c r="W857" s="114"/>
      <c r="X857" s="114"/>
      <c r="Y857" s="114" t="str">
        <f t="shared" si="9"/>
        <v/>
      </c>
      <c r="Z857" s="114" t="str">
        <f t="shared" si="10"/>
        <v/>
      </c>
      <c r="AA857" s="114"/>
      <c r="AB857" s="114"/>
      <c r="AC857" s="128"/>
      <c r="AD857" s="55"/>
      <c r="AE857" s="55"/>
      <c r="AF857" s="55" t="str">
        <f t="shared" si="19"/>
        <v/>
      </c>
      <c r="AG857" s="55" t="str">
        <f t="shared" si="13"/>
        <v/>
      </c>
      <c r="AH857" s="55" t="str">
        <f t="shared" si="14"/>
        <v/>
      </c>
      <c r="AI857" s="55"/>
      <c r="AJ857" s="55" t="str">
        <f t="shared" si="20"/>
        <v/>
      </c>
      <c r="AK857" s="55" t="str">
        <f t="shared" si="15"/>
        <v/>
      </c>
      <c r="AL857" s="104" t="str">
        <f t="shared" si="16"/>
        <v>  </v>
      </c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</row>
    <row r="858" ht="30.0" customHeight="1">
      <c r="A858" s="1"/>
      <c r="B858" s="1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114"/>
      <c r="W858" s="114"/>
      <c r="X858" s="114"/>
      <c r="Y858" s="114" t="str">
        <f t="shared" si="9"/>
        <v/>
      </c>
      <c r="Z858" s="114" t="str">
        <f t="shared" si="10"/>
        <v/>
      </c>
      <c r="AA858" s="114"/>
      <c r="AB858" s="114"/>
      <c r="AC858" s="128"/>
      <c r="AD858" s="55"/>
      <c r="AE858" s="55"/>
      <c r="AF858" s="55" t="str">
        <f t="shared" si="19"/>
        <v/>
      </c>
      <c r="AG858" s="55" t="str">
        <f t="shared" si="13"/>
        <v/>
      </c>
      <c r="AH858" s="55" t="str">
        <f t="shared" si="14"/>
        <v/>
      </c>
      <c r="AI858" s="55"/>
      <c r="AJ858" s="55" t="str">
        <f t="shared" si="20"/>
        <v/>
      </c>
      <c r="AK858" s="55" t="str">
        <f t="shared" si="15"/>
        <v/>
      </c>
      <c r="AL858" s="104" t="str">
        <f t="shared" si="16"/>
        <v>  </v>
      </c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</row>
    <row r="859" ht="30.0" customHeight="1">
      <c r="A859" s="1"/>
      <c r="B859" s="1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114"/>
      <c r="W859" s="114"/>
      <c r="X859" s="114"/>
      <c r="Y859" s="114" t="str">
        <f t="shared" si="9"/>
        <v/>
      </c>
      <c r="Z859" s="114" t="str">
        <f t="shared" si="10"/>
        <v/>
      </c>
      <c r="AA859" s="114"/>
      <c r="AB859" s="114"/>
      <c r="AC859" s="128"/>
      <c r="AD859" s="55"/>
      <c r="AE859" s="55"/>
      <c r="AF859" s="55" t="str">
        <f t="shared" si="19"/>
        <v/>
      </c>
      <c r="AG859" s="55" t="str">
        <f t="shared" si="13"/>
        <v/>
      </c>
      <c r="AH859" s="55" t="str">
        <f t="shared" si="14"/>
        <v/>
      </c>
      <c r="AI859" s="55"/>
      <c r="AJ859" s="55" t="str">
        <f t="shared" si="20"/>
        <v/>
      </c>
      <c r="AK859" s="55" t="str">
        <f t="shared" si="15"/>
        <v/>
      </c>
      <c r="AL859" s="104" t="str">
        <f t="shared" si="16"/>
        <v>  </v>
      </c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</row>
    <row r="860" ht="30.0" customHeight="1">
      <c r="A860" s="1"/>
      <c r="B860" s="1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114"/>
      <c r="W860" s="114"/>
      <c r="X860" s="114"/>
      <c r="Y860" s="114" t="str">
        <f t="shared" si="9"/>
        <v/>
      </c>
      <c r="Z860" s="114" t="str">
        <f t="shared" si="10"/>
        <v/>
      </c>
      <c r="AA860" s="114"/>
      <c r="AB860" s="114"/>
      <c r="AC860" s="128"/>
      <c r="AD860" s="55"/>
      <c r="AE860" s="55"/>
      <c r="AF860" s="55" t="str">
        <f t="shared" si="19"/>
        <v/>
      </c>
      <c r="AG860" s="55" t="str">
        <f t="shared" si="13"/>
        <v/>
      </c>
      <c r="AH860" s="55" t="str">
        <f t="shared" si="14"/>
        <v/>
      </c>
      <c r="AI860" s="55"/>
      <c r="AJ860" s="55" t="str">
        <f t="shared" si="20"/>
        <v/>
      </c>
      <c r="AK860" s="55" t="str">
        <f t="shared" si="15"/>
        <v/>
      </c>
      <c r="AL860" s="104" t="str">
        <f t="shared" si="16"/>
        <v>  </v>
      </c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</row>
    <row r="861" ht="30.0" customHeight="1">
      <c r="A861" s="1"/>
      <c r="B861" s="1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114"/>
      <c r="W861" s="114"/>
      <c r="X861" s="114"/>
      <c r="Y861" s="114" t="str">
        <f t="shared" si="9"/>
        <v/>
      </c>
      <c r="Z861" s="114" t="str">
        <f t="shared" si="10"/>
        <v/>
      </c>
      <c r="AA861" s="114"/>
      <c r="AB861" s="114"/>
      <c r="AC861" s="128"/>
      <c r="AD861" s="55"/>
      <c r="AE861" s="55"/>
      <c r="AF861" s="55" t="str">
        <f t="shared" si="19"/>
        <v/>
      </c>
      <c r="AG861" s="55" t="str">
        <f t="shared" si="13"/>
        <v/>
      </c>
      <c r="AH861" s="55" t="str">
        <f t="shared" si="14"/>
        <v/>
      </c>
      <c r="AI861" s="55"/>
      <c r="AJ861" s="55" t="str">
        <f t="shared" si="20"/>
        <v/>
      </c>
      <c r="AK861" s="55" t="str">
        <f t="shared" si="15"/>
        <v/>
      </c>
      <c r="AL861" s="104" t="str">
        <f t="shared" si="16"/>
        <v>  </v>
      </c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</row>
    <row r="862" ht="30.0" customHeight="1">
      <c r="A862" s="1"/>
      <c r="B862" s="1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114"/>
      <c r="W862" s="114"/>
      <c r="X862" s="114"/>
      <c r="Y862" s="114" t="str">
        <f t="shared" si="9"/>
        <v/>
      </c>
      <c r="Z862" s="114" t="str">
        <f t="shared" si="10"/>
        <v/>
      </c>
      <c r="AA862" s="114"/>
      <c r="AB862" s="114"/>
      <c r="AC862" s="128"/>
      <c r="AD862" s="55"/>
      <c r="AE862" s="55"/>
      <c r="AF862" s="55" t="str">
        <f t="shared" si="19"/>
        <v/>
      </c>
      <c r="AG862" s="55" t="str">
        <f t="shared" si="13"/>
        <v/>
      </c>
      <c r="AH862" s="55" t="str">
        <f t="shared" si="14"/>
        <v/>
      </c>
      <c r="AI862" s="55"/>
      <c r="AJ862" s="55" t="str">
        <f t="shared" si="20"/>
        <v/>
      </c>
      <c r="AK862" s="55" t="str">
        <f t="shared" si="15"/>
        <v/>
      </c>
      <c r="AL862" s="104" t="str">
        <f t="shared" si="16"/>
        <v>  </v>
      </c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</row>
    <row r="863" ht="30.0" customHeight="1">
      <c r="A863" s="1"/>
      <c r="B863" s="1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114"/>
      <c r="W863" s="114"/>
      <c r="X863" s="114"/>
      <c r="Y863" s="114" t="str">
        <f t="shared" si="9"/>
        <v/>
      </c>
      <c r="Z863" s="114" t="str">
        <f t="shared" si="10"/>
        <v/>
      </c>
      <c r="AA863" s="114"/>
      <c r="AB863" s="114"/>
      <c r="AC863" s="128"/>
      <c r="AD863" s="55"/>
      <c r="AE863" s="55"/>
      <c r="AF863" s="55" t="str">
        <f t="shared" si="19"/>
        <v/>
      </c>
      <c r="AG863" s="55" t="str">
        <f t="shared" si="13"/>
        <v/>
      </c>
      <c r="AH863" s="55" t="str">
        <f t="shared" si="14"/>
        <v/>
      </c>
      <c r="AI863" s="55"/>
      <c r="AJ863" s="55" t="str">
        <f t="shared" si="20"/>
        <v/>
      </c>
      <c r="AK863" s="55" t="str">
        <f t="shared" si="15"/>
        <v/>
      </c>
      <c r="AL863" s="104" t="str">
        <f t="shared" si="16"/>
        <v>  </v>
      </c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</row>
    <row r="864" ht="30.0" customHeight="1">
      <c r="A864" s="1"/>
      <c r="B864" s="1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114"/>
      <c r="W864" s="114"/>
      <c r="X864" s="114"/>
      <c r="Y864" s="114" t="str">
        <f t="shared" si="9"/>
        <v/>
      </c>
      <c r="Z864" s="114" t="str">
        <f t="shared" si="10"/>
        <v/>
      </c>
      <c r="AA864" s="114"/>
      <c r="AB864" s="114"/>
      <c r="AC864" s="128"/>
      <c r="AD864" s="55"/>
      <c r="AE864" s="55"/>
      <c r="AF864" s="55" t="str">
        <f t="shared" si="19"/>
        <v/>
      </c>
      <c r="AG864" s="55" t="str">
        <f t="shared" si="13"/>
        <v/>
      </c>
      <c r="AH864" s="55" t="str">
        <f t="shared" si="14"/>
        <v/>
      </c>
      <c r="AI864" s="55"/>
      <c r="AJ864" s="55" t="str">
        <f t="shared" si="20"/>
        <v/>
      </c>
      <c r="AK864" s="55" t="str">
        <f t="shared" si="15"/>
        <v/>
      </c>
      <c r="AL864" s="104" t="str">
        <f t="shared" si="16"/>
        <v>  </v>
      </c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</row>
    <row r="865" ht="30.0" customHeight="1">
      <c r="A865" s="1"/>
      <c r="B865" s="1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114"/>
      <c r="W865" s="114"/>
      <c r="X865" s="114"/>
      <c r="Y865" s="114" t="str">
        <f t="shared" si="9"/>
        <v/>
      </c>
      <c r="Z865" s="114" t="str">
        <f t="shared" si="10"/>
        <v/>
      </c>
      <c r="AA865" s="114"/>
      <c r="AB865" s="114"/>
      <c r="AC865" s="128"/>
      <c r="AD865" s="55"/>
      <c r="AE865" s="55"/>
      <c r="AF865" s="55" t="str">
        <f t="shared" si="19"/>
        <v/>
      </c>
      <c r="AG865" s="55" t="str">
        <f t="shared" si="13"/>
        <v/>
      </c>
      <c r="AH865" s="55" t="str">
        <f t="shared" si="14"/>
        <v/>
      </c>
      <c r="AI865" s="55"/>
      <c r="AJ865" s="55" t="str">
        <f t="shared" si="20"/>
        <v/>
      </c>
      <c r="AK865" s="55" t="str">
        <f t="shared" si="15"/>
        <v/>
      </c>
      <c r="AL865" s="104" t="str">
        <f t="shared" si="16"/>
        <v>  </v>
      </c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</row>
    <row r="866" ht="30.0" customHeight="1">
      <c r="A866" s="1"/>
      <c r="B866" s="1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114"/>
      <c r="W866" s="114"/>
      <c r="X866" s="114"/>
      <c r="Y866" s="114" t="str">
        <f t="shared" si="9"/>
        <v/>
      </c>
      <c r="Z866" s="114" t="str">
        <f t="shared" si="10"/>
        <v/>
      </c>
      <c r="AA866" s="114"/>
      <c r="AB866" s="114"/>
      <c r="AC866" s="128"/>
      <c r="AD866" s="55"/>
      <c r="AE866" s="55"/>
      <c r="AF866" s="55" t="str">
        <f t="shared" si="19"/>
        <v/>
      </c>
      <c r="AG866" s="55" t="str">
        <f t="shared" si="13"/>
        <v/>
      </c>
      <c r="AH866" s="55" t="str">
        <f t="shared" si="14"/>
        <v/>
      </c>
      <c r="AI866" s="55"/>
      <c r="AJ866" s="55" t="str">
        <f t="shared" si="20"/>
        <v/>
      </c>
      <c r="AK866" s="55" t="str">
        <f t="shared" si="15"/>
        <v/>
      </c>
      <c r="AL866" s="104" t="str">
        <f t="shared" si="16"/>
        <v>  </v>
      </c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</row>
    <row r="867" ht="30.0" customHeight="1">
      <c r="A867" s="1"/>
      <c r="B867" s="1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114"/>
      <c r="W867" s="114"/>
      <c r="X867" s="114"/>
      <c r="Y867" s="114" t="str">
        <f t="shared" si="9"/>
        <v/>
      </c>
      <c r="Z867" s="114" t="str">
        <f t="shared" si="10"/>
        <v/>
      </c>
      <c r="AA867" s="114"/>
      <c r="AB867" s="114"/>
      <c r="AC867" s="128"/>
      <c r="AD867" s="55"/>
      <c r="AE867" s="55"/>
      <c r="AF867" s="55" t="str">
        <f t="shared" si="19"/>
        <v/>
      </c>
      <c r="AG867" s="55" t="str">
        <f t="shared" si="13"/>
        <v/>
      </c>
      <c r="AH867" s="55" t="str">
        <f t="shared" si="14"/>
        <v/>
      </c>
      <c r="AI867" s="55"/>
      <c r="AJ867" s="55" t="str">
        <f t="shared" si="20"/>
        <v/>
      </c>
      <c r="AK867" s="55" t="str">
        <f t="shared" si="15"/>
        <v/>
      </c>
      <c r="AL867" s="104" t="str">
        <f t="shared" si="16"/>
        <v>  </v>
      </c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</row>
    <row r="868" ht="30.0" customHeight="1">
      <c r="A868" s="1"/>
      <c r="B868" s="1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114"/>
      <c r="W868" s="114"/>
      <c r="X868" s="114"/>
      <c r="Y868" s="114" t="str">
        <f t="shared" si="9"/>
        <v/>
      </c>
      <c r="Z868" s="114" t="str">
        <f t="shared" si="10"/>
        <v/>
      </c>
      <c r="AA868" s="114"/>
      <c r="AB868" s="114"/>
      <c r="AC868" s="128"/>
      <c r="AD868" s="55"/>
      <c r="AE868" s="55"/>
      <c r="AF868" s="55" t="str">
        <f t="shared" si="19"/>
        <v/>
      </c>
      <c r="AG868" s="55" t="str">
        <f t="shared" si="13"/>
        <v/>
      </c>
      <c r="AH868" s="55" t="str">
        <f t="shared" si="14"/>
        <v/>
      </c>
      <c r="AI868" s="55"/>
      <c r="AJ868" s="55" t="str">
        <f t="shared" si="20"/>
        <v/>
      </c>
      <c r="AK868" s="55" t="str">
        <f t="shared" si="15"/>
        <v/>
      </c>
      <c r="AL868" s="104" t="str">
        <f t="shared" si="16"/>
        <v>  </v>
      </c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</row>
    <row r="869" ht="30.0" customHeight="1">
      <c r="A869" s="1"/>
      <c r="B869" s="1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114"/>
      <c r="W869" s="114"/>
      <c r="X869" s="114"/>
      <c r="Y869" s="114" t="str">
        <f t="shared" si="9"/>
        <v/>
      </c>
      <c r="Z869" s="114" t="str">
        <f t="shared" si="10"/>
        <v/>
      </c>
      <c r="AA869" s="114"/>
      <c r="AB869" s="114"/>
      <c r="AC869" s="128"/>
      <c r="AD869" s="55"/>
      <c r="AE869" s="55"/>
      <c r="AF869" s="55" t="str">
        <f t="shared" si="19"/>
        <v/>
      </c>
      <c r="AG869" s="55" t="str">
        <f t="shared" si="13"/>
        <v/>
      </c>
      <c r="AH869" s="55" t="str">
        <f t="shared" si="14"/>
        <v/>
      </c>
      <c r="AI869" s="55"/>
      <c r="AJ869" s="55" t="str">
        <f t="shared" si="20"/>
        <v/>
      </c>
      <c r="AK869" s="55" t="str">
        <f t="shared" si="15"/>
        <v/>
      </c>
      <c r="AL869" s="104" t="str">
        <f t="shared" si="16"/>
        <v>  </v>
      </c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</row>
    <row r="870" ht="30.0" customHeight="1">
      <c r="A870" s="1"/>
      <c r="B870" s="1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114"/>
      <c r="W870" s="114"/>
      <c r="X870" s="114"/>
      <c r="Y870" s="114" t="str">
        <f t="shared" si="9"/>
        <v/>
      </c>
      <c r="Z870" s="114" t="str">
        <f t="shared" si="10"/>
        <v/>
      </c>
      <c r="AA870" s="114"/>
      <c r="AB870" s="114"/>
      <c r="AC870" s="128"/>
      <c r="AD870" s="55"/>
      <c r="AE870" s="55"/>
      <c r="AF870" s="55" t="str">
        <f t="shared" si="19"/>
        <v/>
      </c>
      <c r="AG870" s="55" t="str">
        <f t="shared" si="13"/>
        <v/>
      </c>
      <c r="AH870" s="55" t="str">
        <f t="shared" si="14"/>
        <v/>
      </c>
      <c r="AI870" s="55"/>
      <c r="AJ870" s="55" t="str">
        <f t="shared" si="20"/>
        <v/>
      </c>
      <c r="AK870" s="55" t="str">
        <f t="shared" si="15"/>
        <v/>
      </c>
      <c r="AL870" s="104" t="str">
        <f t="shared" si="16"/>
        <v>  </v>
      </c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</row>
    <row r="871" ht="30.0" customHeight="1">
      <c r="A871" s="1"/>
      <c r="B871" s="1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114"/>
      <c r="W871" s="114"/>
      <c r="X871" s="114"/>
      <c r="Y871" s="114" t="str">
        <f t="shared" si="9"/>
        <v/>
      </c>
      <c r="Z871" s="114" t="str">
        <f t="shared" si="10"/>
        <v/>
      </c>
      <c r="AA871" s="114"/>
      <c r="AB871" s="114"/>
      <c r="AC871" s="128"/>
      <c r="AD871" s="55"/>
      <c r="AE871" s="55"/>
      <c r="AF871" s="55" t="str">
        <f t="shared" si="19"/>
        <v/>
      </c>
      <c r="AG871" s="55" t="str">
        <f t="shared" si="13"/>
        <v/>
      </c>
      <c r="AH871" s="55" t="str">
        <f t="shared" si="14"/>
        <v/>
      </c>
      <c r="AI871" s="55"/>
      <c r="AJ871" s="55" t="str">
        <f t="shared" si="20"/>
        <v/>
      </c>
      <c r="AK871" s="55" t="str">
        <f t="shared" si="15"/>
        <v/>
      </c>
      <c r="AL871" s="104" t="str">
        <f t="shared" si="16"/>
        <v>  </v>
      </c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</row>
    <row r="872" ht="30.0" customHeight="1">
      <c r="A872" s="1"/>
      <c r="B872" s="1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114"/>
      <c r="W872" s="114"/>
      <c r="X872" s="114"/>
      <c r="Y872" s="114" t="str">
        <f t="shared" si="9"/>
        <v/>
      </c>
      <c r="Z872" s="114" t="str">
        <f t="shared" si="10"/>
        <v/>
      </c>
      <c r="AA872" s="114"/>
      <c r="AB872" s="114"/>
      <c r="AC872" s="128"/>
      <c r="AD872" s="55"/>
      <c r="AE872" s="55"/>
      <c r="AF872" s="55" t="str">
        <f t="shared" si="19"/>
        <v/>
      </c>
      <c r="AG872" s="55" t="str">
        <f t="shared" si="13"/>
        <v/>
      </c>
      <c r="AH872" s="55" t="str">
        <f t="shared" si="14"/>
        <v/>
      </c>
      <c r="AI872" s="55"/>
      <c r="AJ872" s="55" t="str">
        <f t="shared" si="20"/>
        <v/>
      </c>
      <c r="AK872" s="55" t="str">
        <f t="shared" si="15"/>
        <v/>
      </c>
      <c r="AL872" s="104" t="str">
        <f t="shared" si="16"/>
        <v>  </v>
      </c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</row>
    <row r="873" ht="30.0" customHeight="1">
      <c r="A873" s="1"/>
      <c r="B873" s="1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114"/>
      <c r="W873" s="114"/>
      <c r="X873" s="114"/>
      <c r="Y873" s="114" t="str">
        <f t="shared" si="9"/>
        <v/>
      </c>
      <c r="Z873" s="114" t="str">
        <f t="shared" si="10"/>
        <v/>
      </c>
      <c r="AA873" s="114"/>
      <c r="AB873" s="114"/>
      <c r="AC873" s="128"/>
      <c r="AD873" s="55"/>
      <c r="AE873" s="55"/>
      <c r="AF873" s="55" t="str">
        <f t="shared" si="19"/>
        <v/>
      </c>
      <c r="AG873" s="55" t="str">
        <f t="shared" si="13"/>
        <v/>
      </c>
      <c r="AH873" s="55" t="str">
        <f t="shared" si="14"/>
        <v/>
      </c>
      <c r="AI873" s="55"/>
      <c r="AJ873" s="55" t="str">
        <f t="shared" si="20"/>
        <v/>
      </c>
      <c r="AK873" s="55" t="str">
        <f t="shared" si="15"/>
        <v/>
      </c>
      <c r="AL873" s="104" t="str">
        <f t="shared" si="16"/>
        <v>  </v>
      </c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</row>
    <row r="874" ht="30.0" customHeight="1">
      <c r="A874" s="1"/>
      <c r="B874" s="1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114"/>
      <c r="W874" s="114"/>
      <c r="X874" s="114"/>
      <c r="Y874" s="114" t="str">
        <f t="shared" si="9"/>
        <v/>
      </c>
      <c r="Z874" s="114" t="str">
        <f t="shared" si="10"/>
        <v/>
      </c>
      <c r="AA874" s="114"/>
      <c r="AB874" s="114"/>
      <c r="AC874" s="128"/>
      <c r="AD874" s="55"/>
      <c r="AE874" s="55"/>
      <c r="AF874" s="55" t="str">
        <f t="shared" si="19"/>
        <v/>
      </c>
      <c r="AG874" s="55" t="str">
        <f t="shared" si="13"/>
        <v/>
      </c>
      <c r="AH874" s="55" t="str">
        <f t="shared" si="14"/>
        <v/>
      </c>
      <c r="AI874" s="55"/>
      <c r="AJ874" s="55" t="str">
        <f t="shared" si="20"/>
        <v/>
      </c>
      <c r="AK874" s="55" t="str">
        <f t="shared" si="15"/>
        <v/>
      </c>
      <c r="AL874" s="104" t="str">
        <f t="shared" si="16"/>
        <v>  </v>
      </c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</row>
    <row r="875" ht="30.0" customHeight="1">
      <c r="A875" s="1"/>
      <c r="B875" s="1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114"/>
      <c r="W875" s="114"/>
      <c r="X875" s="114"/>
      <c r="Y875" s="114" t="str">
        <f t="shared" si="9"/>
        <v/>
      </c>
      <c r="Z875" s="114" t="str">
        <f t="shared" si="10"/>
        <v/>
      </c>
      <c r="AA875" s="114"/>
      <c r="AB875" s="114"/>
      <c r="AC875" s="128"/>
      <c r="AD875" s="55"/>
      <c r="AE875" s="55"/>
      <c r="AF875" s="55" t="str">
        <f t="shared" si="19"/>
        <v/>
      </c>
      <c r="AG875" s="55" t="str">
        <f t="shared" si="13"/>
        <v/>
      </c>
      <c r="AH875" s="55" t="str">
        <f t="shared" si="14"/>
        <v/>
      </c>
      <c r="AI875" s="55"/>
      <c r="AJ875" s="55" t="str">
        <f t="shared" si="20"/>
        <v/>
      </c>
      <c r="AK875" s="55" t="str">
        <f t="shared" si="15"/>
        <v/>
      </c>
      <c r="AL875" s="104" t="str">
        <f t="shared" si="16"/>
        <v>  </v>
      </c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</row>
    <row r="876" ht="30.0" customHeight="1">
      <c r="A876" s="1"/>
      <c r="B876" s="1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114"/>
      <c r="W876" s="114"/>
      <c r="X876" s="114"/>
      <c r="Y876" s="114" t="str">
        <f t="shared" si="9"/>
        <v/>
      </c>
      <c r="Z876" s="114" t="str">
        <f t="shared" si="10"/>
        <v/>
      </c>
      <c r="AA876" s="114"/>
      <c r="AB876" s="114"/>
      <c r="AC876" s="128"/>
      <c r="AD876" s="55"/>
      <c r="AE876" s="55"/>
      <c r="AF876" s="55" t="str">
        <f t="shared" si="19"/>
        <v/>
      </c>
      <c r="AG876" s="55" t="str">
        <f t="shared" si="13"/>
        <v/>
      </c>
      <c r="AH876" s="55" t="str">
        <f t="shared" si="14"/>
        <v/>
      </c>
      <c r="AI876" s="55"/>
      <c r="AJ876" s="55" t="str">
        <f t="shared" si="20"/>
        <v/>
      </c>
      <c r="AK876" s="55" t="str">
        <f t="shared" si="15"/>
        <v/>
      </c>
      <c r="AL876" s="104" t="str">
        <f t="shared" si="16"/>
        <v>  </v>
      </c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</row>
    <row r="877" ht="30.0" customHeight="1">
      <c r="A877" s="1"/>
      <c r="B877" s="1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114"/>
      <c r="W877" s="114"/>
      <c r="X877" s="114"/>
      <c r="Y877" s="114" t="str">
        <f t="shared" si="9"/>
        <v/>
      </c>
      <c r="Z877" s="114" t="str">
        <f t="shared" si="10"/>
        <v/>
      </c>
      <c r="AA877" s="114"/>
      <c r="AB877" s="114"/>
      <c r="AC877" s="128"/>
      <c r="AD877" s="55"/>
      <c r="AE877" s="55"/>
      <c r="AF877" s="55" t="str">
        <f t="shared" si="19"/>
        <v/>
      </c>
      <c r="AG877" s="55" t="str">
        <f t="shared" si="13"/>
        <v/>
      </c>
      <c r="AH877" s="55" t="str">
        <f t="shared" si="14"/>
        <v/>
      </c>
      <c r="AI877" s="55"/>
      <c r="AJ877" s="55" t="str">
        <f t="shared" si="20"/>
        <v/>
      </c>
      <c r="AK877" s="55" t="str">
        <f t="shared" si="15"/>
        <v/>
      </c>
      <c r="AL877" s="104" t="str">
        <f t="shared" si="16"/>
        <v>  </v>
      </c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</row>
    <row r="878" ht="30.0" customHeight="1">
      <c r="A878" s="1"/>
      <c r="B878" s="1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114"/>
      <c r="W878" s="114"/>
      <c r="X878" s="114"/>
      <c r="Y878" s="114" t="str">
        <f t="shared" si="9"/>
        <v/>
      </c>
      <c r="Z878" s="114" t="str">
        <f t="shared" si="10"/>
        <v/>
      </c>
      <c r="AA878" s="114"/>
      <c r="AB878" s="114"/>
      <c r="AC878" s="128"/>
      <c r="AD878" s="55"/>
      <c r="AE878" s="55"/>
      <c r="AF878" s="55" t="str">
        <f t="shared" si="19"/>
        <v/>
      </c>
      <c r="AG878" s="55" t="str">
        <f t="shared" si="13"/>
        <v/>
      </c>
      <c r="AH878" s="55" t="str">
        <f t="shared" si="14"/>
        <v/>
      </c>
      <c r="AI878" s="55"/>
      <c r="AJ878" s="55" t="str">
        <f t="shared" si="20"/>
        <v/>
      </c>
      <c r="AK878" s="55" t="str">
        <f t="shared" si="15"/>
        <v/>
      </c>
      <c r="AL878" s="104" t="str">
        <f t="shared" si="16"/>
        <v>  </v>
      </c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</row>
    <row r="879" ht="30.0" customHeight="1">
      <c r="A879" s="1"/>
      <c r="B879" s="1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114"/>
      <c r="W879" s="114"/>
      <c r="X879" s="114"/>
      <c r="Y879" s="114" t="str">
        <f t="shared" si="9"/>
        <v/>
      </c>
      <c r="Z879" s="114" t="str">
        <f t="shared" si="10"/>
        <v/>
      </c>
      <c r="AA879" s="114"/>
      <c r="AB879" s="114"/>
      <c r="AC879" s="128"/>
      <c r="AD879" s="55"/>
      <c r="AE879" s="55"/>
      <c r="AF879" s="55" t="str">
        <f t="shared" si="19"/>
        <v/>
      </c>
      <c r="AG879" s="55" t="str">
        <f t="shared" si="13"/>
        <v/>
      </c>
      <c r="AH879" s="55" t="str">
        <f t="shared" si="14"/>
        <v/>
      </c>
      <c r="AI879" s="55"/>
      <c r="AJ879" s="55" t="str">
        <f t="shared" si="20"/>
        <v/>
      </c>
      <c r="AK879" s="55" t="str">
        <f t="shared" si="15"/>
        <v/>
      </c>
      <c r="AL879" s="104" t="str">
        <f t="shared" si="16"/>
        <v>  </v>
      </c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</row>
    <row r="880" ht="30.0" customHeight="1">
      <c r="A880" s="1"/>
      <c r="B880" s="1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114"/>
      <c r="W880" s="114"/>
      <c r="X880" s="114"/>
      <c r="Y880" s="114" t="str">
        <f t="shared" si="9"/>
        <v/>
      </c>
      <c r="Z880" s="114" t="str">
        <f t="shared" si="10"/>
        <v/>
      </c>
      <c r="AA880" s="114"/>
      <c r="AB880" s="114"/>
      <c r="AC880" s="128"/>
      <c r="AD880" s="55"/>
      <c r="AE880" s="55"/>
      <c r="AF880" s="55" t="str">
        <f t="shared" si="19"/>
        <v/>
      </c>
      <c r="AG880" s="55" t="str">
        <f t="shared" si="13"/>
        <v/>
      </c>
      <c r="AH880" s="55" t="str">
        <f t="shared" si="14"/>
        <v/>
      </c>
      <c r="AI880" s="55"/>
      <c r="AJ880" s="55" t="str">
        <f t="shared" si="20"/>
        <v/>
      </c>
      <c r="AK880" s="55" t="str">
        <f t="shared" si="15"/>
        <v/>
      </c>
      <c r="AL880" s="104" t="str">
        <f t="shared" si="16"/>
        <v>  </v>
      </c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</row>
    <row r="881" ht="30.0" customHeight="1">
      <c r="A881" s="1"/>
      <c r="B881" s="1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114"/>
      <c r="W881" s="114"/>
      <c r="X881" s="114"/>
      <c r="Y881" s="114" t="str">
        <f t="shared" si="9"/>
        <v/>
      </c>
      <c r="Z881" s="114" t="str">
        <f t="shared" si="10"/>
        <v/>
      </c>
      <c r="AA881" s="114"/>
      <c r="AB881" s="114"/>
      <c r="AC881" s="128"/>
      <c r="AD881" s="55"/>
      <c r="AE881" s="55"/>
      <c r="AF881" s="55" t="str">
        <f t="shared" si="19"/>
        <v/>
      </c>
      <c r="AG881" s="55" t="str">
        <f t="shared" si="13"/>
        <v/>
      </c>
      <c r="AH881" s="55" t="str">
        <f t="shared" si="14"/>
        <v/>
      </c>
      <c r="AI881" s="55"/>
      <c r="AJ881" s="55" t="str">
        <f t="shared" si="20"/>
        <v/>
      </c>
      <c r="AK881" s="55" t="str">
        <f t="shared" si="15"/>
        <v/>
      </c>
      <c r="AL881" s="104" t="str">
        <f t="shared" si="16"/>
        <v>  </v>
      </c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</row>
    <row r="882" ht="30.0" customHeight="1">
      <c r="A882" s="1"/>
      <c r="B882" s="1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114"/>
      <c r="W882" s="114"/>
      <c r="X882" s="114"/>
      <c r="Y882" s="114" t="str">
        <f t="shared" si="9"/>
        <v/>
      </c>
      <c r="Z882" s="114" t="str">
        <f t="shared" si="10"/>
        <v/>
      </c>
      <c r="AA882" s="114"/>
      <c r="AB882" s="114"/>
      <c r="AC882" s="128"/>
      <c r="AD882" s="55"/>
      <c r="AE882" s="55"/>
      <c r="AF882" s="55" t="str">
        <f t="shared" si="19"/>
        <v/>
      </c>
      <c r="AG882" s="55" t="str">
        <f t="shared" si="13"/>
        <v/>
      </c>
      <c r="AH882" s="55" t="str">
        <f t="shared" si="14"/>
        <v/>
      </c>
      <c r="AI882" s="55"/>
      <c r="AJ882" s="55" t="str">
        <f t="shared" si="20"/>
        <v/>
      </c>
      <c r="AK882" s="55" t="str">
        <f t="shared" si="15"/>
        <v/>
      </c>
      <c r="AL882" s="104" t="str">
        <f t="shared" si="16"/>
        <v>  </v>
      </c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</row>
    <row r="883" ht="30.0" customHeight="1">
      <c r="A883" s="1"/>
      <c r="B883" s="1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114"/>
      <c r="W883" s="114"/>
      <c r="X883" s="114"/>
      <c r="Y883" s="114" t="str">
        <f t="shared" si="9"/>
        <v/>
      </c>
      <c r="Z883" s="114" t="str">
        <f t="shared" si="10"/>
        <v/>
      </c>
      <c r="AA883" s="114"/>
      <c r="AB883" s="114"/>
      <c r="AC883" s="128"/>
      <c r="AD883" s="55"/>
      <c r="AE883" s="55"/>
      <c r="AF883" s="55" t="str">
        <f t="shared" si="19"/>
        <v/>
      </c>
      <c r="AG883" s="55" t="str">
        <f t="shared" si="13"/>
        <v/>
      </c>
      <c r="AH883" s="55" t="str">
        <f t="shared" si="14"/>
        <v/>
      </c>
      <c r="AI883" s="55"/>
      <c r="AJ883" s="55" t="str">
        <f t="shared" si="20"/>
        <v/>
      </c>
      <c r="AK883" s="55" t="str">
        <f t="shared" si="15"/>
        <v/>
      </c>
      <c r="AL883" s="104" t="str">
        <f t="shared" si="16"/>
        <v>  </v>
      </c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</row>
    <row r="884" ht="30.0" customHeight="1">
      <c r="A884" s="1"/>
      <c r="B884" s="1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114"/>
      <c r="W884" s="114"/>
      <c r="X884" s="114"/>
      <c r="Y884" s="114" t="str">
        <f t="shared" si="9"/>
        <v/>
      </c>
      <c r="Z884" s="114" t="str">
        <f t="shared" si="10"/>
        <v/>
      </c>
      <c r="AA884" s="114"/>
      <c r="AB884" s="114"/>
      <c r="AC884" s="128"/>
      <c r="AD884" s="55"/>
      <c r="AE884" s="55"/>
      <c r="AF884" s="55" t="str">
        <f t="shared" si="19"/>
        <v/>
      </c>
      <c r="AG884" s="55" t="str">
        <f t="shared" si="13"/>
        <v/>
      </c>
      <c r="AH884" s="55" t="str">
        <f t="shared" si="14"/>
        <v/>
      </c>
      <c r="AI884" s="55"/>
      <c r="AJ884" s="55" t="str">
        <f t="shared" si="20"/>
        <v/>
      </c>
      <c r="AK884" s="55" t="str">
        <f t="shared" si="15"/>
        <v/>
      </c>
      <c r="AL884" s="104" t="str">
        <f t="shared" si="16"/>
        <v>  </v>
      </c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</row>
    <row r="885" ht="30.0" customHeight="1">
      <c r="A885" s="1"/>
      <c r="B885" s="1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114"/>
      <c r="W885" s="114"/>
      <c r="X885" s="114"/>
      <c r="Y885" s="114" t="str">
        <f t="shared" si="9"/>
        <v/>
      </c>
      <c r="Z885" s="114" t="str">
        <f t="shared" si="10"/>
        <v/>
      </c>
      <c r="AA885" s="114"/>
      <c r="AB885" s="114"/>
      <c r="AC885" s="128"/>
      <c r="AD885" s="55"/>
      <c r="AE885" s="55"/>
      <c r="AF885" s="55" t="str">
        <f t="shared" si="19"/>
        <v/>
      </c>
      <c r="AG885" s="55" t="str">
        <f t="shared" si="13"/>
        <v/>
      </c>
      <c r="AH885" s="55" t="str">
        <f t="shared" si="14"/>
        <v/>
      </c>
      <c r="AI885" s="55"/>
      <c r="AJ885" s="55" t="str">
        <f t="shared" si="20"/>
        <v/>
      </c>
      <c r="AK885" s="55" t="str">
        <f t="shared" si="15"/>
        <v/>
      </c>
      <c r="AL885" s="104" t="str">
        <f t="shared" si="16"/>
        <v>  </v>
      </c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</row>
    <row r="886" ht="30.0" customHeight="1">
      <c r="A886" s="1"/>
      <c r="B886" s="1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114"/>
      <c r="W886" s="114"/>
      <c r="X886" s="114"/>
      <c r="Y886" s="114" t="str">
        <f t="shared" si="9"/>
        <v/>
      </c>
      <c r="Z886" s="114" t="str">
        <f t="shared" si="10"/>
        <v/>
      </c>
      <c r="AA886" s="114"/>
      <c r="AB886" s="114"/>
      <c r="AC886" s="128"/>
      <c r="AD886" s="55"/>
      <c r="AE886" s="55"/>
      <c r="AF886" s="55" t="str">
        <f t="shared" si="19"/>
        <v/>
      </c>
      <c r="AG886" s="55" t="str">
        <f t="shared" si="13"/>
        <v/>
      </c>
      <c r="AH886" s="55" t="str">
        <f t="shared" si="14"/>
        <v/>
      </c>
      <c r="AI886" s="55"/>
      <c r="AJ886" s="55" t="str">
        <f t="shared" si="20"/>
        <v/>
      </c>
      <c r="AK886" s="55" t="str">
        <f t="shared" si="15"/>
        <v/>
      </c>
      <c r="AL886" s="104" t="str">
        <f t="shared" si="16"/>
        <v>  </v>
      </c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</row>
    <row r="887" ht="30.0" customHeight="1">
      <c r="A887" s="1"/>
      <c r="B887" s="1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114"/>
      <c r="W887" s="114"/>
      <c r="X887" s="114"/>
      <c r="Y887" s="114" t="str">
        <f t="shared" si="9"/>
        <v/>
      </c>
      <c r="Z887" s="114" t="str">
        <f t="shared" si="10"/>
        <v/>
      </c>
      <c r="AA887" s="114"/>
      <c r="AB887" s="114"/>
      <c r="AC887" s="128"/>
      <c r="AD887" s="55"/>
      <c r="AE887" s="55"/>
      <c r="AF887" s="55" t="str">
        <f t="shared" si="19"/>
        <v/>
      </c>
      <c r="AG887" s="55" t="str">
        <f t="shared" si="13"/>
        <v/>
      </c>
      <c r="AH887" s="55" t="str">
        <f t="shared" si="14"/>
        <v/>
      </c>
      <c r="AI887" s="55"/>
      <c r="AJ887" s="55" t="str">
        <f t="shared" si="20"/>
        <v/>
      </c>
      <c r="AK887" s="55" t="str">
        <f t="shared" si="15"/>
        <v/>
      </c>
      <c r="AL887" s="104" t="str">
        <f t="shared" si="16"/>
        <v>  </v>
      </c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</row>
    <row r="888" ht="30.0" customHeight="1">
      <c r="A888" s="1"/>
      <c r="B888" s="1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114"/>
      <c r="W888" s="114"/>
      <c r="X888" s="114"/>
      <c r="Y888" s="114" t="str">
        <f t="shared" si="9"/>
        <v/>
      </c>
      <c r="Z888" s="114" t="str">
        <f t="shared" si="10"/>
        <v/>
      </c>
      <c r="AA888" s="114"/>
      <c r="AB888" s="114"/>
      <c r="AC888" s="128"/>
      <c r="AD888" s="55"/>
      <c r="AE888" s="55"/>
      <c r="AF888" s="55" t="str">
        <f t="shared" si="19"/>
        <v/>
      </c>
      <c r="AG888" s="55" t="str">
        <f t="shared" si="13"/>
        <v/>
      </c>
      <c r="AH888" s="55" t="str">
        <f t="shared" si="14"/>
        <v/>
      </c>
      <c r="AI888" s="55"/>
      <c r="AJ888" s="55" t="str">
        <f t="shared" si="20"/>
        <v/>
      </c>
      <c r="AK888" s="55" t="str">
        <f t="shared" si="15"/>
        <v/>
      </c>
      <c r="AL888" s="104" t="str">
        <f t="shared" si="16"/>
        <v>  </v>
      </c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</row>
    <row r="889" ht="30.0" customHeight="1">
      <c r="A889" s="1"/>
      <c r="B889" s="1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114"/>
      <c r="W889" s="114"/>
      <c r="X889" s="114"/>
      <c r="Y889" s="114" t="str">
        <f t="shared" si="9"/>
        <v/>
      </c>
      <c r="Z889" s="114" t="str">
        <f t="shared" si="10"/>
        <v/>
      </c>
      <c r="AA889" s="114"/>
      <c r="AB889" s="114"/>
      <c r="AC889" s="128"/>
      <c r="AD889" s="55"/>
      <c r="AE889" s="55"/>
      <c r="AF889" s="55" t="str">
        <f t="shared" si="19"/>
        <v/>
      </c>
      <c r="AG889" s="55" t="str">
        <f t="shared" si="13"/>
        <v/>
      </c>
      <c r="AH889" s="55" t="str">
        <f t="shared" si="14"/>
        <v/>
      </c>
      <c r="AI889" s="55"/>
      <c r="AJ889" s="55" t="str">
        <f t="shared" si="20"/>
        <v/>
      </c>
      <c r="AK889" s="55" t="str">
        <f t="shared" si="15"/>
        <v/>
      </c>
      <c r="AL889" s="104" t="str">
        <f t="shared" si="16"/>
        <v>  </v>
      </c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</row>
    <row r="890" ht="30.0" customHeight="1">
      <c r="A890" s="1"/>
      <c r="B890" s="1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114"/>
      <c r="W890" s="114"/>
      <c r="X890" s="114"/>
      <c r="Y890" s="114" t="str">
        <f t="shared" si="9"/>
        <v/>
      </c>
      <c r="Z890" s="114" t="str">
        <f t="shared" si="10"/>
        <v/>
      </c>
      <c r="AA890" s="114"/>
      <c r="AB890" s="114"/>
      <c r="AC890" s="128"/>
      <c r="AD890" s="55"/>
      <c r="AE890" s="55"/>
      <c r="AF890" s="55" t="str">
        <f t="shared" si="19"/>
        <v/>
      </c>
      <c r="AG890" s="55" t="str">
        <f t="shared" si="13"/>
        <v/>
      </c>
      <c r="AH890" s="55" t="str">
        <f t="shared" si="14"/>
        <v/>
      </c>
      <c r="AI890" s="55"/>
      <c r="AJ890" s="55" t="str">
        <f t="shared" si="20"/>
        <v/>
      </c>
      <c r="AK890" s="55" t="str">
        <f t="shared" si="15"/>
        <v/>
      </c>
      <c r="AL890" s="104" t="str">
        <f t="shared" si="16"/>
        <v>  </v>
      </c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</row>
    <row r="891" ht="30.0" customHeight="1">
      <c r="A891" s="1"/>
      <c r="B891" s="1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114"/>
      <c r="W891" s="114"/>
      <c r="X891" s="114"/>
      <c r="Y891" s="114" t="str">
        <f t="shared" si="9"/>
        <v/>
      </c>
      <c r="Z891" s="114" t="str">
        <f t="shared" si="10"/>
        <v/>
      </c>
      <c r="AA891" s="114"/>
      <c r="AB891" s="114"/>
      <c r="AC891" s="128"/>
      <c r="AD891" s="55"/>
      <c r="AE891" s="55"/>
      <c r="AF891" s="55" t="str">
        <f t="shared" si="19"/>
        <v/>
      </c>
      <c r="AG891" s="55" t="str">
        <f t="shared" si="13"/>
        <v/>
      </c>
      <c r="AH891" s="55" t="str">
        <f t="shared" si="14"/>
        <v/>
      </c>
      <c r="AI891" s="55"/>
      <c r="AJ891" s="55" t="str">
        <f t="shared" si="20"/>
        <v/>
      </c>
      <c r="AK891" s="55" t="str">
        <f t="shared" si="15"/>
        <v/>
      </c>
      <c r="AL891" s="104" t="str">
        <f t="shared" si="16"/>
        <v>  </v>
      </c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</row>
    <row r="892" ht="30.0" customHeight="1">
      <c r="A892" s="1"/>
      <c r="B892" s="1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114"/>
      <c r="W892" s="114"/>
      <c r="X892" s="114"/>
      <c r="Y892" s="114" t="str">
        <f t="shared" si="9"/>
        <v/>
      </c>
      <c r="Z892" s="114" t="str">
        <f t="shared" si="10"/>
        <v/>
      </c>
      <c r="AA892" s="114"/>
      <c r="AB892" s="114"/>
      <c r="AC892" s="128"/>
      <c r="AD892" s="55"/>
      <c r="AE892" s="55"/>
      <c r="AF892" s="55" t="str">
        <f t="shared" si="19"/>
        <v/>
      </c>
      <c r="AG892" s="55" t="str">
        <f t="shared" si="13"/>
        <v/>
      </c>
      <c r="AH892" s="55" t="str">
        <f t="shared" si="14"/>
        <v/>
      </c>
      <c r="AI892" s="55"/>
      <c r="AJ892" s="55" t="str">
        <f t="shared" si="20"/>
        <v/>
      </c>
      <c r="AK892" s="55" t="str">
        <f t="shared" si="15"/>
        <v/>
      </c>
      <c r="AL892" s="104" t="str">
        <f t="shared" si="16"/>
        <v>  </v>
      </c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</row>
    <row r="893" ht="30.0" customHeight="1">
      <c r="A893" s="1"/>
      <c r="B893" s="1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114"/>
      <c r="W893" s="114"/>
      <c r="X893" s="114"/>
      <c r="Y893" s="114" t="str">
        <f t="shared" si="9"/>
        <v/>
      </c>
      <c r="Z893" s="114" t="str">
        <f t="shared" si="10"/>
        <v/>
      </c>
      <c r="AA893" s="114"/>
      <c r="AB893" s="114"/>
      <c r="AC893" s="128"/>
      <c r="AD893" s="55"/>
      <c r="AE893" s="55"/>
      <c r="AF893" s="55" t="str">
        <f t="shared" si="19"/>
        <v/>
      </c>
      <c r="AG893" s="55" t="str">
        <f t="shared" si="13"/>
        <v/>
      </c>
      <c r="AH893" s="55" t="str">
        <f t="shared" si="14"/>
        <v/>
      </c>
      <c r="AI893" s="55"/>
      <c r="AJ893" s="55" t="str">
        <f t="shared" si="20"/>
        <v/>
      </c>
      <c r="AK893" s="55" t="str">
        <f t="shared" si="15"/>
        <v/>
      </c>
      <c r="AL893" s="104" t="str">
        <f t="shared" si="16"/>
        <v>  </v>
      </c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</row>
    <row r="894" ht="30.0" customHeight="1">
      <c r="A894" s="1"/>
      <c r="B894" s="1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114"/>
      <c r="W894" s="114"/>
      <c r="X894" s="114"/>
      <c r="Y894" s="114" t="str">
        <f t="shared" si="9"/>
        <v/>
      </c>
      <c r="Z894" s="114" t="str">
        <f t="shared" si="10"/>
        <v/>
      </c>
      <c r="AA894" s="114"/>
      <c r="AB894" s="114"/>
      <c r="AC894" s="128"/>
      <c r="AD894" s="55"/>
      <c r="AE894" s="55"/>
      <c r="AF894" s="55" t="str">
        <f t="shared" si="19"/>
        <v/>
      </c>
      <c r="AG894" s="55" t="str">
        <f t="shared" si="13"/>
        <v/>
      </c>
      <c r="AH894" s="55" t="str">
        <f t="shared" si="14"/>
        <v/>
      </c>
      <c r="AI894" s="55"/>
      <c r="AJ894" s="55" t="str">
        <f t="shared" si="20"/>
        <v/>
      </c>
      <c r="AK894" s="55" t="str">
        <f t="shared" si="15"/>
        <v/>
      </c>
      <c r="AL894" s="104" t="str">
        <f t="shared" si="16"/>
        <v>  </v>
      </c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</row>
    <row r="895" ht="30.0" customHeight="1">
      <c r="A895" s="1"/>
      <c r="B895" s="1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114"/>
      <c r="W895" s="114"/>
      <c r="X895" s="114"/>
      <c r="Y895" s="114" t="str">
        <f t="shared" si="9"/>
        <v/>
      </c>
      <c r="Z895" s="114" t="str">
        <f t="shared" si="10"/>
        <v/>
      </c>
      <c r="AA895" s="114"/>
      <c r="AB895" s="114"/>
      <c r="AC895" s="128"/>
      <c r="AD895" s="55"/>
      <c r="AE895" s="55"/>
      <c r="AF895" s="55" t="str">
        <f t="shared" si="19"/>
        <v/>
      </c>
      <c r="AG895" s="55" t="str">
        <f t="shared" si="13"/>
        <v/>
      </c>
      <c r="AH895" s="55" t="str">
        <f t="shared" si="14"/>
        <v/>
      </c>
      <c r="AI895" s="55"/>
      <c r="AJ895" s="55" t="str">
        <f t="shared" si="20"/>
        <v/>
      </c>
      <c r="AK895" s="55" t="str">
        <f t="shared" si="15"/>
        <v/>
      </c>
      <c r="AL895" s="104" t="str">
        <f t="shared" si="16"/>
        <v>  </v>
      </c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</row>
    <row r="896" ht="30.0" customHeight="1">
      <c r="A896" s="1"/>
      <c r="B896" s="1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114"/>
      <c r="W896" s="114"/>
      <c r="X896" s="114"/>
      <c r="Y896" s="114" t="str">
        <f t="shared" si="9"/>
        <v/>
      </c>
      <c r="Z896" s="114" t="str">
        <f t="shared" si="10"/>
        <v/>
      </c>
      <c r="AA896" s="114"/>
      <c r="AB896" s="114"/>
      <c r="AC896" s="128"/>
      <c r="AD896" s="55"/>
      <c r="AE896" s="55"/>
      <c r="AF896" s="55" t="str">
        <f t="shared" si="19"/>
        <v/>
      </c>
      <c r="AG896" s="55" t="str">
        <f t="shared" si="13"/>
        <v/>
      </c>
      <c r="AH896" s="55" t="str">
        <f t="shared" si="14"/>
        <v/>
      </c>
      <c r="AI896" s="55"/>
      <c r="AJ896" s="55" t="str">
        <f t="shared" si="20"/>
        <v/>
      </c>
      <c r="AK896" s="55" t="str">
        <f t="shared" si="15"/>
        <v/>
      </c>
      <c r="AL896" s="104" t="str">
        <f t="shared" si="16"/>
        <v>  </v>
      </c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</row>
    <row r="897" ht="30.0" customHeight="1">
      <c r="A897" s="1"/>
      <c r="B897" s="1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114"/>
      <c r="W897" s="114"/>
      <c r="X897" s="114"/>
      <c r="Y897" s="114" t="str">
        <f t="shared" si="9"/>
        <v/>
      </c>
      <c r="Z897" s="114" t="str">
        <f t="shared" si="10"/>
        <v/>
      </c>
      <c r="AA897" s="114"/>
      <c r="AB897" s="114"/>
      <c r="AC897" s="128"/>
      <c r="AD897" s="55"/>
      <c r="AE897" s="55"/>
      <c r="AF897" s="55" t="str">
        <f t="shared" si="19"/>
        <v/>
      </c>
      <c r="AG897" s="55" t="str">
        <f t="shared" si="13"/>
        <v/>
      </c>
      <c r="AH897" s="55" t="str">
        <f t="shared" si="14"/>
        <v/>
      </c>
      <c r="AI897" s="55"/>
      <c r="AJ897" s="55" t="str">
        <f t="shared" si="20"/>
        <v/>
      </c>
      <c r="AK897" s="55" t="str">
        <f t="shared" si="15"/>
        <v/>
      </c>
      <c r="AL897" s="104" t="str">
        <f t="shared" si="16"/>
        <v>  </v>
      </c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</row>
    <row r="898" ht="30.0" customHeight="1">
      <c r="A898" s="1"/>
      <c r="B898" s="1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114"/>
      <c r="W898" s="114"/>
      <c r="X898" s="114"/>
      <c r="Y898" s="114" t="str">
        <f t="shared" si="9"/>
        <v/>
      </c>
      <c r="Z898" s="114" t="str">
        <f t="shared" si="10"/>
        <v/>
      </c>
      <c r="AA898" s="114"/>
      <c r="AB898" s="114"/>
      <c r="AC898" s="128"/>
      <c r="AD898" s="55"/>
      <c r="AE898" s="55"/>
      <c r="AF898" s="55" t="str">
        <f t="shared" si="19"/>
        <v/>
      </c>
      <c r="AG898" s="55" t="str">
        <f t="shared" si="13"/>
        <v/>
      </c>
      <c r="AH898" s="55" t="str">
        <f t="shared" si="14"/>
        <v/>
      </c>
      <c r="AI898" s="55"/>
      <c r="AJ898" s="55" t="str">
        <f t="shared" si="20"/>
        <v/>
      </c>
      <c r="AK898" s="55" t="str">
        <f t="shared" si="15"/>
        <v/>
      </c>
      <c r="AL898" s="104" t="str">
        <f t="shared" si="16"/>
        <v>  </v>
      </c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</row>
    <row r="899" ht="30.0" customHeight="1">
      <c r="A899" s="1"/>
      <c r="B899" s="1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114"/>
      <c r="W899" s="114"/>
      <c r="X899" s="114"/>
      <c r="Y899" s="114" t="str">
        <f t="shared" si="9"/>
        <v/>
      </c>
      <c r="Z899" s="114" t="str">
        <f t="shared" si="10"/>
        <v/>
      </c>
      <c r="AA899" s="114"/>
      <c r="AB899" s="114"/>
      <c r="AC899" s="128"/>
      <c r="AD899" s="55"/>
      <c r="AE899" s="55"/>
      <c r="AF899" s="55" t="str">
        <f t="shared" si="19"/>
        <v/>
      </c>
      <c r="AG899" s="55" t="str">
        <f t="shared" si="13"/>
        <v/>
      </c>
      <c r="AH899" s="55" t="str">
        <f t="shared" si="14"/>
        <v/>
      </c>
      <c r="AI899" s="55"/>
      <c r="AJ899" s="55" t="str">
        <f t="shared" si="20"/>
        <v/>
      </c>
      <c r="AK899" s="55" t="str">
        <f t="shared" si="15"/>
        <v/>
      </c>
      <c r="AL899" s="104" t="str">
        <f t="shared" si="16"/>
        <v>  </v>
      </c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</row>
    <row r="900" ht="30.0" customHeight="1">
      <c r="A900" s="1"/>
      <c r="B900" s="1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114"/>
      <c r="W900" s="114"/>
      <c r="X900" s="114"/>
      <c r="Y900" s="114" t="str">
        <f t="shared" si="9"/>
        <v/>
      </c>
      <c r="Z900" s="114" t="str">
        <f t="shared" si="10"/>
        <v/>
      </c>
      <c r="AA900" s="114"/>
      <c r="AB900" s="114"/>
      <c r="AC900" s="128"/>
      <c r="AD900" s="55"/>
      <c r="AE900" s="55"/>
      <c r="AF900" s="55" t="str">
        <f t="shared" si="19"/>
        <v/>
      </c>
      <c r="AG900" s="55" t="str">
        <f t="shared" si="13"/>
        <v/>
      </c>
      <c r="AH900" s="55" t="str">
        <f t="shared" si="14"/>
        <v/>
      </c>
      <c r="AI900" s="55"/>
      <c r="AJ900" s="55" t="str">
        <f t="shared" si="20"/>
        <v/>
      </c>
      <c r="AK900" s="55" t="str">
        <f t="shared" si="15"/>
        <v/>
      </c>
      <c r="AL900" s="104" t="str">
        <f t="shared" si="16"/>
        <v>  </v>
      </c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</row>
    <row r="901" ht="30.0" customHeight="1">
      <c r="A901" s="1"/>
      <c r="B901" s="1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114"/>
      <c r="W901" s="114"/>
      <c r="X901" s="114"/>
      <c r="Y901" s="114" t="str">
        <f t="shared" si="9"/>
        <v/>
      </c>
      <c r="Z901" s="114" t="str">
        <f t="shared" si="10"/>
        <v/>
      </c>
      <c r="AA901" s="114"/>
      <c r="AB901" s="114"/>
      <c r="AC901" s="128"/>
      <c r="AD901" s="55"/>
      <c r="AE901" s="55"/>
      <c r="AF901" s="55" t="str">
        <f t="shared" si="19"/>
        <v/>
      </c>
      <c r="AG901" s="55" t="str">
        <f t="shared" si="13"/>
        <v/>
      </c>
      <c r="AH901" s="55" t="str">
        <f t="shared" si="14"/>
        <v/>
      </c>
      <c r="AI901" s="55"/>
      <c r="AJ901" s="55" t="str">
        <f t="shared" si="20"/>
        <v/>
      </c>
      <c r="AK901" s="55" t="str">
        <f t="shared" si="15"/>
        <v/>
      </c>
      <c r="AL901" s="104" t="str">
        <f t="shared" si="16"/>
        <v>  </v>
      </c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</row>
    <row r="902" ht="30.0" customHeight="1">
      <c r="A902" s="1"/>
      <c r="B902" s="1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114"/>
      <c r="W902" s="114"/>
      <c r="X902" s="114"/>
      <c r="Y902" s="114" t="str">
        <f t="shared" si="9"/>
        <v/>
      </c>
      <c r="Z902" s="114" t="str">
        <f t="shared" si="10"/>
        <v/>
      </c>
      <c r="AA902" s="114"/>
      <c r="AB902" s="114"/>
      <c r="AC902" s="128"/>
      <c r="AD902" s="55"/>
      <c r="AE902" s="55"/>
      <c r="AF902" s="55" t="str">
        <f t="shared" si="19"/>
        <v/>
      </c>
      <c r="AG902" s="55" t="str">
        <f t="shared" si="13"/>
        <v/>
      </c>
      <c r="AH902" s="55" t="str">
        <f t="shared" si="14"/>
        <v/>
      </c>
      <c r="AI902" s="55"/>
      <c r="AJ902" s="55" t="str">
        <f t="shared" si="20"/>
        <v/>
      </c>
      <c r="AK902" s="55" t="str">
        <f t="shared" si="15"/>
        <v/>
      </c>
      <c r="AL902" s="104" t="str">
        <f t="shared" si="16"/>
        <v>  </v>
      </c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</row>
    <row r="903" ht="30.0" customHeight="1">
      <c r="A903" s="1"/>
      <c r="B903" s="1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114"/>
      <c r="W903" s="114"/>
      <c r="X903" s="114"/>
      <c r="Y903" s="114" t="str">
        <f t="shared" si="9"/>
        <v/>
      </c>
      <c r="Z903" s="114" t="str">
        <f t="shared" si="10"/>
        <v/>
      </c>
      <c r="AA903" s="114"/>
      <c r="AB903" s="114"/>
      <c r="AC903" s="128"/>
      <c r="AD903" s="55"/>
      <c r="AE903" s="55"/>
      <c r="AF903" s="55" t="str">
        <f t="shared" si="19"/>
        <v/>
      </c>
      <c r="AG903" s="55" t="str">
        <f t="shared" si="13"/>
        <v/>
      </c>
      <c r="AH903" s="55" t="str">
        <f t="shared" si="14"/>
        <v/>
      </c>
      <c r="AI903" s="55"/>
      <c r="AJ903" s="55" t="str">
        <f t="shared" si="20"/>
        <v/>
      </c>
      <c r="AK903" s="55" t="str">
        <f t="shared" si="15"/>
        <v/>
      </c>
      <c r="AL903" s="104" t="str">
        <f t="shared" si="16"/>
        <v>  </v>
      </c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</row>
    <row r="904" ht="30.0" customHeight="1">
      <c r="A904" s="1"/>
      <c r="B904" s="1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114"/>
      <c r="W904" s="114"/>
      <c r="X904" s="114"/>
      <c r="Y904" s="114" t="str">
        <f t="shared" si="9"/>
        <v/>
      </c>
      <c r="Z904" s="114" t="str">
        <f t="shared" si="10"/>
        <v/>
      </c>
      <c r="AA904" s="114"/>
      <c r="AB904" s="114"/>
      <c r="AC904" s="128"/>
      <c r="AD904" s="55"/>
      <c r="AE904" s="55"/>
      <c r="AF904" s="55" t="str">
        <f t="shared" si="19"/>
        <v/>
      </c>
      <c r="AG904" s="55" t="str">
        <f t="shared" si="13"/>
        <v/>
      </c>
      <c r="AH904" s="55" t="str">
        <f t="shared" si="14"/>
        <v/>
      </c>
      <c r="AI904" s="55"/>
      <c r="AJ904" s="55" t="str">
        <f t="shared" si="20"/>
        <v/>
      </c>
      <c r="AK904" s="55" t="str">
        <f t="shared" si="15"/>
        <v/>
      </c>
      <c r="AL904" s="104" t="str">
        <f t="shared" si="16"/>
        <v>  </v>
      </c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</row>
    <row r="905" ht="30.0" customHeight="1">
      <c r="A905" s="1"/>
      <c r="B905" s="1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114"/>
      <c r="W905" s="114"/>
      <c r="X905" s="114"/>
      <c r="Y905" s="114" t="str">
        <f t="shared" si="9"/>
        <v/>
      </c>
      <c r="Z905" s="114" t="str">
        <f t="shared" si="10"/>
        <v/>
      </c>
      <c r="AA905" s="114"/>
      <c r="AB905" s="114"/>
      <c r="AC905" s="128"/>
      <c r="AD905" s="55"/>
      <c r="AE905" s="55"/>
      <c r="AF905" s="55" t="str">
        <f t="shared" si="19"/>
        <v/>
      </c>
      <c r="AG905" s="55" t="str">
        <f t="shared" si="13"/>
        <v/>
      </c>
      <c r="AH905" s="55" t="str">
        <f t="shared" si="14"/>
        <v/>
      </c>
      <c r="AI905" s="55"/>
      <c r="AJ905" s="55" t="str">
        <f t="shared" si="20"/>
        <v/>
      </c>
      <c r="AK905" s="55" t="str">
        <f t="shared" si="15"/>
        <v/>
      </c>
      <c r="AL905" s="104" t="str">
        <f t="shared" si="16"/>
        <v>  </v>
      </c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</row>
    <row r="906" ht="30.0" customHeight="1">
      <c r="A906" s="1"/>
      <c r="B906" s="1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114"/>
      <c r="W906" s="114"/>
      <c r="X906" s="114"/>
      <c r="Y906" s="114" t="str">
        <f t="shared" si="9"/>
        <v/>
      </c>
      <c r="Z906" s="114" t="str">
        <f t="shared" si="10"/>
        <v/>
      </c>
      <c r="AA906" s="114"/>
      <c r="AB906" s="114"/>
      <c r="AC906" s="128"/>
      <c r="AD906" s="55"/>
      <c r="AE906" s="55"/>
      <c r="AF906" s="55" t="str">
        <f t="shared" si="19"/>
        <v/>
      </c>
      <c r="AG906" s="55" t="str">
        <f t="shared" si="13"/>
        <v/>
      </c>
      <c r="AH906" s="55" t="str">
        <f t="shared" si="14"/>
        <v/>
      </c>
      <c r="AI906" s="55"/>
      <c r="AJ906" s="55" t="str">
        <f t="shared" si="20"/>
        <v/>
      </c>
      <c r="AK906" s="55" t="str">
        <f t="shared" si="15"/>
        <v/>
      </c>
      <c r="AL906" s="104" t="str">
        <f t="shared" si="16"/>
        <v>  </v>
      </c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</row>
    <row r="907" ht="30.0" customHeight="1">
      <c r="A907" s="1"/>
      <c r="B907" s="1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114"/>
      <c r="W907" s="114"/>
      <c r="X907" s="114"/>
      <c r="Y907" s="114" t="str">
        <f t="shared" si="9"/>
        <v/>
      </c>
      <c r="Z907" s="114" t="str">
        <f t="shared" si="10"/>
        <v/>
      </c>
      <c r="AA907" s="114"/>
      <c r="AB907" s="114"/>
      <c r="AC907" s="128"/>
      <c r="AD907" s="55"/>
      <c r="AE907" s="55"/>
      <c r="AF907" s="55" t="str">
        <f t="shared" si="19"/>
        <v/>
      </c>
      <c r="AG907" s="55" t="str">
        <f t="shared" si="13"/>
        <v/>
      </c>
      <c r="AH907" s="55" t="str">
        <f t="shared" si="14"/>
        <v/>
      </c>
      <c r="AI907" s="55"/>
      <c r="AJ907" s="55" t="str">
        <f t="shared" si="20"/>
        <v/>
      </c>
      <c r="AK907" s="55" t="str">
        <f t="shared" si="15"/>
        <v/>
      </c>
      <c r="AL907" s="104" t="str">
        <f t="shared" si="16"/>
        <v>  </v>
      </c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</row>
    <row r="908" ht="30.0" customHeight="1">
      <c r="A908" s="1"/>
      <c r="B908" s="1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114"/>
      <c r="W908" s="114"/>
      <c r="X908" s="114"/>
      <c r="Y908" s="114" t="str">
        <f t="shared" si="9"/>
        <v/>
      </c>
      <c r="Z908" s="114" t="str">
        <f t="shared" si="10"/>
        <v/>
      </c>
      <c r="AA908" s="114"/>
      <c r="AB908" s="114"/>
      <c r="AC908" s="128"/>
      <c r="AD908" s="55"/>
      <c r="AE908" s="55"/>
      <c r="AF908" s="55" t="str">
        <f t="shared" si="19"/>
        <v/>
      </c>
      <c r="AG908" s="55" t="str">
        <f t="shared" si="13"/>
        <v/>
      </c>
      <c r="AH908" s="55" t="str">
        <f t="shared" si="14"/>
        <v/>
      </c>
      <c r="AI908" s="55"/>
      <c r="AJ908" s="55" t="str">
        <f t="shared" si="20"/>
        <v/>
      </c>
      <c r="AK908" s="55" t="str">
        <f t="shared" si="15"/>
        <v/>
      </c>
      <c r="AL908" s="104" t="str">
        <f t="shared" si="16"/>
        <v>  </v>
      </c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</row>
    <row r="909" ht="30.0" customHeight="1">
      <c r="A909" s="1"/>
      <c r="B909" s="1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114"/>
      <c r="W909" s="114"/>
      <c r="X909" s="114"/>
      <c r="Y909" s="114" t="str">
        <f t="shared" si="9"/>
        <v/>
      </c>
      <c r="Z909" s="114" t="str">
        <f t="shared" si="10"/>
        <v/>
      </c>
      <c r="AA909" s="114"/>
      <c r="AB909" s="114"/>
      <c r="AC909" s="128"/>
      <c r="AD909" s="55"/>
      <c r="AE909" s="55"/>
      <c r="AF909" s="55" t="str">
        <f t="shared" si="19"/>
        <v/>
      </c>
      <c r="AG909" s="55" t="str">
        <f t="shared" si="13"/>
        <v/>
      </c>
      <c r="AH909" s="55" t="str">
        <f t="shared" si="14"/>
        <v/>
      </c>
      <c r="AI909" s="55"/>
      <c r="AJ909" s="55" t="str">
        <f t="shared" si="20"/>
        <v/>
      </c>
      <c r="AK909" s="55" t="str">
        <f t="shared" si="15"/>
        <v/>
      </c>
      <c r="AL909" s="104" t="str">
        <f t="shared" si="16"/>
        <v>  </v>
      </c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</row>
    <row r="910" ht="30.0" customHeight="1">
      <c r="A910" s="1"/>
      <c r="B910" s="1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114"/>
      <c r="W910" s="114"/>
      <c r="X910" s="114"/>
      <c r="Y910" s="114" t="str">
        <f t="shared" si="9"/>
        <v/>
      </c>
      <c r="Z910" s="114" t="str">
        <f t="shared" si="10"/>
        <v/>
      </c>
      <c r="AA910" s="114"/>
      <c r="AB910" s="114"/>
      <c r="AC910" s="128"/>
      <c r="AD910" s="55"/>
      <c r="AE910" s="55"/>
      <c r="AF910" s="55" t="str">
        <f t="shared" si="19"/>
        <v/>
      </c>
      <c r="AG910" s="55" t="str">
        <f t="shared" si="13"/>
        <v/>
      </c>
      <c r="AH910" s="55" t="str">
        <f t="shared" si="14"/>
        <v/>
      </c>
      <c r="AI910" s="55"/>
      <c r="AJ910" s="55" t="str">
        <f t="shared" si="20"/>
        <v/>
      </c>
      <c r="AK910" s="55" t="str">
        <f t="shared" si="15"/>
        <v/>
      </c>
      <c r="AL910" s="104" t="str">
        <f t="shared" si="16"/>
        <v>  </v>
      </c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</row>
    <row r="911" ht="30.0" customHeight="1">
      <c r="A911" s="1"/>
      <c r="B911" s="1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114"/>
      <c r="W911" s="114"/>
      <c r="X911" s="114"/>
      <c r="Y911" s="114" t="str">
        <f t="shared" si="9"/>
        <v/>
      </c>
      <c r="Z911" s="114" t="str">
        <f t="shared" si="10"/>
        <v/>
      </c>
      <c r="AA911" s="114"/>
      <c r="AB911" s="114"/>
      <c r="AC911" s="128"/>
      <c r="AD911" s="55"/>
      <c r="AE911" s="55"/>
      <c r="AF911" s="55" t="str">
        <f t="shared" si="19"/>
        <v/>
      </c>
      <c r="AG911" s="55" t="str">
        <f t="shared" si="13"/>
        <v/>
      </c>
      <c r="AH911" s="55" t="str">
        <f t="shared" si="14"/>
        <v/>
      </c>
      <c r="AI911" s="55"/>
      <c r="AJ911" s="55" t="str">
        <f t="shared" si="20"/>
        <v/>
      </c>
      <c r="AK911" s="55" t="str">
        <f t="shared" si="15"/>
        <v/>
      </c>
      <c r="AL911" s="104" t="str">
        <f t="shared" si="16"/>
        <v>  </v>
      </c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</row>
    <row r="912" ht="30.0" customHeight="1">
      <c r="A912" s="1"/>
      <c r="B912" s="1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114"/>
      <c r="W912" s="114"/>
      <c r="X912" s="114"/>
      <c r="Y912" s="114" t="str">
        <f t="shared" si="9"/>
        <v/>
      </c>
      <c r="Z912" s="114" t="str">
        <f t="shared" si="10"/>
        <v/>
      </c>
      <c r="AA912" s="114"/>
      <c r="AB912" s="114"/>
      <c r="AC912" s="128"/>
      <c r="AD912" s="55"/>
      <c r="AE912" s="55"/>
      <c r="AF912" s="55" t="str">
        <f t="shared" si="19"/>
        <v/>
      </c>
      <c r="AG912" s="55" t="str">
        <f t="shared" si="13"/>
        <v/>
      </c>
      <c r="AH912" s="55" t="str">
        <f t="shared" si="14"/>
        <v/>
      </c>
      <c r="AI912" s="55"/>
      <c r="AJ912" s="55" t="str">
        <f t="shared" si="20"/>
        <v/>
      </c>
      <c r="AK912" s="55" t="str">
        <f t="shared" si="15"/>
        <v/>
      </c>
      <c r="AL912" s="104" t="str">
        <f t="shared" si="16"/>
        <v>  </v>
      </c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</row>
    <row r="913" ht="30.0" customHeight="1">
      <c r="A913" s="1"/>
      <c r="B913" s="1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114"/>
      <c r="W913" s="114"/>
      <c r="X913" s="114"/>
      <c r="Y913" s="114" t="str">
        <f t="shared" si="9"/>
        <v/>
      </c>
      <c r="Z913" s="114" t="str">
        <f t="shared" si="10"/>
        <v/>
      </c>
      <c r="AA913" s="114"/>
      <c r="AB913" s="114"/>
      <c r="AC913" s="128"/>
      <c r="AD913" s="55"/>
      <c r="AE913" s="55"/>
      <c r="AF913" s="55" t="str">
        <f t="shared" si="19"/>
        <v/>
      </c>
      <c r="AG913" s="55" t="str">
        <f t="shared" si="13"/>
        <v/>
      </c>
      <c r="AH913" s="55" t="str">
        <f t="shared" si="14"/>
        <v/>
      </c>
      <c r="AI913" s="55"/>
      <c r="AJ913" s="55" t="str">
        <f t="shared" si="20"/>
        <v/>
      </c>
      <c r="AK913" s="55" t="str">
        <f t="shared" si="15"/>
        <v/>
      </c>
      <c r="AL913" s="104" t="str">
        <f t="shared" si="16"/>
        <v>  </v>
      </c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</row>
    <row r="914" ht="30.0" customHeight="1">
      <c r="A914" s="1"/>
      <c r="B914" s="1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114"/>
      <c r="W914" s="114"/>
      <c r="X914" s="114"/>
      <c r="Y914" s="114" t="str">
        <f t="shared" si="9"/>
        <v/>
      </c>
      <c r="Z914" s="114" t="str">
        <f t="shared" si="10"/>
        <v/>
      </c>
      <c r="AA914" s="114"/>
      <c r="AB914" s="114"/>
      <c r="AC914" s="128"/>
      <c r="AD914" s="55"/>
      <c r="AE914" s="55"/>
      <c r="AF914" s="55" t="str">
        <f t="shared" si="19"/>
        <v/>
      </c>
      <c r="AG914" s="55" t="str">
        <f t="shared" si="13"/>
        <v/>
      </c>
      <c r="AH914" s="55" t="str">
        <f t="shared" si="14"/>
        <v/>
      </c>
      <c r="AI914" s="55"/>
      <c r="AJ914" s="55" t="str">
        <f t="shared" si="20"/>
        <v/>
      </c>
      <c r="AK914" s="55" t="str">
        <f t="shared" si="15"/>
        <v/>
      </c>
      <c r="AL914" s="104" t="str">
        <f t="shared" si="16"/>
        <v>  </v>
      </c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</row>
    <row r="915" ht="30.0" customHeight="1">
      <c r="A915" s="1"/>
      <c r="B915" s="1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114"/>
      <c r="W915" s="114"/>
      <c r="X915" s="114"/>
      <c r="Y915" s="114" t="str">
        <f t="shared" si="9"/>
        <v/>
      </c>
      <c r="Z915" s="114" t="str">
        <f t="shared" si="10"/>
        <v/>
      </c>
      <c r="AA915" s="114"/>
      <c r="AB915" s="114"/>
      <c r="AC915" s="128"/>
      <c r="AD915" s="55"/>
      <c r="AE915" s="55"/>
      <c r="AF915" s="55" t="str">
        <f t="shared" si="19"/>
        <v/>
      </c>
      <c r="AG915" s="55" t="str">
        <f t="shared" si="13"/>
        <v/>
      </c>
      <c r="AH915" s="55" t="str">
        <f t="shared" si="14"/>
        <v/>
      </c>
      <c r="AI915" s="55"/>
      <c r="AJ915" s="55" t="str">
        <f t="shared" si="20"/>
        <v/>
      </c>
      <c r="AK915" s="55" t="str">
        <f t="shared" si="15"/>
        <v/>
      </c>
      <c r="AL915" s="104" t="str">
        <f t="shared" si="16"/>
        <v>  </v>
      </c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</row>
    <row r="916" ht="30.0" customHeight="1">
      <c r="A916" s="1"/>
      <c r="B916" s="1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114"/>
      <c r="W916" s="114"/>
      <c r="X916" s="114"/>
      <c r="Y916" s="114" t="str">
        <f t="shared" si="9"/>
        <v/>
      </c>
      <c r="Z916" s="114" t="str">
        <f t="shared" si="10"/>
        <v/>
      </c>
      <c r="AA916" s="114"/>
      <c r="AB916" s="114"/>
      <c r="AC916" s="128"/>
      <c r="AD916" s="55"/>
      <c r="AE916" s="55"/>
      <c r="AF916" s="55" t="str">
        <f t="shared" si="19"/>
        <v/>
      </c>
      <c r="AG916" s="55" t="str">
        <f t="shared" si="13"/>
        <v/>
      </c>
      <c r="AH916" s="55" t="str">
        <f t="shared" si="14"/>
        <v/>
      </c>
      <c r="AI916" s="55"/>
      <c r="AJ916" s="55" t="str">
        <f t="shared" si="20"/>
        <v/>
      </c>
      <c r="AK916" s="55" t="str">
        <f t="shared" si="15"/>
        <v/>
      </c>
      <c r="AL916" s="104" t="str">
        <f t="shared" si="16"/>
        <v>  </v>
      </c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</row>
    <row r="917" ht="30.0" customHeight="1">
      <c r="A917" s="1"/>
      <c r="B917" s="1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114"/>
      <c r="W917" s="114"/>
      <c r="X917" s="114"/>
      <c r="Y917" s="114" t="str">
        <f t="shared" si="9"/>
        <v/>
      </c>
      <c r="Z917" s="114" t="str">
        <f t="shared" si="10"/>
        <v/>
      </c>
      <c r="AA917" s="114"/>
      <c r="AB917" s="114"/>
      <c r="AC917" s="128"/>
      <c r="AD917" s="55"/>
      <c r="AE917" s="55"/>
      <c r="AF917" s="55" t="str">
        <f t="shared" si="19"/>
        <v/>
      </c>
      <c r="AG917" s="55" t="str">
        <f t="shared" si="13"/>
        <v/>
      </c>
      <c r="AH917" s="55" t="str">
        <f t="shared" si="14"/>
        <v/>
      </c>
      <c r="AI917" s="55"/>
      <c r="AJ917" s="55" t="str">
        <f t="shared" si="20"/>
        <v/>
      </c>
      <c r="AK917" s="55" t="str">
        <f t="shared" si="15"/>
        <v/>
      </c>
      <c r="AL917" s="104" t="str">
        <f t="shared" si="16"/>
        <v>  </v>
      </c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</row>
    <row r="918" ht="30.0" customHeight="1">
      <c r="A918" s="1"/>
      <c r="B918" s="1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114"/>
      <c r="W918" s="114"/>
      <c r="X918" s="114"/>
      <c r="Y918" s="114" t="str">
        <f t="shared" si="9"/>
        <v/>
      </c>
      <c r="Z918" s="114" t="str">
        <f t="shared" si="10"/>
        <v/>
      </c>
      <c r="AA918" s="114"/>
      <c r="AB918" s="114"/>
      <c r="AC918" s="128"/>
      <c r="AD918" s="55"/>
      <c r="AE918" s="55"/>
      <c r="AF918" s="55" t="str">
        <f t="shared" si="19"/>
        <v/>
      </c>
      <c r="AG918" s="55" t="str">
        <f t="shared" si="13"/>
        <v/>
      </c>
      <c r="AH918" s="55" t="str">
        <f t="shared" si="14"/>
        <v/>
      </c>
      <c r="AI918" s="55"/>
      <c r="AJ918" s="55" t="str">
        <f t="shared" si="20"/>
        <v/>
      </c>
      <c r="AK918" s="55" t="str">
        <f t="shared" si="15"/>
        <v/>
      </c>
      <c r="AL918" s="104" t="str">
        <f t="shared" si="16"/>
        <v>  </v>
      </c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</row>
    <row r="919" ht="30.0" customHeight="1">
      <c r="A919" s="1"/>
      <c r="B919" s="1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114"/>
      <c r="W919" s="114"/>
      <c r="X919" s="114"/>
      <c r="Y919" s="114" t="str">
        <f t="shared" si="9"/>
        <v/>
      </c>
      <c r="Z919" s="114" t="str">
        <f t="shared" si="10"/>
        <v/>
      </c>
      <c r="AA919" s="114"/>
      <c r="AB919" s="114"/>
      <c r="AC919" s="128"/>
      <c r="AD919" s="55"/>
      <c r="AE919" s="55"/>
      <c r="AF919" s="55" t="str">
        <f t="shared" si="19"/>
        <v/>
      </c>
      <c r="AG919" s="55" t="str">
        <f t="shared" si="13"/>
        <v/>
      </c>
      <c r="AH919" s="55" t="str">
        <f t="shared" si="14"/>
        <v/>
      </c>
      <c r="AI919" s="55"/>
      <c r="AJ919" s="55" t="str">
        <f t="shared" si="20"/>
        <v/>
      </c>
      <c r="AK919" s="55" t="str">
        <f t="shared" si="15"/>
        <v/>
      </c>
      <c r="AL919" s="104" t="str">
        <f t="shared" si="16"/>
        <v>  </v>
      </c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</row>
    <row r="920" ht="30.0" customHeight="1">
      <c r="A920" s="1"/>
      <c r="B920" s="1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114"/>
      <c r="W920" s="114"/>
      <c r="X920" s="114"/>
      <c r="Y920" s="114" t="str">
        <f t="shared" si="9"/>
        <v/>
      </c>
      <c r="Z920" s="114" t="str">
        <f t="shared" si="10"/>
        <v/>
      </c>
      <c r="AA920" s="114"/>
      <c r="AB920" s="114"/>
      <c r="AC920" s="128"/>
      <c r="AD920" s="55"/>
      <c r="AE920" s="55"/>
      <c r="AF920" s="55" t="str">
        <f t="shared" si="19"/>
        <v/>
      </c>
      <c r="AG920" s="55" t="str">
        <f t="shared" si="13"/>
        <v/>
      </c>
      <c r="AH920" s="55" t="str">
        <f t="shared" si="14"/>
        <v/>
      </c>
      <c r="AI920" s="55"/>
      <c r="AJ920" s="55" t="str">
        <f t="shared" si="20"/>
        <v/>
      </c>
      <c r="AK920" s="55" t="str">
        <f t="shared" si="15"/>
        <v/>
      </c>
      <c r="AL920" s="104" t="str">
        <f t="shared" si="16"/>
        <v>  </v>
      </c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</row>
    <row r="921" ht="30.0" customHeight="1">
      <c r="A921" s="1"/>
      <c r="B921" s="1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114"/>
      <c r="W921" s="114"/>
      <c r="X921" s="114"/>
      <c r="Y921" s="114" t="str">
        <f t="shared" si="9"/>
        <v/>
      </c>
      <c r="Z921" s="114" t="str">
        <f t="shared" si="10"/>
        <v/>
      </c>
      <c r="AA921" s="114"/>
      <c r="AB921" s="114"/>
      <c r="AC921" s="128"/>
      <c r="AD921" s="55"/>
      <c r="AE921" s="55"/>
      <c r="AF921" s="55" t="str">
        <f t="shared" si="19"/>
        <v/>
      </c>
      <c r="AG921" s="55" t="str">
        <f t="shared" si="13"/>
        <v/>
      </c>
      <c r="AH921" s="55" t="str">
        <f t="shared" si="14"/>
        <v/>
      </c>
      <c r="AI921" s="55"/>
      <c r="AJ921" s="55" t="str">
        <f t="shared" si="20"/>
        <v/>
      </c>
      <c r="AK921" s="55" t="str">
        <f t="shared" si="15"/>
        <v/>
      </c>
      <c r="AL921" s="104" t="str">
        <f t="shared" si="16"/>
        <v>  </v>
      </c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</row>
    <row r="922" ht="30.0" customHeight="1">
      <c r="A922" s="1"/>
      <c r="B922" s="1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114"/>
      <c r="W922" s="114"/>
      <c r="X922" s="114"/>
      <c r="Y922" s="114" t="str">
        <f t="shared" si="9"/>
        <v/>
      </c>
      <c r="Z922" s="114" t="str">
        <f t="shared" si="10"/>
        <v/>
      </c>
      <c r="AA922" s="114"/>
      <c r="AB922" s="114"/>
      <c r="AC922" s="128"/>
      <c r="AD922" s="55"/>
      <c r="AE922" s="55"/>
      <c r="AF922" s="55" t="str">
        <f t="shared" si="19"/>
        <v/>
      </c>
      <c r="AG922" s="55" t="str">
        <f t="shared" si="13"/>
        <v/>
      </c>
      <c r="AH922" s="55" t="str">
        <f t="shared" si="14"/>
        <v/>
      </c>
      <c r="AI922" s="55"/>
      <c r="AJ922" s="55" t="str">
        <f t="shared" si="20"/>
        <v/>
      </c>
      <c r="AK922" s="55" t="str">
        <f t="shared" si="15"/>
        <v/>
      </c>
      <c r="AL922" s="104" t="str">
        <f t="shared" si="16"/>
        <v>  </v>
      </c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</row>
    <row r="923" ht="30.0" customHeight="1">
      <c r="A923" s="1"/>
      <c r="B923" s="1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114"/>
      <c r="W923" s="114"/>
      <c r="X923" s="114"/>
      <c r="Y923" s="114" t="str">
        <f t="shared" si="9"/>
        <v/>
      </c>
      <c r="Z923" s="114" t="str">
        <f t="shared" si="10"/>
        <v/>
      </c>
      <c r="AA923" s="114"/>
      <c r="AB923" s="114"/>
      <c r="AC923" s="128"/>
      <c r="AD923" s="55"/>
      <c r="AE923" s="55"/>
      <c r="AF923" s="55" t="str">
        <f t="shared" si="19"/>
        <v/>
      </c>
      <c r="AG923" s="55" t="str">
        <f t="shared" si="13"/>
        <v/>
      </c>
      <c r="AH923" s="55" t="str">
        <f t="shared" si="14"/>
        <v/>
      </c>
      <c r="AI923" s="55"/>
      <c r="AJ923" s="55" t="str">
        <f t="shared" si="20"/>
        <v/>
      </c>
      <c r="AK923" s="55" t="str">
        <f t="shared" si="15"/>
        <v/>
      </c>
      <c r="AL923" s="104" t="str">
        <f t="shared" si="16"/>
        <v>  </v>
      </c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</row>
    <row r="924" ht="30.0" customHeight="1">
      <c r="A924" s="1"/>
      <c r="B924" s="1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114"/>
      <c r="W924" s="114"/>
      <c r="X924" s="114"/>
      <c r="Y924" s="114" t="str">
        <f t="shared" si="9"/>
        <v/>
      </c>
      <c r="Z924" s="114" t="str">
        <f t="shared" si="10"/>
        <v/>
      </c>
      <c r="AA924" s="114"/>
      <c r="AB924" s="114"/>
      <c r="AC924" s="128"/>
      <c r="AD924" s="55"/>
      <c r="AE924" s="55"/>
      <c r="AF924" s="55" t="str">
        <f t="shared" si="19"/>
        <v/>
      </c>
      <c r="AG924" s="55" t="str">
        <f t="shared" si="13"/>
        <v/>
      </c>
      <c r="AH924" s="55" t="str">
        <f t="shared" si="14"/>
        <v/>
      </c>
      <c r="AI924" s="55"/>
      <c r="AJ924" s="55" t="str">
        <f t="shared" si="20"/>
        <v/>
      </c>
      <c r="AK924" s="55" t="str">
        <f t="shared" si="15"/>
        <v/>
      </c>
      <c r="AL924" s="104" t="str">
        <f t="shared" si="16"/>
        <v>  </v>
      </c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</row>
    <row r="925" ht="30.0" customHeight="1">
      <c r="A925" s="1"/>
      <c r="B925" s="1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114"/>
      <c r="W925" s="114"/>
      <c r="X925" s="114"/>
      <c r="Y925" s="114" t="str">
        <f t="shared" si="9"/>
        <v/>
      </c>
      <c r="Z925" s="114" t="str">
        <f t="shared" si="10"/>
        <v/>
      </c>
      <c r="AA925" s="114"/>
      <c r="AB925" s="114"/>
      <c r="AC925" s="128"/>
      <c r="AD925" s="55"/>
      <c r="AE925" s="55"/>
      <c r="AF925" s="55" t="str">
        <f t="shared" si="19"/>
        <v/>
      </c>
      <c r="AG925" s="55" t="str">
        <f t="shared" si="13"/>
        <v/>
      </c>
      <c r="AH925" s="55" t="str">
        <f t="shared" si="14"/>
        <v/>
      </c>
      <c r="AI925" s="55"/>
      <c r="AJ925" s="55" t="str">
        <f t="shared" si="20"/>
        <v/>
      </c>
      <c r="AK925" s="55" t="str">
        <f t="shared" si="15"/>
        <v/>
      </c>
      <c r="AL925" s="104" t="str">
        <f t="shared" si="16"/>
        <v>  </v>
      </c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</row>
    <row r="926" ht="30.0" customHeight="1">
      <c r="A926" s="1"/>
      <c r="B926" s="1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114"/>
      <c r="W926" s="114"/>
      <c r="X926" s="114"/>
      <c r="Y926" s="114" t="str">
        <f t="shared" si="9"/>
        <v/>
      </c>
      <c r="Z926" s="114" t="str">
        <f t="shared" si="10"/>
        <v/>
      </c>
      <c r="AA926" s="114"/>
      <c r="AB926" s="114"/>
      <c r="AC926" s="128"/>
      <c r="AD926" s="55"/>
      <c r="AE926" s="55"/>
      <c r="AF926" s="55" t="str">
        <f t="shared" si="19"/>
        <v/>
      </c>
      <c r="AG926" s="55" t="str">
        <f t="shared" si="13"/>
        <v/>
      </c>
      <c r="AH926" s="55" t="str">
        <f t="shared" si="14"/>
        <v/>
      </c>
      <c r="AI926" s="55"/>
      <c r="AJ926" s="55" t="str">
        <f t="shared" si="20"/>
        <v/>
      </c>
      <c r="AK926" s="55" t="str">
        <f t="shared" si="15"/>
        <v/>
      </c>
      <c r="AL926" s="104" t="str">
        <f t="shared" si="16"/>
        <v>  </v>
      </c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</row>
    <row r="927" ht="30.0" customHeight="1">
      <c r="A927" s="1"/>
      <c r="B927" s="1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114"/>
      <c r="W927" s="114"/>
      <c r="X927" s="114"/>
      <c r="Y927" s="114" t="str">
        <f t="shared" si="9"/>
        <v/>
      </c>
      <c r="Z927" s="114" t="str">
        <f t="shared" si="10"/>
        <v/>
      </c>
      <c r="AA927" s="114"/>
      <c r="AB927" s="114"/>
      <c r="AC927" s="128"/>
      <c r="AD927" s="55"/>
      <c r="AE927" s="55"/>
      <c r="AF927" s="55" t="str">
        <f t="shared" si="19"/>
        <v/>
      </c>
      <c r="AG927" s="55" t="str">
        <f t="shared" si="13"/>
        <v/>
      </c>
      <c r="AH927" s="55" t="str">
        <f t="shared" si="14"/>
        <v/>
      </c>
      <c r="AI927" s="55"/>
      <c r="AJ927" s="55" t="str">
        <f t="shared" si="20"/>
        <v/>
      </c>
      <c r="AK927" s="55" t="str">
        <f t="shared" si="15"/>
        <v/>
      </c>
      <c r="AL927" s="104" t="str">
        <f t="shared" si="16"/>
        <v>  </v>
      </c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</row>
    <row r="928" ht="30.0" customHeight="1">
      <c r="A928" s="1"/>
      <c r="B928" s="1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114"/>
      <c r="W928" s="114"/>
      <c r="X928" s="114"/>
      <c r="Y928" s="114" t="str">
        <f t="shared" si="9"/>
        <v/>
      </c>
      <c r="Z928" s="114" t="str">
        <f t="shared" si="10"/>
        <v/>
      </c>
      <c r="AA928" s="114"/>
      <c r="AB928" s="114"/>
      <c r="AC928" s="128"/>
      <c r="AD928" s="55"/>
      <c r="AE928" s="55"/>
      <c r="AF928" s="55" t="str">
        <f t="shared" si="19"/>
        <v/>
      </c>
      <c r="AG928" s="55" t="str">
        <f t="shared" si="13"/>
        <v/>
      </c>
      <c r="AH928" s="55" t="str">
        <f t="shared" si="14"/>
        <v/>
      </c>
      <c r="AI928" s="55"/>
      <c r="AJ928" s="55" t="str">
        <f t="shared" si="20"/>
        <v/>
      </c>
      <c r="AK928" s="55" t="str">
        <f t="shared" si="15"/>
        <v/>
      </c>
      <c r="AL928" s="104" t="str">
        <f t="shared" si="16"/>
        <v>  </v>
      </c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</row>
    <row r="929" ht="30.0" customHeight="1">
      <c r="A929" s="1"/>
      <c r="B929" s="1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114"/>
      <c r="W929" s="114"/>
      <c r="X929" s="114"/>
      <c r="Y929" s="114" t="str">
        <f t="shared" si="9"/>
        <v/>
      </c>
      <c r="Z929" s="114" t="str">
        <f t="shared" si="10"/>
        <v/>
      </c>
      <c r="AA929" s="114"/>
      <c r="AB929" s="114"/>
      <c r="AC929" s="128"/>
      <c r="AD929" s="55"/>
      <c r="AE929" s="55"/>
      <c r="AF929" s="55" t="str">
        <f t="shared" si="19"/>
        <v/>
      </c>
      <c r="AG929" s="55" t="str">
        <f t="shared" si="13"/>
        <v/>
      </c>
      <c r="AH929" s="55" t="str">
        <f t="shared" si="14"/>
        <v/>
      </c>
      <c r="AI929" s="55"/>
      <c r="AJ929" s="55" t="str">
        <f t="shared" si="20"/>
        <v/>
      </c>
      <c r="AK929" s="55" t="str">
        <f t="shared" si="15"/>
        <v/>
      </c>
      <c r="AL929" s="104" t="str">
        <f t="shared" si="16"/>
        <v>  </v>
      </c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</row>
    <row r="930" ht="30.0" customHeight="1">
      <c r="A930" s="1"/>
      <c r="B930" s="1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114"/>
      <c r="W930" s="114"/>
      <c r="X930" s="114"/>
      <c r="Y930" s="114" t="str">
        <f t="shared" si="9"/>
        <v/>
      </c>
      <c r="Z930" s="114" t="str">
        <f t="shared" si="10"/>
        <v/>
      </c>
      <c r="AA930" s="114"/>
      <c r="AB930" s="114"/>
      <c r="AC930" s="128"/>
      <c r="AD930" s="55"/>
      <c r="AE930" s="55"/>
      <c r="AF930" s="55" t="str">
        <f t="shared" si="19"/>
        <v/>
      </c>
      <c r="AG930" s="55" t="str">
        <f t="shared" si="13"/>
        <v/>
      </c>
      <c r="AH930" s="55" t="str">
        <f t="shared" si="14"/>
        <v/>
      </c>
      <c r="AI930" s="55"/>
      <c r="AJ930" s="55" t="str">
        <f t="shared" si="20"/>
        <v/>
      </c>
      <c r="AK930" s="55" t="str">
        <f t="shared" si="15"/>
        <v/>
      </c>
      <c r="AL930" s="104" t="str">
        <f t="shared" si="16"/>
        <v>  </v>
      </c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</row>
    <row r="931" ht="30.0" customHeight="1">
      <c r="A931" s="1"/>
      <c r="B931" s="1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114"/>
      <c r="W931" s="114"/>
      <c r="X931" s="114"/>
      <c r="Y931" s="114" t="str">
        <f t="shared" si="9"/>
        <v/>
      </c>
      <c r="Z931" s="114" t="str">
        <f t="shared" si="10"/>
        <v/>
      </c>
      <c r="AA931" s="114"/>
      <c r="AB931" s="114"/>
      <c r="AC931" s="128"/>
      <c r="AD931" s="55"/>
      <c r="AE931" s="55"/>
      <c r="AF931" s="55" t="str">
        <f t="shared" si="19"/>
        <v/>
      </c>
      <c r="AG931" s="55" t="str">
        <f t="shared" si="13"/>
        <v/>
      </c>
      <c r="AH931" s="55" t="str">
        <f t="shared" si="14"/>
        <v/>
      </c>
      <c r="AI931" s="55"/>
      <c r="AJ931" s="55" t="str">
        <f t="shared" si="20"/>
        <v/>
      </c>
      <c r="AK931" s="55" t="str">
        <f t="shared" si="15"/>
        <v/>
      </c>
      <c r="AL931" s="104" t="str">
        <f t="shared" si="16"/>
        <v>  </v>
      </c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</row>
    <row r="932" ht="30.0" customHeight="1">
      <c r="A932" s="1"/>
      <c r="B932" s="1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114"/>
      <c r="W932" s="114"/>
      <c r="X932" s="114"/>
      <c r="Y932" s="114" t="str">
        <f t="shared" si="9"/>
        <v/>
      </c>
      <c r="Z932" s="114" t="str">
        <f t="shared" si="10"/>
        <v/>
      </c>
      <c r="AA932" s="114"/>
      <c r="AB932" s="114"/>
      <c r="AC932" s="128"/>
      <c r="AD932" s="55"/>
      <c r="AE932" s="55"/>
      <c r="AF932" s="55" t="str">
        <f t="shared" si="19"/>
        <v/>
      </c>
      <c r="AG932" s="55" t="str">
        <f t="shared" si="13"/>
        <v/>
      </c>
      <c r="AH932" s="55" t="str">
        <f t="shared" si="14"/>
        <v/>
      </c>
      <c r="AI932" s="55"/>
      <c r="AJ932" s="55" t="str">
        <f t="shared" si="20"/>
        <v/>
      </c>
      <c r="AK932" s="55" t="str">
        <f t="shared" si="15"/>
        <v/>
      </c>
      <c r="AL932" s="104" t="str">
        <f t="shared" si="16"/>
        <v>  </v>
      </c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</row>
    <row r="933" ht="30.0" customHeight="1">
      <c r="A933" s="1"/>
      <c r="B933" s="1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114"/>
      <c r="W933" s="114"/>
      <c r="X933" s="114"/>
      <c r="Y933" s="114" t="str">
        <f t="shared" si="9"/>
        <v/>
      </c>
      <c r="Z933" s="114" t="str">
        <f t="shared" si="10"/>
        <v/>
      </c>
      <c r="AA933" s="114"/>
      <c r="AB933" s="114"/>
      <c r="AC933" s="128"/>
      <c r="AD933" s="55"/>
      <c r="AE933" s="55"/>
      <c r="AF933" s="55" t="str">
        <f t="shared" si="19"/>
        <v/>
      </c>
      <c r="AG933" s="55" t="str">
        <f t="shared" si="13"/>
        <v/>
      </c>
      <c r="AH933" s="55" t="str">
        <f t="shared" si="14"/>
        <v/>
      </c>
      <c r="AI933" s="55"/>
      <c r="AJ933" s="55" t="str">
        <f t="shared" si="20"/>
        <v/>
      </c>
      <c r="AK933" s="55" t="str">
        <f t="shared" si="15"/>
        <v/>
      </c>
      <c r="AL933" s="104" t="str">
        <f t="shared" si="16"/>
        <v>  </v>
      </c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</row>
    <row r="934" ht="30.0" customHeight="1">
      <c r="A934" s="1"/>
      <c r="B934" s="1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114"/>
      <c r="W934" s="114"/>
      <c r="X934" s="114"/>
      <c r="Y934" s="114" t="str">
        <f t="shared" si="9"/>
        <v/>
      </c>
      <c r="Z934" s="114" t="str">
        <f t="shared" si="10"/>
        <v/>
      </c>
      <c r="AA934" s="114"/>
      <c r="AB934" s="114"/>
      <c r="AC934" s="128"/>
      <c r="AD934" s="55"/>
      <c r="AE934" s="55"/>
      <c r="AF934" s="55" t="str">
        <f t="shared" si="19"/>
        <v/>
      </c>
      <c r="AG934" s="55" t="str">
        <f t="shared" si="13"/>
        <v/>
      </c>
      <c r="AH934" s="55" t="str">
        <f t="shared" si="14"/>
        <v/>
      </c>
      <c r="AI934" s="55"/>
      <c r="AJ934" s="55" t="str">
        <f t="shared" si="20"/>
        <v/>
      </c>
      <c r="AK934" s="55" t="str">
        <f t="shared" si="15"/>
        <v/>
      </c>
      <c r="AL934" s="104" t="str">
        <f t="shared" si="16"/>
        <v>  </v>
      </c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</row>
    <row r="935" ht="30.0" customHeight="1">
      <c r="A935" s="1"/>
      <c r="B935" s="1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114"/>
      <c r="W935" s="114"/>
      <c r="X935" s="114"/>
      <c r="Y935" s="114" t="str">
        <f t="shared" si="9"/>
        <v/>
      </c>
      <c r="Z935" s="114" t="str">
        <f t="shared" si="10"/>
        <v/>
      </c>
      <c r="AA935" s="114"/>
      <c r="AB935" s="114"/>
      <c r="AC935" s="128"/>
      <c r="AD935" s="55"/>
      <c r="AE935" s="55"/>
      <c r="AF935" s="55" t="str">
        <f t="shared" si="19"/>
        <v/>
      </c>
      <c r="AG935" s="55" t="str">
        <f t="shared" si="13"/>
        <v/>
      </c>
      <c r="AH935" s="55" t="str">
        <f t="shared" si="14"/>
        <v/>
      </c>
      <c r="AI935" s="55"/>
      <c r="AJ935" s="55" t="str">
        <f t="shared" si="20"/>
        <v/>
      </c>
      <c r="AK935" s="55" t="str">
        <f t="shared" si="15"/>
        <v/>
      </c>
      <c r="AL935" s="104" t="str">
        <f t="shared" si="16"/>
        <v>  </v>
      </c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</row>
    <row r="936" ht="30.0" customHeight="1">
      <c r="A936" s="1"/>
      <c r="B936" s="1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114"/>
      <c r="W936" s="114"/>
      <c r="X936" s="114"/>
      <c r="Y936" s="114" t="str">
        <f t="shared" si="9"/>
        <v/>
      </c>
      <c r="Z936" s="114" t="str">
        <f t="shared" si="10"/>
        <v/>
      </c>
      <c r="AA936" s="114"/>
      <c r="AB936" s="114"/>
      <c r="AC936" s="128"/>
      <c r="AD936" s="55"/>
      <c r="AE936" s="55"/>
      <c r="AF936" s="55" t="str">
        <f t="shared" si="19"/>
        <v/>
      </c>
      <c r="AG936" s="55" t="str">
        <f t="shared" si="13"/>
        <v/>
      </c>
      <c r="AH936" s="55" t="str">
        <f t="shared" si="14"/>
        <v/>
      </c>
      <c r="AI936" s="55"/>
      <c r="AJ936" s="55" t="str">
        <f t="shared" si="20"/>
        <v/>
      </c>
      <c r="AK936" s="55" t="str">
        <f t="shared" si="15"/>
        <v/>
      </c>
      <c r="AL936" s="104" t="str">
        <f t="shared" si="16"/>
        <v>  </v>
      </c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</row>
    <row r="937" ht="30.0" customHeight="1">
      <c r="A937" s="1"/>
      <c r="B937" s="1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114"/>
      <c r="W937" s="114"/>
      <c r="X937" s="114"/>
      <c r="Y937" s="114" t="str">
        <f t="shared" si="9"/>
        <v/>
      </c>
      <c r="Z937" s="114" t="str">
        <f t="shared" si="10"/>
        <v/>
      </c>
      <c r="AA937" s="114"/>
      <c r="AB937" s="114"/>
      <c r="AC937" s="128"/>
      <c r="AD937" s="55"/>
      <c r="AE937" s="55"/>
      <c r="AF937" s="55" t="str">
        <f t="shared" si="19"/>
        <v/>
      </c>
      <c r="AG937" s="55" t="str">
        <f t="shared" si="13"/>
        <v/>
      </c>
      <c r="AH937" s="55" t="str">
        <f t="shared" si="14"/>
        <v/>
      </c>
      <c r="AI937" s="55"/>
      <c r="AJ937" s="55" t="str">
        <f t="shared" si="20"/>
        <v/>
      </c>
      <c r="AK937" s="55" t="str">
        <f t="shared" si="15"/>
        <v/>
      </c>
      <c r="AL937" s="104" t="str">
        <f t="shared" si="16"/>
        <v>  </v>
      </c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</row>
    <row r="938" ht="30.0" customHeight="1">
      <c r="A938" s="1"/>
      <c r="B938" s="1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114"/>
      <c r="W938" s="114"/>
      <c r="X938" s="114"/>
      <c r="Y938" s="114" t="str">
        <f t="shared" si="9"/>
        <v/>
      </c>
      <c r="Z938" s="114" t="str">
        <f t="shared" si="10"/>
        <v/>
      </c>
      <c r="AA938" s="114"/>
      <c r="AB938" s="114"/>
      <c r="AC938" s="128"/>
      <c r="AD938" s="55"/>
      <c r="AE938" s="55"/>
      <c r="AF938" s="55" t="str">
        <f t="shared" si="19"/>
        <v/>
      </c>
      <c r="AG938" s="55" t="str">
        <f t="shared" si="13"/>
        <v/>
      </c>
      <c r="AH938" s="55" t="str">
        <f t="shared" si="14"/>
        <v/>
      </c>
      <c r="AI938" s="55"/>
      <c r="AJ938" s="55" t="str">
        <f t="shared" si="20"/>
        <v/>
      </c>
      <c r="AK938" s="55" t="str">
        <f t="shared" si="15"/>
        <v/>
      </c>
      <c r="AL938" s="104" t="str">
        <f t="shared" si="16"/>
        <v>  </v>
      </c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</row>
    <row r="939" ht="30.0" customHeight="1">
      <c r="A939" s="1"/>
      <c r="B939" s="1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114"/>
      <c r="W939" s="114"/>
      <c r="X939" s="114"/>
      <c r="Y939" s="114" t="str">
        <f t="shared" si="9"/>
        <v/>
      </c>
      <c r="Z939" s="114" t="str">
        <f t="shared" si="10"/>
        <v/>
      </c>
      <c r="AA939" s="114"/>
      <c r="AB939" s="114"/>
      <c r="AC939" s="128"/>
      <c r="AD939" s="55"/>
      <c r="AE939" s="55"/>
      <c r="AF939" s="55" t="str">
        <f t="shared" si="19"/>
        <v/>
      </c>
      <c r="AG939" s="55" t="str">
        <f t="shared" si="13"/>
        <v/>
      </c>
      <c r="AH939" s="55" t="str">
        <f t="shared" si="14"/>
        <v/>
      </c>
      <c r="AI939" s="55"/>
      <c r="AJ939" s="55" t="str">
        <f t="shared" si="20"/>
        <v/>
      </c>
      <c r="AK939" s="55" t="str">
        <f t="shared" si="15"/>
        <v/>
      </c>
      <c r="AL939" s="104" t="str">
        <f t="shared" si="16"/>
        <v>  </v>
      </c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</row>
    <row r="940" ht="30.0" customHeight="1">
      <c r="A940" s="1"/>
      <c r="B940" s="1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114"/>
      <c r="W940" s="114"/>
      <c r="X940" s="114"/>
      <c r="Y940" s="114" t="str">
        <f t="shared" si="9"/>
        <v/>
      </c>
      <c r="Z940" s="114" t="str">
        <f t="shared" si="10"/>
        <v/>
      </c>
      <c r="AA940" s="114"/>
      <c r="AB940" s="114"/>
      <c r="AC940" s="128"/>
      <c r="AD940" s="55"/>
      <c r="AE940" s="55"/>
      <c r="AF940" s="55" t="str">
        <f t="shared" si="19"/>
        <v/>
      </c>
      <c r="AG940" s="55" t="str">
        <f t="shared" si="13"/>
        <v/>
      </c>
      <c r="AH940" s="55" t="str">
        <f t="shared" si="14"/>
        <v/>
      </c>
      <c r="AI940" s="55"/>
      <c r="AJ940" s="55" t="str">
        <f t="shared" si="20"/>
        <v/>
      </c>
      <c r="AK940" s="55" t="str">
        <f t="shared" si="15"/>
        <v/>
      </c>
      <c r="AL940" s="104" t="str">
        <f t="shared" si="16"/>
        <v>  </v>
      </c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</row>
    <row r="941" ht="30.0" customHeight="1">
      <c r="A941" s="1"/>
      <c r="B941" s="1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114"/>
      <c r="W941" s="114"/>
      <c r="X941" s="114"/>
      <c r="Y941" s="114" t="str">
        <f t="shared" si="9"/>
        <v/>
      </c>
      <c r="Z941" s="114" t="str">
        <f t="shared" si="10"/>
        <v/>
      </c>
      <c r="AA941" s="114"/>
      <c r="AB941" s="114"/>
      <c r="AC941" s="128"/>
      <c r="AD941" s="55"/>
      <c r="AE941" s="55"/>
      <c r="AF941" s="55" t="str">
        <f t="shared" si="19"/>
        <v/>
      </c>
      <c r="AG941" s="55" t="str">
        <f t="shared" si="13"/>
        <v/>
      </c>
      <c r="AH941" s="55" t="str">
        <f t="shared" si="14"/>
        <v/>
      </c>
      <c r="AI941" s="55"/>
      <c r="AJ941" s="55" t="str">
        <f t="shared" si="20"/>
        <v/>
      </c>
      <c r="AK941" s="55" t="str">
        <f t="shared" si="15"/>
        <v/>
      </c>
      <c r="AL941" s="104" t="str">
        <f t="shared" si="16"/>
        <v>  </v>
      </c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</row>
    <row r="942" ht="30.0" customHeight="1">
      <c r="A942" s="1"/>
      <c r="B942" s="1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114"/>
      <c r="W942" s="114"/>
      <c r="X942" s="114"/>
      <c r="Y942" s="114" t="str">
        <f t="shared" si="9"/>
        <v/>
      </c>
      <c r="Z942" s="114" t="str">
        <f t="shared" si="10"/>
        <v/>
      </c>
      <c r="AA942" s="114"/>
      <c r="AB942" s="114"/>
      <c r="AC942" s="128"/>
      <c r="AD942" s="55"/>
      <c r="AE942" s="55"/>
      <c r="AF942" s="55" t="str">
        <f t="shared" si="19"/>
        <v/>
      </c>
      <c r="AG942" s="55" t="str">
        <f t="shared" si="13"/>
        <v/>
      </c>
      <c r="AH942" s="55" t="str">
        <f t="shared" si="14"/>
        <v/>
      </c>
      <c r="AI942" s="55"/>
      <c r="AJ942" s="55" t="str">
        <f t="shared" si="20"/>
        <v/>
      </c>
      <c r="AK942" s="55" t="str">
        <f t="shared" si="15"/>
        <v/>
      </c>
      <c r="AL942" s="104" t="str">
        <f t="shared" si="16"/>
        <v>  </v>
      </c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</row>
    <row r="943" ht="30.0" customHeight="1">
      <c r="A943" s="1"/>
      <c r="B943" s="1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114"/>
      <c r="W943" s="114"/>
      <c r="X943" s="114"/>
      <c r="Y943" s="114" t="str">
        <f t="shared" si="9"/>
        <v/>
      </c>
      <c r="Z943" s="114" t="str">
        <f t="shared" si="10"/>
        <v/>
      </c>
      <c r="AA943" s="114"/>
      <c r="AB943" s="114"/>
      <c r="AC943" s="128"/>
      <c r="AD943" s="55"/>
      <c r="AE943" s="55"/>
      <c r="AF943" s="55" t="str">
        <f t="shared" si="19"/>
        <v/>
      </c>
      <c r="AG943" s="55" t="str">
        <f t="shared" si="13"/>
        <v/>
      </c>
      <c r="AH943" s="55" t="str">
        <f t="shared" si="14"/>
        <v/>
      </c>
      <c r="AI943" s="55"/>
      <c r="AJ943" s="55" t="str">
        <f t="shared" si="20"/>
        <v/>
      </c>
      <c r="AK943" s="55" t="str">
        <f t="shared" si="15"/>
        <v/>
      </c>
      <c r="AL943" s="104" t="str">
        <f t="shared" si="16"/>
        <v>  </v>
      </c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</row>
    <row r="944" ht="30.0" customHeight="1">
      <c r="A944" s="1"/>
      <c r="B944" s="1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114"/>
      <c r="W944" s="114"/>
      <c r="X944" s="114"/>
      <c r="Y944" s="114" t="str">
        <f t="shared" si="9"/>
        <v/>
      </c>
      <c r="Z944" s="114" t="str">
        <f t="shared" si="10"/>
        <v/>
      </c>
      <c r="AA944" s="114"/>
      <c r="AB944" s="114"/>
      <c r="AC944" s="128"/>
      <c r="AD944" s="55"/>
      <c r="AE944" s="55"/>
      <c r="AF944" s="55" t="str">
        <f t="shared" si="19"/>
        <v/>
      </c>
      <c r="AG944" s="55" t="str">
        <f t="shared" si="13"/>
        <v/>
      </c>
      <c r="AH944" s="55" t="str">
        <f t="shared" si="14"/>
        <v/>
      </c>
      <c r="AI944" s="55"/>
      <c r="AJ944" s="55" t="str">
        <f t="shared" si="20"/>
        <v/>
      </c>
      <c r="AK944" s="55" t="str">
        <f t="shared" si="15"/>
        <v/>
      </c>
      <c r="AL944" s="104" t="str">
        <f t="shared" si="16"/>
        <v>  </v>
      </c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</row>
    <row r="945" ht="30.0" customHeight="1">
      <c r="A945" s="1"/>
      <c r="B945" s="1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114"/>
      <c r="W945" s="114"/>
      <c r="X945" s="114"/>
      <c r="Y945" s="114" t="str">
        <f t="shared" si="9"/>
        <v/>
      </c>
      <c r="Z945" s="114" t="str">
        <f t="shared" si="10"/>
        <v/>
      </c>
      <c r="AA945" s="114"/>
      <c r="AB945" s="114"/>
      <c r="AC945" s="128"/>
      <c r="AD945" s="55"/>
      <c r="AE945" s="55"/>
      <c r="AF945" s="55" t="str">
        <f t="shared" si="19"/>
        <v/>
      </c>
      <c r="AG945" s="55" t="str">
        <f t="shared" si="13"/>
        <v/>
      </c>
      <c r="AH945" s="55" t="str">
        <f t="shared" si="14"/>
        <v/>
      </c>
      <c r="AI945" s="55"/>
      <c r="AJ945" s="55" t="str">
        <f t="shared" si="20"/>
        <v/>
      </c>
      <c r="AK945" s="55" t="str">
        <f t="shared" si="15"/>
        <v/>
      </c>
      <c r="AL945" s="104" t="str">
        <f t="shared" si="16"/>
        <v>  </v>
      </c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</row>
    <row r="946" ht="30.0" customHeight="1">
      <c r="A946" s="1"/>
      <c r="B946" s="1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114"/>
      <c r="W946" s="114"/>
      <c r="X946" s="114"/>
      <c r="Y946" s="114" t="str">
        <f t="shared" si="9"/>
        <v/>
      </c>
      <c r="Z946" s="114" t="str">
        <f t="shared" si="10"/>
        <v/>
      </c>
      <c r="AA946" s="114"/>
      <c r="AB946" s="114"/>
      <c r="AC946" s="128"/>
      <c r="AD946" s="55"/>
      <c r="AE946" s="55"/>
      <c r="AF946" s="55" t="str">
        <f t="shared" si="19"/>
        <v/>
      </c>
      <c r="AG946" s="55" t="str">
        <f t="shared" si="13"/>
        <v/>
      </c>
      <c r="AH946" s="55" t="str">
        <f t="shared" si="14"/>
        <v/>
      </c>
      <c r="AI946" s="55"/>
      <c r="AJ946" s="55" t="str">
        <f t="shared" si="20"/>
        <v/>
      </c>
      <c r="AK946" s="55" t="str">
        <f t="shared" si="15"/>
        <v/>
      </c>
      <c r="AL946" s="104" t="str">
        <f t="shared" si="16"/>
        <v>  </v>
      </c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</row>
    <row r="947" ht="30.0" customHeight="1">
      <c r="A947" s="1"/>
      <c r="B947" s="1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114"/>
      <c r="W947" s="114"/>
      <c r="X947" s="114"/>
      <c r="Y947" s="114" t="str">
        <f t="shared" si="9"/>
        <v/>
      </c>
      <c r="Z947" s="114" t="str">
        <f t="shared" si="10"/>
        <v/>
      </c>
      <c r="AA947" s="114"/>
      <c r="AB947" s="114"/>
      <c r="AC947" s="128"/>
      <c r="AD947" s="55"/>
      <c r="AE947" s="55"/>
      <c r="AF947" s="55" t="str">
        <f t="shared" si="19"/>
        <v/>
      </c>
      <c r="AG947" s="55" t="str">
        <f t="shared" si="13"/>
        <v/>
      </c>
      <c r="AH947" s="55" t="str">
        <f t="shared" si="14"/>
        <v/>
      </c>
      <c r="AI947" s="55"/>
      <c r="AJ947" s="55" t="str">
        <f t="shared" si="20"/>
        <v/>
      </c>
      <c r="AK947" s="55" t="str">
        <f t="shared" si="15"/>
        <v/>
      </c>
      <c r="AL947" s="104" t="str">
        <f t="shared" si="16"/>
        <v>  </v>
      </c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</row>
    <row r="948" ht="30.0" customHeight="1">
      <c r="A948" s="1"/>
      <c r="B948" s="1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114"/>
      <c r="W948" s="114"/>
      <c r="X948" s="114"/>
      <c r="Y948" s="114" t="str">
        <f t="shared" si="9"/>
        <v/>
      </c>
      <c r="Z948" s="114" t="str">
        <f t="shared" si="10"/>
        <v/>
      </c>
      <c r="AA948" s="114"/>
      <c r="AB948" s="114"/>
      <c r="AC948" s="128"/>
      <c r="AD948" s="55"/>
      <c r="AE948" s="55"/>
      <c r="AF948" s="55" t="str">
        <f t="shared" si="19"/>
        <v/>
      </c>
      <c r="AG948" s="55" t="str">
        <f t="shared" si="13"/>
        <v/>
      </c>
      <c r="AH948" s="55" t="str">
        <f t="shared" si="14"/>
        <v/>
      </c>
      <c r="AI948" s="55"/>
      <c r="AJ948" s="55" t="str">
        <f t="shared" si="20"/>
        <v/>
      </c>
      <c r="AK948" s="55" t="str">
        <f t="shared" si="15"/>
        <v/>
      </c>
      <c r="AL948" s="104" t="str">
        <f t="shared" si="16"/>
        <v>  </v>
      </c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</row>
    <row r="949" ht="30.0" customHeight="1">
      <c r="A949" s="1"/>
      <c r="B949" s="1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114"/>
      <c r="W949" s="114"/>
      <c r="X949" s="114"/>
      <c r="Y949" s="114" t="str">
        <f t="shared" si="9"/>
        <v/>
      </c>
      <c r="Z949" s="114" t="str">
        <f t="shared" si="10"/>
        <v/>
      </c>
      <c r="AA949" s="114"/>
      <c r="AB949" s="114"/>
      <c r="AC949" s="128"/>
      <c r="AD949" s="55"/>
      <c r="AE949" s="55"/>
      <c r="AF949" s="55" t="str">
        <f t="shared" si="19"/>
        <v/>
      </c>
      <c r="AG949" s="55" t="str">
        <f t="shared" si="13"/>
        <v/>
      </c>
      <c r="AH949" s="55" t="str">
        <f t="shared" si="14"/>
        <v/>
      </c>
      <c r="AI949" s="55"/>
      <c r="AJ949" s="55" t="str">
        <f t="shared" si="20"/>
        <v/>
      </c>
      <c r="AK949" s="55" t="str">
        <f t="shared" si="15"/>
        <v/>
      </c>
      <c r="AL949" s="104" t="str">
        <f t="shared" si="16"/>
        <v>  </v>
      </c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</row>
    <row r="950" ht="30.0" customHeight="1">
      <c r="A950" s="1"/>
      <c r="B950" s="1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114"/>
      <c r="W950" s="114"/>
      <c r="X950" s="114"/>
      <c r="Y950" s="114" t="str">
        <f t="shared" si="9"/>
        <v/>
      </c>
      <c r="Z950" s="114" t="str">
        <f t="shared" si="10"/>
        <v/>
      </c>
      <c r="AA950" s="114"/>
      <c r="AB950" s="114"/>
      <c r="AC950" s="128"/>
      <c r="AD950" s="55"/>
      <c r="AE950" s="55"/>
      <c r="AF950" s="55" t="str">
        <f t="shared" si="19"/>
        <v/>
      </c>
      <c r="AG950" s="55" t="str">
        <f t="shared" si="13"/>
        <v/>
      </c>
      <c r="AH950" s="55" t="str">
        <f t="shared" si="14"/>
        <v/>
      </c>
      <c r="AI950" s="55"/>
      <c r="AJ950" s="55" t="str">
        <f t="shared" si="20"/>
        <v/>
      </c>
      <c r="AK950" s="55" t="str">
        <f t="shared" si="15"/>
        <v/>
      </c>
      <c r="AL950" s="104" t="str">
        <f t="shared" si="16"/>
        <v>  </v>
      </c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</row>
    <row r="951" ht="30.0" customHeight="1">
      <c r="A951" s="1"/>
      <c r="B951" s="1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114"/>
      <c r="W951" s="114"/>
      <c r="X951" s="114"/>
      <c r="Y951" s="114" t="str">
        <f t="shared" si="9"/>
        <v/>
      </c>
      <c r="Z951" s="114" t="str">
        <f t="shared" si="10"/>
        <v/>
      </c>
      <c r="AA951" s="114"/>
      <c r="AB951" s="114"/>
      <c r="AC951" s="128"/>
      <c r="AD951" s="55"/>
      <c r="AE951" s="55"/>
      <c r="AF951" s="55" t="str">
        <f t="shared" si="19"/>
        <v/>
      </c>
      <c r="AG951" s="55" t="str">
        <f t="shared" si="13"/>
        <v/>
      </c>
      <c r="AH951" s="55" t="str">
        <f t="shared" si="14"/>
        <v/>
      </c>
      <c r="AI951" s="55"/>
      <c r="AJ951" s="55" t="str">
        <f t="shared" si="20"/>
        <v/>
      </c>
      <c r="AK951" s="55" t="str">
        <f t="shared" si="15"/>
        <v/>
      </c>
      <c r="AL951" s="104" t="str">
        <f t="shared" si="16"/>
        <v>  </v>
      </c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</row>
    <row r="952" ht="30.0" customHeight="1">
      <c r="A952" s="1"/>
      <c r="B952" s="1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114"/>
      <c r="W952" s="114"/>
      <c r="X952" s="114"/>
      <c r="Y952" s="114" t="str">
        <f t="shared" si="9"/>
        <v/>
      </c>
      <c r="Z952" s="114" t="str">
        <f t="shared" si="10"/>
        <v/>
      </c>
      <c r="AA952" s="114"/>
      <c r="AB952" s="114"/>
      <c r="AC952" s="128"/>
      <c r="AD952" s="55"/>
      <c r="AE952" s="55"/>
      <c r="AF952" s="55" t="str">
        <f t="shared" si="19"/>
        <v/>
      </c>
      <c r="AG952" s="55" t="str">
        <f t="shared" si="13"/>
        <v/>
      </c>
      <c r="AH952" s="55" t="str">
        <f t="shared" si="14"/>
        <v/>
      </c>
      <c r="AI952" s="55"/>
      <c r="AJ952" s="55" t="str">
        <f t="shared" si="20"/>
        <v/>
      </c>
      <c r="AK952" s="55" t="str">
        <f t="shared" si="15"/>
        <v/>
      </c>
      <c r="AL952" s="104" t="str">
        <f t="shared" si="16"/>
        <v>  </v>
      </c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</row>
    <row r="953" ht="30.0" customHeight="1">
      <c r="A953" s="1"/>
      <c r="B953" s="1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114"/>
      <c r="W953" s="114"/>
      <c r="X953" s="114"/>
      <c r="Y953" s="114" t="str">
        <f t="shared" si="9"/>
        <v/>
      </c>
      <c r="Z953" s="114" t="str">
        <f t="shared" si="10"/>
        <v/>
      </c>
      <c r="AA953" s="114"/>
      <c r="AB953" s="114"/>
      <c r="AC953" s="128"/>
      <c r="AD953" s="55"/>
      <c r="AE953" s="55"/>
      <c r="AF953" s="55" t="str">
        <f t="shared" si="19"/>
        <v/>
      </c>
      <c r="AG953" s="55" t="str">
        <f t="shared" si="13"/>
        <v/>
      </c>
      <c r="AH953" s="55" t="str">
        <f t="shared" si="14"/>
        <v/>
      </c>
      <c r="AI953" s="55"/>
      <c r="AJ953" s="55" t="str">
        <f t="shared" si="20"/>
        <v/>
      </c>
      <c r="AK953" s="55" t="str">
        <f t="shared" si="15"/>
        <v/>
      </c>
      <c r="AL953" s="104" t="str">
        <f t="shared" si="16"/>
        <v>  </v>
      </c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</row>
    <row r="954" ht="30.0" customHeight="1">
      <c r="A954" s="1"/>
      <c r="B954" s="1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114"/>
      <c r="W954" s="114"/>
      <c r="X954" s="114"/>
      <c r="Y954" s="114" t="str">
        <f t="shared" si="9"/>
        <v/>
      </c>
      <c r="Z954" s="114" t="str">
        <f t="shared" si="10"/>
        <v/>
      </c>
      <c r="AA954" s="114"/>
      <c r="AB954" s="114"/>
      <c r="AC954" s="128"/>
      <c r="AD954" s="55"/>
      <c r="AE954" s="55"/>
      <c r="AF954" s="55" t="str">
        <f t="shared" si="19"/>
        <v/>
      </c>
      <c r="AG954" s="55" t="str">
        <f t="shared" si="13"/>
        <v/>
      </c>
      <c r="AH954" s="55" t="str">
        <f t="shared" si="14"/>
        <v/>
      </c>
      <c r="AI954" s="55"/>
      <c r="AJ954" s="55" t="str">
        <f t="shared" si="20"/>
        <v/>
      </c>
      <c r="AK954" s="55" t="str">
        <f t="shared" si="15"/>
        <v/>
      </c>
      <c r="AL954" s="104" t="str">
        <f t="shared" si="16"/>
        <v>  </v>
      </c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</row>
    <row r="955" ht="30.0" customHeight="1">
      <c r="A955" s="1"/>
      <c r="B955" s="1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114"/>
      <c r="W955" s="114"/>
      <c r="X955" s="114"/>
      <c r="Y955" s="114" t="str">
        <f t="shared" si="9"/>
        <v/>
      </c>
      <c r="Z955" s="114" t="str">
        <f t="shared" si="10"/>
        <v/>
      </c>
      <c r="AA955" s="114"/>
      <c r="AB955" s="114"/>
      <c r="AC955" s="128"/>
      <c r="AD955" s="55"/>
      <c r="AE955" s="55"/>
      <c r="AF955" s="55" t="str">
        <f t="shared" si="19"/>
        <v/>
      </c>
      <c r="AG955" s="55" t="str">
        <f t="shared" si="13"/>
        <v/>
      </c>
      <c r="AH955" s="55" t="str">
        <f t="shared" si="14"/>
        <v/>
      </c>
      <c r="AI955" s="55"/>
      <c r="AJ955" s="55" t="str">
        <f t="shared" si="20"/>
        <v/>
      </c>
      <c r="AK955" s="55" t="str">
        <f t="shared" si="15"/>
        <v/>
      </c>
      <c r="AL955" s="104" t="str">
        <f t="shared" si="16"/>
        <v>  </v>
      </c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</row>
    <row r="956" ht="30.0" customHeight="1">
      <c r="A956" s="1"/>
      <c r="B956" s="1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114"/>
      <c r="W956" s="114"/>
      <c r="X956" s="114"/>
      <c r="Y956" s="114" t="str">
        <f t="shared" si="9"/>
        <v/>
      </c>
      <c r="Z956" s="114" t="str">
        <f t="shared" si="10"/>
        <v/>
      </c>
      <c r="AA956" s="114"/>
      <c r="AB956" s="114"/>
      <c r="AC956" s="128"/>
      <c r="AD956" s="55"/>
      <c r="AE956" s="55"/>
      <c r="AF956" s="55" t="str">
        <f t="shared" si="19"/>
        <v/>
      </c>
      <c r="AG956" s="55" t="str">
        <f t="shared" si="13"/>
        <v/>
      </c>
      <c r="AH956" s="55" t="str">
        <f t="shared" si="14"/>
        <v/>
      </c>
      <c r="AI956" s="55"/>
      <c r="AJ956" s="55" t="str">
        <f t="shared" si="20"/>
        <v/>
      </c>
      <c r="AK956" s="55" t="str">
        <f t="shared" si="15"/>
        <v/>
      </c>
      <c r="AL956" s="104" t="str">
        <f t="shared" si="16"/>
        <v>  </v>
      </c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</row>
    <row r="957" ht="30.0" customHeight="1">
      <c r="A957" s="1"/>
      <c r="B957" s="1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114"/>
      <c r="W957" s="114"/>
      <c r="X957" s="114"/>
      <c r="Y957" s="114" t="str">
        <f t="shared" si="9"/>
        <v/>
      </c>
      <c r="Z957" s="114" t="str">
        <f t="shared" si="10"/>
        <v/>
      </c>
      <c r="AA957" s="114"/>
      <c r="AB957" s="114"/>
      <c r="AC957" s="128"/>
      <c r="AD957" s="55"/>
      <c r="AE957" s="55"/>
      <c r="AF957" s="55" t="str">
        <f t="shared" si="19"/>
        <v/>
      </c>
      <c r="AG957" s="55" t="str">
        <f t="shared" si="13"/>
        <v/>
      </c>
      <c r="AH957" s="55" t="str">
        <f t="shared" si="14"/>
        <v/>
      </c>
      <c r="AI957" s="55"/>
      <c r="AJ957" s="55" t="str">
        <f t="shared" si="20"/>
        <v/>
      </c>
      <c r="AK957" s="55" t="str">
        <f t="shared" si="15"/>
        <v/>
      </c>
      <c r="AL957" s="104" t="str">
        <f t="shared" si="16"/>
        <v>  </v>
      </c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</row>
    <row r="958" ht="30.0" customHeight="1">
      <c r="A958" s="1"/>
      <c r="B958" s="1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114"/>
      <c r="W958" s="114"/>
      <c r="X958" s="114"/>
      <c r="Y958" s="114" t="str">
        <f t="shared" si="9"/>
        <v/>
      </c>
      <c r="Z958" s="114" t="str">
        <f t="shared" si="10"/>
        <v/>
      </c>
      <c r="AA958" s="114"/>
      <c r="AB958" s="114"/>
      <c r="AC958" s="128"/>
      <c r="AD958" s="55"/>
      <c r="AE958" s="55"/>
      <c r="AF958" s="55" t="str">
        <f t="shared" si="19"/>
        <v/>
      </c>
      <c r="AG958" s="55" t="str">
        <f t="shared" si="13"/>
        <v/>
      </c>
      <c r="AH958" s="55" t="str">
        <f t="shared" si="14"/>
        <v/>
      </c>
      <c r="AI958" s="55"/>
      <c r="AJ958" s="55" t="str">
        <f t="shared" si="20"/>
        <v/>
      </c>
      <c r="AK958" s="55" t="str">
        <f t="shared" si="15"/>
        <v/>
      </c>
      <c r="AL958" s="104" t="str">
        <f t="shared" si="16"/>
        <v>  </v>
      </c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</row>
    <row r="959" ht="30.0" customHeight="1">
      <c r="A959" s="1"/>
      <c r="B959" s="1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114"/>
      <c r="W959" s="114"/>
      <c r="X959" s="114"/>
      <c r="Y959" s="114" t="str">
        <f t="shared" si="9"/>
        <v/>
      </c>
      <c r="Z959" s="114" t="str">
        <f t="shared" si="10"/>
        <v/>
      </c>
      <c r="AA959" s="114"/>
      <c r="AB959" s="114"/>
      <c r="AC959" s="128"/>
      <c r="AD959" s="55"/>
      <c r="AE959" s="55"/>
      <c r="AF959" s="55" t="str">
        <f t="shared" si="19"/>
        <v/>
      </c>
      <c r="AG959" s="55" t="str">
        <f t="shared" si="13"/>
        <v/>
      </c>
      <c r="AH959" s="55" t="str">
        <f t="shared" si="14"/>
        <v/>
      </c>
      <c r="AI959" s="55"/>
      <c r="AJ959" s="55" t="str">
        <f t="shared" si="20"/>
        <v/>
      </c>
      <c r="AK959" s="55" t="str">
        <f t="shared" si="15"/>
        <v/>
      </c>
      <c r="AL959" s="104" t="str">
        <f t="shared" si="16"/>
        <v>  </v>
      </c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</row>
    <row r="960" ht="30.0" customHeight="1">
      <c r="A960" s="1"/>
      <c r="B960" s="1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114"/>
      <c r="W960" s="114"/>
      <c r="X960" s="114"/>
      <c r="Y960" s="114" t="str">
        <f t="shared" si="9"/>
        <v/>
      </c>
      <c r="Z960" s="114" t="str">
        <f t="shared" si="10"/>
        <v/>
      </c>
      <c r="AA960" s="114"/>
      <c r="AB960" s="114"/>
      <c r="AC960" s="128"/>
      <c r="AD960" s="55"/>
      <c r="AE960" s="55"/>
      <c r="AF960" s="55" t="str">
        <f t="shared" si="19"/>
        <v/>
      </c>
      <c r="AG960" s="55" t="str">
        <f t="shared" si="13"/>
        <v/>
      </c>
      <c r="AH960" s="55" t="str">
        <f t="shared" si="14"/>
        <v/>
      </c>
      <c r="AI960" s="55"/>
      <c r="AJ960" s="55" t="str">
        <f t="shared" si="20"/>
        <v/>
      </c>
      <c r="AK960" s="55" t="str">
        <f t="shared" si="15"/>
        <v/>
      </c>
      <c r="AL960" s="104" t="str">
        <f t="shared" si="16"/>
        <v>  </v>
      </c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</row>
    <row r="961" ht="30.0" customHeight="1">
      <c r="A961" s="1"/>
      <c r="B961" s="1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114"/>
      <c r="W961" s="114"/>
      <c r="X961" s="114"/>
      <c r="Y961" s="114" t="str">
        <f t="shared" si="9"/>
        <v/>
      </c>
      <c r="Z961" s="114" t="str">
        <f t="shared" si="10"/>
        <v/>
      </c>
      <c r="AA961" s="114"/>
      <c r="AB961" s="114"/>
      <c r="AC961" s="128"/>
      <c r="AD961" s="55"/>
      <c r="AE961" s="55"/>
      <c r="AF961" s="55" t="str">
        <f t="shared" si="19"/>
        <v/>
      </c>
      <c r="AG961" s="55" t="str">
        <f t="shared" si="13"/>
        <v/>
      </c>
      <c r="AH961" s="55" t="str">
        <f t="shared" si="14"/>
        <v/>
      </c>
      <c r="AI961" s="55"/>
      <c r="AJ961" s="55" t="str">
        <f t="shared" si="20"/>
        <v/>
      </c>
      <c r="AK961" s="55" t="str">
        <f t="shared" si="15"/>
        <v/>
      </c>
      <c r="AL961" s="104" t="str">
        <f t="shared" si="16"/>
        <v>  </v>
      </c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</row>
    <row r="962" ht="30.0" customHeight="1">
      <c r="A962" s="1"/>
      <c r="B962" s="1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114"/>
      <c r="W962" s="114"/>
      <c r="X962" s="114"/>
      <c r="Y962" s="114" t="str">
        <f t="shared" si="9"/>
        <v/>
      </c>
      <c r="Z962" s="114" t="str">
        <f t="shared" si="10"/>
        <v/>
      </c>
      <c r="AA962" s="114"/>
      <c r="AB962" s="114"/>
      <c r="AC962" s="128"/>
      <c r="AD962" s="55"/>
      <c r="AE962" s="55"/>
      <c r="AF962" s="55" t="str">
        <f t="shared" si="19"/>
        <v/>
      </c>
      <c r="AG962" s="55" t="str">
        <f t="shared" si="13"/>
        <v/>
      </c>
      <c r="AH962" s="55" t="str">
        <f t="shared" si="14"/>
        <v/>
      </c>
      <c r="AI962" s="55"/>
      <c r="AJ962" s="55" t="str">
        <f t="shared" si="20"/>
        <v/>
      </c>
      <c r="AK962" s="55" t="str">
        <f t="shared" si="15"/>
        <v/>
      </c>
      <c r="AL962" s="104" t="str">
        <f t="shared" si="16"/>
        <v>  </v>
      </c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</row>
    <row r="963" ht="30.0" customHeight="1">
      <c r="A963" s="1"/>
      <c r="B963" s="1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114"/>
      <c r="W963" s="114"/>
      <c r="X963" s="114"/>
      <c r="Y963" s="114" t="str">
        <f t="shared" si="9"/>
        <v/>
      </c>
      <c r="Z963" s="114" t="str">
        <f t="shared" si="10"/>
        <v/>
      </c>
      <c r="AA963" s="114"/>
      <c r="AB963" s="114"/>
      <c r="AC963" s="128"/>
      <c r="AD963" s="55"/>
      <c r="AE963" s="55"/>
      <c r="AF963" s="55" t="str">
        <f t="shared" si="19"/>
        <v/>
      </c>
      <c r="AG963" s="55" t="str">
        <f t="shared" si="13"/>
        <v/>
      </c>
      <c r="AH963" s="55" t="str">
        <f t="shared" si="14"/>
        <v/>
      </c>
      <c r="AI963" s="55"/>
      <c r="AJ963" s="55" t="str">
        <f t="shared" si="20"/>
        <v/>
      </c>
      <c r="AK963" s="55" t="str">
        <f t="shared" si="15"/>
        <v/>
      </c>
      <c r="AL963" s="104" t="str">
        <f t="shared" si="16"/>
        <v>  </v>
      </c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</row>
    <row r="964" ht="30.0" customHeight="1">
      <c r="A964" s="1"/>
      <c r="B964" s="1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114"/>
      <c r="W964" s="114"/>
      <c r="X964" s="114"/>
      <c r="Y964" s="114" t="str">
        <f t="shared" si="9"/>
        <v/>
      </c>
      <c r="Z964" s="114" t="str">
        <f t="shared" si="10"/>
        <v/>
      </c>
      <c r="AA964" s="114"/>
      <c r="AB964" s="114"/>
      <c r="AC964" s="128"/>
      <c r="AD964" s="55"/>
      <c r="AE964" s="55"/>
      <c r="AF964" s="55" t="str">
        <f t="shared" si="19"/>
        <v/>
      </c>
      <c r="AG964" s="55" t="str">
        <f t="shared" si="13"/>
        <v/>
      </c>
      <c r="AH964" s="55" t="str">
        <f t="shared" si="14"/>
        <v/>
      </c>
      <c r="AI964" s="55"/>
      <c r="AJ964" s="55" t="str">
        <f t="shared" si="20"/>
        <v/>
      </c>
      <c r="AK964" s="55" t="str">
        <f t="shared" si="15"/>
        <v/>
      </c>
      <c r="AL964" s="104" t="str">
        <f t="shared" si="16"/>
        <v>  </v>
      </c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</row>
    <row r="965" ht="30.0" customHeight="1">
      <c r="A965" s="1"/>
      <c r="B965" s="1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114"/>
      <c r="W965" s="114"/>
      <c r="X965" s="114"/>
      <c r="Y965" s="114" t="str">
        <f t="shared" si="9"/>
        <v/>
      </c>
      <c r="Z965" s="114" t="str">
        <f t="shared" si="10"/>
        <v/>
      </c>
      <c r="AA965" s="114"/>
      <c r="AB965" s="114"/>
      <c r="AC965" s="128"/>
      <c r="AD965" s="55"/>
      <c r="AE965" s="55"/>
      <c r="AF965" s="55" t="str">
        <f t="shared" si="19"/>
        <v/>
      </c>
      <c r="AG965" s="55" t="str">
        <f t="shared" si="13"/>
        <v/>
      </c>
      <c r="AH965" s="55" t="str">
        <f t="shared" si="14"/>
        <v/>
      </c>
      <c r="AI965" s="55"/>
      <c r="AJ965" s="55" t="str">
        <f t="shared" si="20"/>
        <v/>
      </c>
      <c r="AK965" s="55" t="str">
        <f t="shared" si="15"/>
        <v/>
      </c>
      <c r="AL965" s="104" t="str">
        <f t="shared" si="16"/>
        <v>  </v>
      </c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</row>
    <row r="966" ht="30.0" customHeight="1">
      <c r="A966" s="1"/>
      <c r="B966" s="1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114"/>
      <c r="W966" s="114"/>
      <c r="X966" s="114"/>
      <c r="Y966" s="114" t="str">
        <f t="shared" si="9"/>
        <v/>
      </c>
      <c r="Z966" s="114" t="str">
        <f t="shared" si="10"/>
        <v/>
      </c>
      <c r="AA966" s="114"/>
      <c r="AB966" s="114"/>
      <c r="AC966" s="128"/>
      <c r="AD966" s="55"/>
      <c r="AE966" s="55"/>
      <c r="AF966" s="55" t="str">
        <f t="shared" si="19"/>
        <v/>
      </c>
      <c r="AG966" s="55" t="str">
        <f t="shared" si="13"/>
        <v/>
      </c>
      <c r="AH966" s="55" t="str">
        <f t="shared" si="14"/>
        <v/>
      </c>
      <c r="AI966" s="55"/>
      <c r="AJ966" s="55" t="str">
        <f t="shared" si="20"/>
        <v/>
      </c>
      <c r="AK966" s="55" t="str">
        <f t="shared" si="15"/>
        <v/>
      </c>
      <c r="AL966" s="104" t="str">
        <f t="shared" si="16"/>
        <v>  </v>
      </c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</row>
    <row r="967" ht="30.0" customHeight="1">
      <c r="A967" s="1"/>
      <c r="B967" s="1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114"/>
      <c r="W967" s="114"/>
      <c r="X967" s="114"/>
      <c r="Y967" s="114" t="str">
        <f t="shared" si="9"/>
        <v/>
      </c>
      <c r="Z967" s="114" t="str">
        <f t="shared" si="10"/>
        <v/>
      </c>
      <c r="AA967" s="114"/>
      <c r="AB967" s="114"/>
      <c r="AC967" s="128"/>
      <c r="AD967" s="55"/>
      <c r="AE967" s="55"/>
      <c r="AF967" s="55" t="str">
        <f t="shared" si="19"/>
        <v/>
      </c>
      <c r="AG967" s="55" t="str">
        <f t="shared" si="13"/>
        <v/>
      </c>
      <c r="AH967" s="55" t="str">
        <f t="shared" si="14"/>
        <v/>
      </c>
      <c r="AI967" s="55"/>
      <c r="AJ967" s="55" t="str">
        <f t="shared" si="20"/>
        <v/>
      </c>
      <c r="AK967" s="55" t="str">
        <f t="shared" si="15"/>
        <v/>
      </c>
      <c r="AL967" s="104" t="str">
        <f t="shared" si="16"/>
        <v>  </v>
      </c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</row>
    <row r="968" ht="30.0" customHeight="1">
      <c r="A968" s="1"/>
      <c r="B968" s="1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114"/>
      <c r="W968" s="114"/>
      <c r="X968" s="114"/>
      <c r="Y968" s="114" t="str">
        <f t="shared" si="9"/>
        <v/>
      </c>
      <c r="Z968" s="114" t="str">
        <f t="shared" si="10"/>
        <v/>
      </c>
      <c r="AA968" s="114"/>
      <c r="AB968" s="114"/>
      <c r="AC968" s="128"/>
      <c r="AD968" s="55"/>
      <c r="AE968" s="55"/>
      <c r="AF968" s="55" t="str">
        <f t="shared" si="19"/>
        <v/>
      </c>
      <c r="AG968" s="55" t="str">
        <f t="shared" si="13"/>
        <v/>
      </c>
      <c r="AH968" s="55" t="str">
        <f t="shared" si="14"/>
        <v/>
      </c>
      <c r="AI968" s="55"/>
      <c r="AJ968" s="55" t="str">
        <f t="shared" si="20"/>
        <v/>
      </c>
      <c r="AK968" s="55" t="str">
        <f t="shared" si="15"/>
        <v/>
      </c>
      <c r="AL968" s="104" t="str">
        <f t="shared" si="16"/>
        <v>  </v>
      </c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</row>
    <row r="969" ht="30.0" customHeight="1">
      <c r="A969" s="1"/>
      <c r="B969" s="1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114"/>
      <c r="W969" s="114"/>
      <c r="X969" s="114"/>
      <c r="Y969" s="114" t="str">
        <f t="shared" si="9"/>
        <v/>
      </c>
      <c r="Z969" s="114" t="str">
        <f t="shared" si="10"/>
        <v/>
      </c>
      <c r="AA969" s="114"/>
      <c r="AB969" s="114"/>
      <c r="AC969" s="128"/>
      <c r="AD969" s="55"/>
      <c r="AE969" s="55"/>
      <c r="AF969" s="55" t="str">
        <f t="shared" si="19"/>
        <v/>
      </c>
      <c r="AG969" s="55" t="str">
        <f t="shared" si="13"/>
        <v/>
      </c>
      <c r="AH969" s="55" t="str">
        <f t="shared" si="14"/>
        <v/>
      </c>
      <c r="AI969" s="55"/>
      <c r="AJ969" s="55" t="str">
        <f t="shared" si="20"/>
        <v/>
      </c>
      <c r="AK969" s="55" t="str">
        <f t="shared" si="15"/>
        <v/>
      </c>
      <c r="AL969" s="104" t="str">
        <f t="shared" si="16"/>
        <v>  </v>
      </c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</row>
    <row r="970" ht="30.0" customHeight="1">
      <c r="A970" s="1"/>
      <c r="B970" s="1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114"/>
      <c r="W970" s="114"/>
      <c r="X970" s="114"/>
      <c r="Y970" s="114" t="str">
        <f t="shared" si="9"/>
        <v/>
      </c>
      <c r="Z970" s="114" t="str">
        <f t="shared" si="10"/>
        <v/>
      </c>
      <c r="AA970" s="114"/>
      <c r="AB970" s="114"/>
      <c r="AC970" s="128"/>
      <c r="AD970" s="55"/>
      <c r="AE970" s="55"/>
      <c r="AF970" s="55" t="str">
        <f t="shared" si="19"/>
        <v/>
      </c>
      <c r="AG970" s="55" t="str">
        <f t="shared" si="13"/>
        <v/>
      </c>
      <c r="AH970" s="55" t="str">
        <f t="shared" si="14"/>
        <v/>
      </c>
      <c r="AI970" s="55"/>
      <c r="AJ970" s="55" t="str">
        <f t="shared" si="20"/>
        <v/>
      </c>
      <c r="AK970" s="55" t="str">
        <f t="shared" si="15"/>
        <v/>
      </c>
      <c r="AL970" s="104" t="str">
        <f t="shared" si="16"/>
        <v>  </v>
      </c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</row>
    <row r="971" ht="30.0" customHeight="1">
      <c r="A971" s="1"/>
      <c r="B971" s="1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114"/>
      <c r="W971" s="114"/>
      <c r="X971" s="114"/>
      <c r="Y971" s="114" t="str">
        <f t="shared" si="9"/>
        <v/>
      </c>
      <c r="Z971" s="114" t="str">
        <f t="shared" si="10"/>
        <v/>
      </c>
      <c r="AA971" s="114"/>
      <c r="AB971" s="114"/>
      <c r="AC971" s="128"/>
      <c r="AD971" s="55"/>
      <c r="AE971" s="55"/>
      <c r="AF971" s="55" t="str">
        <f t="shared" si="19"/>
        <v/>
      </c>
      <c r="AG971" s="55" t="str">
        <f t="shared" si="13"/>
        <v/>
      </c>
      <c r="AH971" s="55" t="str">
        <f t="shared" si="14"/>
        <v/>
      </c>
      <c r="AI971" s="55"/>
      <c r="AJ971" s="55" t="str">
        <f t="shared" si="20"/>
        <v/>
      </c>
      <c r="AK971" s="55" t="str">
        <f t="shared" si="15"/>
        <v/>
      </c>
      <c r="AL971" s="104" t="str">
        <f t="shared" si="16"/>
        <v>  </v>
      </c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</row>
    <row r="972" ht="30.0" customHeight="1">
      <c r="A972" s="1"/>
      <c r="B972" s="1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114"/>
      <c r="W972" s="114"/>
      <c r="X972" s="114"/>
      <c r="Y972" s="114" t="str">
        <f t="shared" si="9"/>
        <v/>
      </c>
      <c r="Z972" s="114" t="str">
        <f t="shared" si="10"/>
        <v/>
      </c>
      <c r="AA972" s="114"/>
      <c r="AB972" s="114"/>
      <c r="AC972" s="128"/>
      <c r="AD972" s="55"/>
      <c r="AE972" s="55"/>
      <c r="AF972" s="55" t="str">
        <f t="shared" si="19"/>
        <v/>
      </c>
      <c r="AG972" s="55" t="str">
        <f t="shared" si="13"/>
        <v/>
      </c>
      <c r="AH972" s="55" t="str">
        <f t="shared" si="14"/>
        <v/>
      </c>
      <c r="AI972" s="55"/>
      <c r="AJ972" s="55" t="str">
        <f t="shared" si="20"/>
        <v/>
      </c>
      <c r="AK972" s="55" t="str">
        <f t="shared" si="15"/>
        <v/>
      </c>
      <c r="AL972" s="104" t="str">
        <f t="shared" si="16"/>
        <v>  </v>
      </c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</row>
    <row r="973" ht="30.0" customHeight="1">
      <c r="A973" s="1"/>
      <c r="B973" s="1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114"/>
      <c r="W973" s="114"/>
      <c r="X973" s="114"/>
      <c r="Y973" s="114" t="str">
        <f t="shared" si="9"/>
        <v/>
      </c>
      <c r="Z973" s="114" t="str">
        <f t="shared" si="10"/>
        <v/>
      </c>
      <c r="AA973" s="114"/>
      <c r="AB973" s="114"/>
      <c r="AC973" s="128"/>
      <c r="AD973" s="55"/>
      <c r="AE973" s="55"/>
      <c r="AF973" s="55" t="str">
        <f t="shared" si="19"/>
        <v/>
      </c>
      <c r="AG973" s="55" t="str">
        <f t="shared" si="13"/>
        <v/>
      </c>
      <c r="AH973" s="55" t="str">
        <f t="shared" si="14"/>
        <v/>
      </c>
      <c r="AI973" s="55"/>
      <c r="AJ973" s="55" t="str">
        <f t="shared" si="20"/>
        <v/>
      </c>
      <c r="AK973" s="55" t="str">
        <f t="shared" si="15"/>
        <v/>
      </c>
      <c r="AL973" s="104" t="str">
        <f t="shared" si="16"/>
        <v>  </v>
      </c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</row>
    <row r="974" ht="30.0" customHeight="1">
      <c r="A974" s="1"/>
      <c r="B974" s="1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114"/>
      <c r="W974" s="114"/>
      <c r="X974" s="114"/>
      <c r="Y974" s="114" t="str">
        <f t="shared" si="9"/>
        <v/>
      </c>
      <c r="Z974" s="114" t="str">
        <f t="shared" si="10"/>
        <v/>
      </c>
      <c r="AA974" s="114"/>
      <c r="AB974" s="114"/>
      <c r="AC974" s="128"/>
      <c r="AD974" s="55"/>
      <c r="AE974" s="55"/>
      <c r="AF974" s="55" t="str">
        <f t="shared" si="19"/>
        <v/>
      </c>
      <c r="AG974" s="55" t="str">
        <f t="shared" si="13"/>
        <v/>
      </c>
      <c r="AH974" s="55" t="str">
        <f t="shared" si="14"/>
        <v/>
      </c>
      <c r="AI974" s="55"/>
      <c r="AJ974" s="55" t="str">
        <f t="shared" si="20"/>
        <v/>
      </c>
      <c r="AK974" s="55" t="str">
        <f t="shared" si="15"/>
        <v/>
      </c>
      <c r="AL974" s="104" t="str">
        <f t="shared" si="16"/>
        <v>  </v>
      </c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</row>
    <row r="975" ht="30.0" customHeight="1">
      <c r="A975" s="1"/>
      <c r="B975" s="1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114"/>
      <c r="W975" s="114"/>
      <c r="X975" s="114"/>
      <c r="Y975" s="114" t="str">
        <f t="shared" si="9"/>
        <v/>
      </c>
      <c r="Z975" s="114" t="str">
        <f t="shared" si="10"/>
        <v/>
      </c>
      <c r="AA975" s="114"/>
      <c r="AB975" s="114"/>
      <c r="AC975" s="128"/>
      <c r="AD975" s="55"/>
      <c r="AE975" s="55"/>
      <c r="AF975" s="55" t="str">
        <f t="shared" si="19"/>
        <v/>
      </c>
      <c r="AG975" s="55" t="str">
        <f t="shared" si="13"/>
        <v/>
      </c>
      <c r="AH975" s="55" t="str">
        <f t="shared" si="14"/>
        <v/>
      </c>
      <c r="AI975" s="55"/>
      <c r="AJ975" s="55" t="str">
        <f t="shared" si="20"/>
        <v/>
      </c>
      <c r="AK975" s="55" t="str">
        <f t="shared" si="15"/>
        <v/>
      </c>
      <c r="AL975" s="104" t="str">
        <f t="shared" si="16"/>
        <v>  </v>
      </c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</row>
    <row r="976" ht="30.0" customHeight="1">
      <c r="A976" s="1"/>
      <c r="B976" s="1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114"/>
      <c r="W976" s="114"/>
      <c r="X976" s="114"/>
      <c r="Y976" s="114" t="str">
        <f t="shared" si="9"/>
        <v/>
      </c>
      <c r="Z976" s="114" t="str">
        <f t="shared" si="10"/>
        <v/>
      </c>
      <c r="AA976" s="114"/>
      <c r="AB976" s="114"/>
      <c r="AC976" s="128"/>
      <c r="AD976" s="55"/>
      <c r="AE976" s="55"/>
      <c r="AF976" s="55" t="str">
        <f t="shared" si="19"/>
        <v/>
      </c>
      <c r="AG976" s="55" t="str">
        <f t="shared" si="13"/>
        <v/>
      </c>
      <c r="AH976" s="55" t="str">
        <f t="shared" si="14"/>
        <v/>
      </c>
      <c r="AI976" s="55"/>
      <c r="AJ976" s="55" t="str">
        <f t="shared" si="20"/>
        <v/>
      </c>
      <c r="AK976" s="55" t="str">
        <f t="shared" si="15"/>
        <v/>
      </c>
      <c r="AL976" s="104" t="str">
        <f t="shared" si="16"/>
        <v>  </v>
      </c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</row>
    <row r="977" ht="30.0" customHeight="1">
      <c r="A977" s="1"/>
      <c r="B977" s="1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114"/>
      <c r="W977" s="114"/>
      <c r="X977" s="114"/>
      <c r="Y977" s="114" t="str">
        <f t="shared" si="9"/>
        <v/>
      </c>
      <c r="Z977" s="114" t="str">
        <f t="shared" si="10"/>
        <v/>
      </c>
      <c r="AA977" s="114"/>
      <c r="AB977" s="114"/>
      <c r="AC977" s="128"/>
      <c r="AD977" s="55"/>
      <c r="AE977" s="55"/>
      <c r="AF977" s="55" t="str">
        <f t="shared" si="19"/>
        <v/>
      </c>
      <c r="AG977" s="55" t="str">
        <f t="shared" si="13"/>
        <v/>
      </c>
      <c r="AH977" s="55" t="str">
        <f t="shared" si="14"/>
        <v/>
      </c>
      <c r="AI977" s="55"/>
      <c r="AJ977" s="55" t="str">
        <f t="shared" si="20"/>
        <v/>
      </c>
      <c r="AK977" s="55" t="str">
        <f t="shared" si="15"/>
        <v/>
      </c>
      <c r="AL977" s="104" t="str">
        <f t="shared" si="16"/>
        <v>  </v>
      </c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</row>
    <row r="978" ht="30.0" customHeight="1">
      <c r="A978" s="1"/>
      <c r="B978" s="1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114"/>
      <c r="W978" s="114"/>
      <c r="X978" s="114"/>
      <c r="Y978" s="114" t="str">
        <f t="shared" si="9"/>
        <v/>
      </c>
      <c r="Z978" s="114" t="str">
        <f t="shared" si="10"/>
        <v/>
      </c>
      <c r="AA978" s="114"/>
      <c r="AB978" s="114"/>
      <c r="AC978" s="128"/>
      <c r="AD978" s="55"/>
      <c r="AE978" s="55"/>
      <c r="AF978" s="55" t="str">
        <f t="shared" si="19"/>
        <v/>
      </c>
      <c r="AG978" s="55" t="str">
        <f t="shared" si="13"/>
        <v/>
      </c>
      <c r="AH978" s="55" t="str">
        <f t="shared" si="14"/>
        <v/>
      </c>
      <c r="AI978" s="55"/>
      <c r="AJ978" s="55" t="str">
        <f t="shared" si="20"/>
        <v/>
      </c>
      <c r="AK978" s="55" t="str">
        <f t="shared" si="15"/>
        <v/>
      </c>
      <c r="AL978" s="104" t="str">
        <f t="shared" si="16"/>
        <v>  </v>
      </c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</row>
    <row r="979" ht="30.0" customHeight="1">
      <c r="A979" s="1"/>
      <c r="B979" s="1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114"/>
      <c r="W979" s="114"/>
      <c r="X979" s="114"/>
      <c r="Y979" s="114" t="str">
        <f t="shared" si="9"/>
        <v/>
      </c>
      <c r="Z979" s="114" t="str">
        <f t="shared" si="10"/>
        <v/>
      </c>
      <c r="AA979" s="114"/>
      <c r="AB979" s="114"/>
      <c r="AC979" s="128"/>
      <c r="AD979" s="55"/>
      <c r="AE979" s="55"/>
      <c r="AF979" s="55" t="str">
        <f t="shared" si="19"/>
        <v/>
      </c>
      <c r="AG979" s="55" t="str">
        <f t="shared" si="13"/>
        <v/>
      </c>
      <c r="AH979" s="55" t="str">
        <f t="shared" si="14"/>
        <v/>
      </c>
      <c r="AI979" s="55"/>
      <c r="AJ979" s="55" t="str">
        <f t="shared" si="20"/>
        <v/>
      </c>
      <c r="AK979" s="55" t="str">
        <f t="shared" si="15"/>
        <v/>
      </c>
      <c r="AL979" s="104" t="str">
        <f t="shared" si="16"/>
        <v>  </v>
      </c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</row>
    <row r="980" ht="30.0" customHeight="1">
      <c r="A980" s="1"/>
      <c r="B980" s="1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114"/>
      <c r="W980" s="114"/>
      <c r="X980" s="114"/>
      <c r="Y980" s="114" t="str">
        <f t="shared" si="9"/>
        <v/>
      </c>
      <c r="Z980" s="114" t="str">
        <f t="shared" si="10"/>
        <v/>
      </c>
      <c r="AA980" s="114"/>
      <c r="AB980" s="114"/>
      <c r="AC980" s="128"/>
      <c r="AD980" s="55"/>
      <c r="AE980" s="55"/>
      <c r="AF980" s="55" t="str">
        <f t="shared" si="19"/>
        <v/>
      </c>
      <c r="AG980" s="55" t="str">
        <f t="shared" si="13"/>
        <v/>
      </c>
      <c r="AH980" s="55" t="str">
        <f t="shared" si="14"/>
        <v/>
      </c>
      <c r="AI980" s="55"/>
      <c r="AJ980" s="55" t="str">
        <f t="shared" si="20"/>
        <v/>
      </c>
      <c r="AK980" s="55" t="str">
        <f t="shared" si="15"/>
        <v/>
      </c>
      <c r="AL980" s="104" t="str">
        <f t="shared" si="16"/>
        <v>  </v>
      </c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</row>
    <row r="981" ht="30.0" customHeight="1">
      <c r="A981" s="1"/>
      <c r="B981" s="1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114"/>
      <c r="W981" s="114"/>
      <c r="X981" s="114"/>
      <c r="Y981" s="114" t="str">
        <f t="shared" si="9"/>
        <v/>
      </c>
      <c r="Z981" s="114" t="str">
        <f t="shared" si="10"/>
        <v/>
      </c>
      <c r="AA981" s="114"/>
      <c r="AB981" s="114"/>
      <c r="AC981" s="128"/>
      <c r="AD981" s="55"/>
      <c r="AE981" s="55"/>
      <c r="AF981" s="55" t="str">
        <f t="shared" si="19"/>
        <v/>
      </c>
      <c r="AG981" s="55" t="str">
        <f t="shared" si="13"/>
        <v/>
      </c>
      <c r="AH981" s="55" t="str">
        <f t="shared" si="14"/>
        <v/>
      </c>
      <c r="AI981" s="55"/>
      <c r="AJ981" s="55" t="str">
        <f t="shared" si="20"/>
        <v/>
      </c>
      <c r="AK981" s="55" t="str">
        <f t="shared" si="15"/>
        <v/>
      </c>
      <c r="AL981" s="104" t="str">
        <f t="shared" si="16"/>
        <v>  </v>
      </c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</row>
    <row r="982" ht="30.0" customHeight="1">
      <c r="A982" s="1"/>
      <c r="B982" s="1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114"/>
      <c r="W982" s="114"/>
      <c r="X982" s="114"/>
      <c r="Y982" s="114" t="str">
        <f t="shared" si="9"/>
        <v/>
      </c>
      <c r="Z982" s="114" t="str">
        <f t="shared" si="10"/>
        <v/>
      </c>
      <c r="AA982" s="114"/>
      <c r="AB982" s="114"/>
      <c r="AC982" s="128"/>
      <c r="AD982" s="55"/>
      <c r="AE982" s="55"/>
      <c r="AF982" s="55" t="str">
        <f t="shared" si="19"/>
        <v/>
      </c>
      <c r="AG982" s="55" t="str">
        <f t="shared" si="13"/>
        <v/>
      </c>
      <c r="AH982" s="55" t="str">
        <f t="shared" si="14"/>
        <v/>
      </c>
      <c r="AI982" s="55"/>
      <c r="AJ982" s="55" t="str">
        <f t="shared" si="20"/>
        <v/>
      </c>
      <c r="AK982" s="55" t="str">
        <f t="shared" si="15"/>
        <v/>
      </c>
      <c r="AL982" s="104" t="str">
        <f t="shared" si="16"/>
        <v>  </v>
      </c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</row>
    <row r="983" ht="30.0" customHeight="1">
      <c r="A983" s="1"/>
      <c r="B983" s="1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114"/>
      <c r="W983" s="114"/>
      <c r="X983" s="114"/>
      <c r="Y983" s="114" t="str">
        <f t="shared" si="9"/>
        <v/>
      </c>
      <c r="Z983" s="114" t="str">
        <f t="shared" si="10"/>
        <v/>
      </c>
      <c r="AA983" s="114"/>
      <c r="AB983" s="114"/>
      <c r="AC983" s="128"/>
      <c r="AD983" s="55"/>
      <c r="AE983" s="55"/>
      <c r="AF983" s="55" t="str">
        <f t="shared" si="19"/>
        <v/>
      </c>
      <c r="AG983" s="55" t="str">
        <f t="shared" si="13"/>
        <v/>
      </c>
      <c r="AH983" s="55" t="str">
        <f t="shared" si="14"/>
        <v/>
      </c>
      <c r="AI983" s="55"/>
      <c r="AJ983" s="55" t="str">
        <f t="shared" si="20"/>
        <v/>
      </c>
      <c r="AK983" s="55" t="str">
        <f t="shared" si="15"/>
        <v/>
      </c>
      <c r="AL983" s="104" t="str">
        <f t="shared" si="16"/>
        <v>  </v>
      </c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</row>
    <row r="984" ht="30.0" customHeight="1">
      <c r="A984" s="1"/>
      <c r="B984" s="1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114"/>
      <c r="W984" s="114"/>
      <c r="X984" s="114"/>
      <c r="Y984" s="114" t="str">
        <f t="shared" si="9"/>
        <v/>
      </c>
      <c r="Z984" s="114" t="str">
        <f t="shared" si="10"/>
        <v/>
      </c>
      <c r="AA984" s="114"/>
      <c r="AB984" s="114"/>
      <c r="AC984" s="128"/>
      <c r="AD984" s="55"/>
      <c r="AE984" s="55"/>
      <c r="AF984" s="55" t="str">
        <f t="shared" si="19"/>
        <v/>
      </c>
      <c r="AG984" s="55" t="str">
        <f t="shared" si="13"/>
        <v/>
      </c>
      <c r="AH984" s="55" t="str">
        <f t="shared" si="14"/>
        <v/>
      </c>
      <c r="AI984" s="55"/>
      <c r="AJ984" s="55" t="str">
        <f t="shared" si="20"/>
        <v/>
      </c>
      <c r="AK984" s="55" t="str">
        <f t="shared" si="15"/>
        <v/>
      </c>
      <c r="AL984" s="104" t="str">
        <f t="shared" si="16"/>
        <v>  </v>
      </c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</row>
    <row r="985" ht="30.0" customHeight="1">
      <c r="A985" s="1"/>
      <c r="B985" s="1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114"/>
      <c r="W985" s="114"/>
      <c r="X985" s="114"/>
      <c r="Y985" s="114" t="str">
        <f t="shared" si="9"/>
        <v/>
      </c>
      <c r="Z985" s="114" t="str">
        <f t="shared" si="10"/>
        <v/>
      </c>
      <c r="AA985" s="114"/>
      <c r="AB985" s="114"/>
      <c r="AC985" s="128"/>
      <c r="AD985" s="55"/>
      <c r="AE985" s="55"/>
      <c r="AF985" s="55" t="str">
        <f t="shared" si="19"/>
        <v/>
      </c>
      <c r="AG985" s="55" t="str">
        <f t="shared" si="13"/>
        <v/>
      </c>
      <c r="AH985" s="55" t="str">
        <f t="shared" si="14"/>
        <v/>
      </c>
      <c r="AI985" s="55"/>
      <c r="AJ985" s="55" t="str">
        <f t="shared" si="20"/>
        <v/>
      </c>
      <c r="AK985" s="55" t="str">
        <f t="shared" si="15"/>
        <v/>
      </c>
      <c r="AL985" s="104" t="str">
        <f t="shared" si="16"/>
        <v>  </v>
      </c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</row>
    <row r="986" ht="30.0" customHeight="1">
      <c r="A986" s="1"/>
      <c r="B986" s="1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114"/>
      <c r="W986" s="114"/>
      <c r="X986" s="114"/>
      <c r="Y986" s="114" t="str">
        <f t="shared" si="9"/>
        <v/>
      </c>
      <c r="Z986" s="114" t="str">
        <f t="shared" si="10"/>
        <v/>
      </c>
      <c r="AA986" s="114"/>
      <c r="AB986" s="114"/>
      <c r="AC986" s="128"/>
      <c r="AD986" s="55"/>
      <c r="AE986" s="55"/>
      <c r="AF986" s="55" t="str">
        <f t="shared" si="19"/>
        <v/>
      </c>
      <c r="AG986" s="55" t="str">
        <f t="shared" si="13"/>
        <v/>
      </c>
      <c r="AH986" s="55" t="str">
        <f t="shared" si="14"/>
        <v/>
      </c>
      <c r="AI986" s="55"/>
      <c r="AJ986" s="55" t="str">
        <f t="shared" si="20"/>
        <v/>
      </c>
      <c r="AK986" s="55" t="str">
        <f t="shared" si="15"/>
        <v/>
      </c>
      <c r="AL986" s="104" t="str">
        <f t="shared" si="16"/>
        <v>  </v>
      </c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</row>
    <row r="987" ht="30.0" customHeight="1">
      <c r="A987" s="1"/>
      <c r="B987" s="1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114"/>
      <c r="W987" s="114"/>
      <c r="X987" s="114"/>
      <c r="Y987" s="114" t="str">
        <f t="shared" si="9"/>
        <v/>
      </c>
      <c r="Z987" s="114" t="str">
        <f t="shared" si="10"/>
        <v/>
      </c>
      <c r="AA987" s="114"/>
      <c r="AB987" s="114"/>
      <c r="AC987" s="128"/>
      <c r="AD987" s="55"/>
      <c r="AE987" s="55"/>
      <c r="AF987" s="55" t="str">
        <f t="shared" si="19"/>
        <v/>
      </c>
      <c r="AG987" s="55" t="str">
        <f t="shared" si="13"/>
        <v/>
      </c>
      <c r="AH987" s="55" t="str">
        <f t="shared" si="14"/>
        <v/>
      </c>
      <c r="AI987" s="55"/>
      <c r="AJ987" s="55" t="str">
        <f t="shared" si="20"/>
        <v/>
      </c>
      <c r="AK987" s="55" t="str">
        <f t="shared" si="15"/>
        <v/>
      </c>
      <c r="AL987" s="104" t="str">
        <f t="shared" si="16"/>
        <v>  </v>
      </c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</row>
    <row r="988" ht="30.0" customHeight="1">
      <c r="A988" s="1"/>
      <c r="B988" s="1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114"/>
      <c r="W988" s="114"/>
      <c r="X988" s="114"/>
      <c r="Y988" s="114" t="str">
        <f t="shared" si="9"/>
        <v/>
      </c>
      <c r="Z988" s="114" t="str">
        <f t="shared" si="10"/>
        <v/>
      </c>
      <c r="AA988" s="114"/>
      <c r="AB988" s="114"/>
      <c r="AC988" s="128"/>
      <c r="AD988" s="55"/>
      <c r="AE988" s="55"/>
      <c r="AF988" s="55" t="str">
        <f t="shared" si="19"/>
        <v/>
      </c>
      <c r="AG988" s="55" t="str">
        <f t="shared" si="13"/>
        <v/>
      </c>
      <c r="AH988" s="55" t="str">
        <f t="shared" si="14"/>
        <v/>
      </c>
      <c r="AI988" s="55"/>
      <c r="AJ988" s="55" t="str">
        <f t="shared" si="20"/>
        <v/>
      </c>
      <c r="AK988" s="55" t="str">
        <f t="shared" si="15"/>
        <v/>
      </c>
      <c r="AL988" s="104" t="str">
        <f t="shared" si="16"/>
        <v>  </v>
      </c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</row>
    <row r="989" ht="30.0" customHeight="1">
      <c r="A989" s="1"/>
      <c r="B989" s="1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114"/>
      <c r="W989" s="114"/>
      <c r="X989" s="114"/>
      <c r="Y989" s="114" t="str">
        <f t="shared" si="9"/>
        <v/>
      </c>
      <c r="Z989" s="114" t="str">
        <f t="shared" si="10"/>
        <v/>
      </c>
      <c r="AA989" s="114"/>
      <c r="AB989" s="114"/>
      <c r="AC989" s="128"/>
      <c r="AD989" s="55"/>
      <c r="AE989" s="55"/>
      <c r="AF989" s="55" t="str">
        <f t="shared" si="19"/>
        <v/>
      </c>
      <c r="AG989" s="55" t="str">
        <f t="shared" si="13"/>
        <v/>
      </c>
      <c r="AH989" s="55" t="str">
        <f t="shared" si="14"/>
        <v/>
      </c>
      <c r="AI989" s="55"/>
      <c r="AJ989" s="55" t="str">
        <f t="shared" si="20"/>
        <v/>
      </c>
      <c r="AK989" s="55" t="str">
        <f t="shared" si="15"/>
        <v/>
      </c>
      <c r="AL989" s="104" t="str">
        <f t="shared" si="16"/>
        <v>  </v>
      </c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</row>
    <row r="990" ht="30.0" customHeight="1">
      <c r="A990" s="1"/>
      <c r="B990" s="1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114"/>
      <c r="W990" s="114"/>
      <c r="X990" s="114"/>
      <c r="Y990" s="114" t="str">
        <f t="shared" si="9"/>
        <v/>
      </c>
      <c r="Z990" s="114" t="str">
        <f t="shared" si="10"/>
        <v/>
      </c>
      <c r="AA990" s="114"/>
      <c r="AB990" s="114"/>
      <c r="AC990" s="128"/>
      <c r="AD990" s="55"/>
      <c r="AE990" s="55"/>
      <c r="AF990" s="55" t="str">
        <f t="shared" si="19"/>
        <v/>
      </c>
      <c r="AG990" s="55" t="str">
        <f t="shared" si="13"/>
        <v/>
      </c>
      <c r="AH990" s="55" t="str">
        <f t="shared" si="14"/>
        <v/>
      </c>
      <c r="AI990" s="55"/>
      <c r="AJ990" s="55" t="str">
        <f t="shared" si="20"/>
        <v/>
      </c>
      <c r="AK990" s="55" t="str">
        <f t="shared" si="15"/>
        <v/>
      </c>
      <c r="AL990" s="104" t="str">
        <f t="shared" si="16"/>
        <v>  </v>
      </c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</row>
    <row r="991" ht="30.0" customHeight="1">
      <c r="A991" s="1"/>
      <c r="B991" s="1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114"/>
      <c r="W991" s="114"/>
      <c r="X991" s="114"/>
      <c r="Y991" s="114" t="str">
        <f t="shared" si="9"/>
        <v/>
      </c>
      <c r="Z991" s="114" t="str">
        <f t="shared" si="10"/>
        <v/>
      </c>
      <c r="AA991" s="114"/>
      <c r="AB991" s="114"/>
      <c r="AC991" s="128"/>
      <c r="AD991" s="55"/>
      <c r="AE991" s="55"/>
      <c r="AF991" s="55" t="str">
        <f t="shared" si="19"/>
        <v/>
      </c>
      <c r="AG991" s="55" t="str">
        <f t="shared" si="13"/>
        <v/>
      </c>
      <c r="AH991" s="55" t="str">
        <f t="shared" si="14"/>
        <v/>
      </c>
      <c r="AI991" s="55"/>
      <c r="AJ991" s="55" t="str">
        <f t="shared" si="20"/>
        <v/>
      </c>
      <c r="AK991" s="55" t="str">
        <f t="shared" si="15"/>
        <v/>
      </c>
      <c r="AL991" s="104" t="str">
        <f t="shared" si="16"/>
        <v>  </v>
      </c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</row>
    <row r="992" ht="30.0" customHeight="1">
      <c r="A992" s="1"/>
      <c r="B992" s="1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114"/>
      <c r="W992" s="114"/>
      <c r="X992" s="114"/>
      <c r="Y992" s="114" t="str">
        <f t="shared" si="9"/>
        <v/>
      </c>
      <c r="Z992" s="114" t="str">
        <f t="shared" si="10"/>
        <v/>
      </c>
      <c r="AA992" s="114"/>
      <c r="AB992" s="114"/>
      <c r="AC992" s="128"/>
      <c r="AD992" s="55"/>
      <c r="AE992" s="55"/>
      <c r="AF992" s="55" t="str">
        <f t="shared" si="19"/>
        <v/>
      </c>
      <c r="AG992" s="55" t="str">
        <f t="shared" si="13"/>
        <v/>
      </c>
      <c r="AH992" s="55" t="str">
        <f t="shared" si="14"/>
        <v/>
      </c>
      <c r="AI992" s="55"/>
      <c r="AJ992" s="55" t="str">
        <f t="shared" si="20"/>
        <v/>
      </c>
      <c r="AK992" s="55" t="str">
        <f t="shared" si="15"/>
        <v/>
      </c>
      <c r="AL992" s="104" t="str">
        <f t="shared" si="16"/>
        <v>  </v>
      </c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</row>
    <row r="993" ht="30.0" customHeight="1">
      <c r="A993" s="1"/>
      <c r="B993" s="1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114"/>
      <c r="W993" s="114"/>
      <c r="X993" s="114"/>
      <c r="Y993" s="114" t="str">
        <f t="shared" si="9"/>
        <v/>
      </c>
      <c r="Z993" s="114" t="str">
        <f t="shared" si="10"/>
        <v/>
      </c>
      <c r="AA993" s="114"/>
      <c r="AB993" s="114"/>
      <c r="AC993" s="128"/>
      <c r="AD993" s="55"/>
      <c r="AE993" s="55"/>
      <c r="AF993" s="55" t="str">
        <f t="shared" si="19"/>
        <v/>
      </c>
      <c r="AG993" s="55" t="str">
        <f t="shared" si="13"/>
        <v/>
      </c>
      <c r="AH993" s="55" t="str">
        <f t="shared" si="14"/>
        <v/>
      </c>
      <c r="AI993" s="55"/>
      <c r="AJ993" s="55" t="str">
        <f t="shared" si="20"/>
        <v/>
      </c>
      <c r="AK993" s="55" t="str">
        <f t="shared" si="15"/>
        <v/>
      </c>
      <c r="AL993" s="104" t="str">
        <f t="shared" si="16"/>
        <v>  </v>
      </c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</row>
    <row r="994" ht="30.0" customHeight="1">
      <c r="A994" s="1"/>
      <c r="B994" s="1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114"/>
      <c r="W994" s="114"/>
      <c r="X994" s="114"/>
      <c r="Y994" s="114" t="str">
        <f t="shared" si="9"/>
        <v/>
      </c>
      <c r="Z994" s="114" t="str">
        <f t="shared" si="10"/>
        <v/>
      </c>
      <c r="AA994" s="114"/>
      <c r="AB994" s="114"/>
      <c r="AC994" s="128"/>
      <c r="AD994" s="55"/>
      <c r="AE994" s="55"/>
      <c r="AF994" s="55" t="str">
        <f t="shared" si="19"/>
        <v/>
      </c>
      <c r="AG994" s="55" t="str">
        <f t="shared" si="13"/>
        <v/>
      </c>
      <c r="AH994" s="55" t="str">
        <f t="shared" si="14"/>
        <v/>
      </c>
      <c r="AI994" s="55"/>
      <c r="AJ994" s="55" t="str">
        <f t="shared" si="20"/>
        <v/>
      </c>
      <c r="AK994" s="55" t="str">
        <f t="shared" si="15"/>
        <v/>
      </c>
      <c r="AL994" s="104" t="str">
        <f t="shared" si="16"/>
        <v>  </v>
      </c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</row>
    <row r="995" ht="30.0" customHeight="1">
      <c r="A995" s="1"/>
      <c r="B995" s="1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114"/>
      <c r="W995" s="114"/>
      <c r="X995" s="114"/>
      <c r="Y995" s="114" t="str">
        <f t="shared" si="9"/>
        <v/>
      </c>
      <c r="Z995" s="114" t="str">
        <f t="shared" si="10"/>
        <v/>
      </c>
      <c r="AA995" s="114"/>
      <c r="AB995" s="114"/>
      <c r="AC995" s="128"/>
      <c r="AD995" s="55"/>
      <c r="AE995" s="55"/>
      <c r="AF995" s="55" t="str">
        <f t="shared" si="19"/>
        <v/>
      </c>
      <c r="AG995" s="55" t="str">
        <f t="shared" si="13"/>
        <v/>
      </c>
      <c r="AH995" s="55" t="str">
        <f t="shared" si="14"/>
        <v/>
      </c>
      <c r="AI995" s="55"/>
      <c r="AJ995" s="55" t="str">
        <f t="shared" si="20"/>
        <v/>
      </c>
      <c r="AK995" s="55" t="str">
        <f t="shared" si="15"/>
        <v/>
      </c>
      <c r="AL995" s="104" t="str">
        <f t="shared" si="16"/>
        <v>  </v>
      </c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</row>
    <row r="996" ht="30.0" customHeight="1">
      <c r="A996" s="1"/>
      <c r="B996" s="1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114"/>
      <c r="W996" s="114"/>
      <c r="X996" s="114"/>
      <c r="Y996" s="114" t="str">
        <f t="shared" si="9"/>
        <v/>
      </c>
      <c r="Z996" s="114" t="str">
        <f t="shared" si="10"/>
        <v/>
      </c>
      <c r="AA996" s="114"/>
      <c r="AB996" s="114"/>
      <c r="AC996" s="128"/>
      <c r="AD996" s="55"/>
      <c r="AE996" s="55"/>
      <c r="AF996" s="55" t="str">
        <f t="shared" si="19"/>
        <v/>
      </c>
      <c r="AG996" s="55" t="str">
        <f t="shared" si="13"/>
        <v/>
      </c>
      <c r="AH996" s="55" t="str">
        <f t="shared" si="14"/>
        <v/>
      </c>
      <c r="AI996" s="55"/>
      <c r="AJ996" s="55" t="str">
        <f t="shared" si="20"/>
        <v/>
      </c>
      <c r="AK996" s="55" t="str">
        <f t="shared" si="15"/>
        <v/>
      </c>
      <c r="AL996" s="104" t="str">
        <f t="shared" si="16"/>
        <v>  </v>
      </c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</row>
    <row r="997" ht="30.0" customHeight="1">
      <c r="A997" s="1"/>
      <c r="B997" s="1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114"/>
      <c r="W997" s="114"/>
      <c r="X997" s="114"/>
      <c r="Y997" s="114" t="str">
        <f t="shared" si="9"/>
        <v/>
      </c>
      <c r="Z997" s="114" t="str">
        <f t="shared" si="10"/>
        <v/>
      </c>
      <c r="AA997" s="114"/>
      <c r="AB997" s="114"/>
      <c r="AC997" s="128"/>
      <c r="AD997" s="55"/>
      <c r="AE997" s="55"/>
      <c r="AF997" s="55" t="str">
        <f t="shared" si="19"/>
        <v/>
      </c>
      <c r="AG997" s="55" t="str">
        <f t="shared" si="13"/>
        <v/>
      </c>
      <c r="AH997" s="55" t="str">
        <f t="shared" si="14"/>
        <v/>
      </c>
      <c r="AI997" s="55"/>
      <c r="AJ997" s="55" t="str">
        <f t="shared" si="20"/>
        <v/>
      </c>
      <c r="AK997" s="55" t="str">
        <f t="shared" si="15"/>
        <v/>
      </c>
      <c r="AL997" s="104" t="str">
        <f t="shared" si="16"/>
        <v>  </v>
      </c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</row>
    <row r="998" ht="30.0" customHeight="1">
      <c r="A998" s="1"/>
      <c r="B998" s="1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114"/>
      <c r="W998" s="114"/>
      <c r="X998" s="114"/>
      <c r="Y998" s="114" t="str">
        <f t="shared" si="9"/>
        <v/>
      </c>
      <c r="Z998" s="114" t="str">
        <f t="shared" si="10"/>
        <v/>
      </c>
      <c r="AA998" s="114"/>
      <c r="AB998" s="114"/>
      <c r="AC998" s="128"/>
      <c r="AD998" s="55"/>
      <c r="AE998" s="55"/>
      <c r="AF998" s="55" t="str">
        <f t="shared" si="19"/>
        <v/>
      </c>
      <c r="AG998" s="55" t="str">
        <f t="shared" si="13"/>
        <v/>
      </c>
      <c r="AH998" s="55" t="str">
        <f t="shared" si="14"/>
        <v/>
      </c>
      <c r="AI998" s="55"/>
      <c r="AJ998" s="55" t="str">
        <f t="shared" si="20"/>
        <v/>
      </c>
      <c r="AK998" s="55" t="str">
        <f t="shared" si="15"/>
        <v/>
      </c>
      <c r="AL998" s="104" t="str">
        <f t="shared" si="16"/>
        <v>  </v>
      </c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</row>
    <row r="999" ht="30.0" customHeight="1">
      <c r="A999" s="1"/>
      <c r="B999" s="1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114"/>
      <c r="W999" s="114"/>
      <c r="X999" s="114"/>
      <c r="Y999" s="114" t="str">
        <f t="shared" si="9"/>
        <v/>
      </c>
      <c r="Z999" s="114" t="str">
        <f t="shared" si="10"/>
        <v/>
      </c>
      <c r="AA999" s="114"/>
      <c r="AB999" s="114"/>
      <c r="AC999" s="128"/>
      <c r="AD999" s="55"/>
      <c r="AE999" s="55"/>
      <c r="AF999" s="55" t="str">
        <f t="shared" si="19"/>
        <v/>
      </c>
      <c r="AG999" s="55" t="str">
        <f t="shared" si="13"/>
        <v/>
      </c>
      <c r="AH999" s="55" t="str">
        <f t="shared" si="14"/>
        <v/>
      </c>
      <c r="AI999" s="55"/>
      <c r="AJ999" s="55" t="str">
        <f t="shared" si="20"/>
        <v/>
      </c>
      <c r="AK999" s="55" t="str">
        <f t="shared" si="15"/>
        <v/>
      </c>
      <c r="AL999" s="104" t="str">
        <f t="shared" si="16"/>
        <v>  </v>
      </c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</row>
    <row r="1000" ht="30.0" customHeight="1">
      <c r="A1000" s="1"/>
      <c r="B1000" s="1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114"/>
      <c r="W1000" s="114"/>
      <c r="X1000" s="114"/>
      <c r="Y1000" s="114" t="str">
        <f t="shared" si="9"/>
        <v/>
      </c>
      <c r="Z1000" s="114" t="str">
        <f t="shared" si="10"/>
        <v/>
      </c>
      <c r="AA1000" s="114"/>
      <c r="AB1000" s="114"/>
      <c r="AC1000" s="128"/>
      <c r="AD1000" s="55"/>
      <c r="AE1000" s="55"/>
      <c r="AF1000" s="55" t="str">
        <f t="shared" si="19"/>
        <v/>
      </c>
      <c r="AG1000" s="55" t="str">
        <f t="shared" si="13"/>
        <v/>
      </c>
      <c r="AH1000" s="55" t="str">
        <f t="shared" si="14"/>
        <v/>
      </c>
      <c r="AI1000" s="55"/>
      <c r="AJ1000" s="55" t="str">
        <f t="shared" si="20"/>
        <v/>
      </c>
      <c r="AK1000" s="55" t="str">
        <f t="shared" si="15"/>
        <v/>
      </c>
      <c r="AL1000" s="104" t="str">
        <f t="shared" si="16"/>
        <v>  </v>
      </c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</row>
    <row r="1001" ht="30.0" customHeight="1">
      <c r="A1001" s="1"/>
      <c r="B1001" s="11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114"/>
      <c r="W1001" s="114"/>
      <c r="X1001" s="114"/>
      <c r="Y1001" s="114" t="str">
        <f t="shared" si="9"/>
        <v/>
      </c>
      <c r="Z1001" s="114" t="str">
        <f t="shared" si="10"/>
        <v/>
      </c>
      <c r="AA1001" s="114"/>
      <c r="AB1001" s="114"/>
      <c r="AC1001" s="128"/>
      <c r="AD1001" s="55"/>
      <c r="AE1001" s="55"/>
      <c r="AF1001" s="55" t="str">
        <f t="shared" si="19"/>
        <v/>
      </c>
      <c r="AG1001" s="55" t="str">
        <f t="shared" si="13"/>
        <v/>
      </c>
      <c r="AH1001" s="55" t="str">
        <f t="shared" si="14"/>
        <v/>
      </c>
      <c r="AI1001" s="55"/>
      <c r="AJ1001" s="55" t="str">
        <f t="shared" si="20"/>
        <v/>
      </c>
      <c r="AK1001" s="55" t="str">
        <f t="shared" si="15"/>
        <v/>
      </c>
      <c r="AL1001" s="104" t="str">
        <f t="shared" si="16"/>
        <v>  </v>
      </c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</row>
    <row r="1002" ht="30.0" customHeight="1">
      <c r="A1002" s="1"/>
      <c r="B1002" s="11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114"/>
      <c r="W1002" s="114"/>
      <c r="X1002" s="114"/>
      <c r="Y1002" s="114" t="str">
        <f t="shared" si="9"/>
        <v/>
      </c>
      <c r="Z1002" s="114" t="str">
        <f t="shared" si="10"/>
        <v/>
      </c>
      <c r="AA1002" s="114"/>
      <c r="AB1002" s="114"/>
      <c r="AC1002" s="128"/>
      <c r="AD1002" s="55"/>
      <c r="AE1002" s="55"/>
      <c r="AF1002" s="55" t="str">
        <f t="shared" si="19"/>
        <v/>
      </c>
      <c r="AG1002" s="55" t="str">
        <f t="shared" si="13"/>
        <v/>
      </c>
      <c r="AH1002" s="55" t="str">
        <f t="shared" si="14"/>
        <v/>
      </c>
      <c r="AI1002" s="55"/>
      <c r="AJ1002" s="55" t="str">
        <f t="shared" si="20"/>
        <v/>
      </c>
      <c r="AK1002" s="55" t="str">
        <f t="shared" si="15"/>
        <v/>
      </c>
      <c r="AL1002" s="104" t="str">
        <f t="shared" si="16"/>
        <v>  </v>
      </c>
      <c r="AM1002" s="55"/>
      <c r="AN1002" s="55"/>
      <c r="AO1002" s="55"/>
      <c r="AP1002" s="55"/>
      <c r="AQ1002" s="55"/>
      <c r="AR1002" s="55"/>
      <c r="AS1002" s="55"/>
      <c r="AT1002" s="55"/>
      <c r="AU1002" s="55"/>
      <c r="AV1002" s="55"/>
      <c r="AW1002" s="55"/>
      <c r="AX1002" s="55"/>
      <c r="AY1002" s="55"/>
      <c r="AZ1002" s="55"/>
      <c r="BA1002" s="55"/>
      <c r="BB1002" s="55"/>
      <c r="BC1002" s="55"/>
      <c r="BD1002" s="55"/>
    </row>
    <row r="1003" ht="30.0" customHeight="1">
      <c r="A1003" s="1"/>
      <c r="B1003" s="11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114"/>
      <c r="W1003" s="114"/>
      <c r="X1003" s="114"/>
      <c r="Y1003" s="114" t="str">
        <f t="shared" si="9"/>
        <v/>
      </c>
      <c r="Z1003" s="114" t="str">
        <f t="shared" si="10"/>
        <v/>
      </c>
      <c r="AA1003" s="114"/>
      <c r="AB1003" s="114"/>
      <c r="AC1003" s="128"/>
      <c r="AD1003" s="55"/>
      <c r="AE1003" s="55"/>
      <c r="AF1003" s="55" t="str">
        <f t="shared" si="19"/>
        <v/>
      </c>
      <c r="AG1003" s="55" t="str">
        <f t="shared" si="13"/>
        <v/>
      </c>
      <c r="AH1003" s="55" t="str">
        <f t="shared" si="14"/>
        <v/>
      </c>
      <c r="AI1003" s="55"/>
      <c r="AJ1003" s="55" t="str">
        <f t="shared" si="20"/>
        <v/>
      </c>
      <c r="AK1003" s="55" t="str">
        <f t="shared" si="15"/>
        <v/>
      </c>
      <c r="AL1003" s="104" t="str">
        <f t="shared" si="16"/>
        <v>  </v>
      </c>
      <c r="AM1003" s="55"/>
      <c r="AN1003" s="55"/>
      <c r="AO1003" s="55"/>
      <c r="AP1003" s="55"/>
      <c r="AQ1003" s="55"/>
      <c r="AR1003" s="55"/>
      <c r="AS1003" s="55"/>
      <c r="AT1003" s="55"/>
      <c r="AU1003" s="55"/>
      <c r="AV1003" s="55"/>
      <c r="AW1003" s="55"/>
      <c r="AX1003" s="55"/>
      <c r="AY1003" s="55"/>
      <c r="AZ1003" s="55"/>
      <c r="BA1003" s="55"/>
      <c r="BB1003" s="55"/>
      <c r="BC1003" s="55"/>
      <c r="BD1003" s="55"/>
    </row>
    <row r="1004" ht="30.0" customHeight="1">
      <c r="A1004" s="1"/>
      <c r="B1004" s="11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114"/>
      <c r="W1004" s="114"/>
      <c r="X1004" s="114"/>
      <c r="Y1004" s="114" t="str">
        <f t="shared" si="9"/>
        <v/>
      </c>
      <c r="Z1004" s="114" t="str">
        <f t="shared" si="10"/>
        <v/>
      </c>
      <c r="AA1004" s="114"/>
      <c r="AB1004" s="114"/>
      <c r="AC1004" s="128"/>
      <c r="AD1004" s="55"/>
      <c r="AE1004" s="55"/>
      <c r="AF1004" s="55" t="str">
        <f t="shared" si="19"/>
        <v/>
      </c>
      <c r="AG1004" s="55" t="str">
        <f t="shared" si="13"/>
        <v/>
      </c>
      <c r="AH1004" s="55" t="str">
        <f t="shared" si="14"/>
        <v/>
      </c>
      <c r="AI1004" s="55"/>
      <c r="AJ1004" s="55" t="str">
        <f t="shared" si="20"/>
        <v/>
      </c>
      <c r="AK1004" s="55" t="str">
        <f t="shared" si="15"/>
        <v/>
      </c>
      <c r="AL1004" s="104" t="str">
        <f t="shared" si="16"/>
        <v>  </v>
      </c>
      <c r="AM1004" s="55"/>
      <c r="AN1004" s="55"/>
      <c r="AO1004" s="55"/>
      <c r="AP1004" s="55"/>
      <c r="AQ1004" s="55"/>
      <c r="AR1004" s="55"/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</row>
    <row r="1005" ht="30.0" customHeight="1">
      <c r="A1005" s="1"/>
      <c r="B1005" s="11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114"/>
      <c r="W1005" s="114"/>
      <c r="X1005" s="114"/>
      <c r="Y1005" s="114" t="str">
        <f t="shared" si="9"/>
        <v/>
      </c>
      <c r="Z1005" s="114" t="str">
        <f t="shared" si="10"/>
        <v/>
      </c>
      <c r="AA1005" s="114"/>
      <c r="AB1005" s="114"/>
      <c r="AC1005" s="128"/>
      <c r="AD1005" s="55"/>
      <c r="AE1005" s="55"/>
      <c r="AF1005" s="55" t="str">
        <f t="shared" si="19"/>
        <v/>
      </c>
      <c r="AG1005" s="55" t="str">
        <f t="shared" si="13"/>
        <v/>
      </c>
      <c r="AH1005" s="55" t="str">
        <f t="shared" si="14"/>
        <v/>
      </c>
      <c r="AI1005" s="55"/>
      <c r="AJ1005" s="55" t="str">
        <f t="shared" si="20"/>
        <v/>
      </c>
      <c r="AK1005" s="55" t="str">
        <f t="shared" si="15"/>
        <v/>
      </c>
      <c r="AL1005" s="104" t="str">
        <f t="shared" si="16"/>
        <v>  </v>
      </c>
      <c r="AM1005" s="55"/>
      <c r="AN1005" s="55"/>
      <c r="AO1005" s="55"/>
      <c r="AP1005" s="55"/>
      <c r="AQ1005" s="55"/>
      <c r="AR1005" s="55"/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</row>
    <row r="1006" ht="30.0" customHeight="1">
      <c r="A1006" s="1"/>
      <c r="B1006" s="11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114"/>
      <c r="W1006" s="114"/>
      <c r="X1006" s="114"/>
      <c r="Y1006" s="114" t="str">
        <f t="shared" si="9"/>
        <v/>
      </c>
      <c r="Z1006" s="114" t="str">
        <f t="shared" si="10"/>
        <v/>
      </c>
      <c r="AA1006" s="114"/>
      <c r="AB1006" s="114"/>
      <c r="AC1006" s="128"/>
      <c r="AD1006" s="55"/>
      <c r="AE1006" s="55"/>
      <c r="AF1006" s="55" t="str">
        <f t="shared" si="19"/>
        <v/>
      </c>
      <c r="AG1006" s="55" t="str">
        <f t="shared" si="13"/>
        <v/>
      </c>
      <c r="AH1006" s="55" t="str">
        <f t="shared" si="14"/>
        <v/>
      </c>
      <c r="AI1006" s="55"/>
      <c r="AJ1006" s="55" t="str">
        <f t="shared" si="20"/>
        <v/>
      </c>
      <c r="AK1006" s="55" t="str">
        <f t="shared" si="15"/>
        <v/>
      </c>
      <c r="AL1006" s="104" t="str">
        <f t="shared" si="16"/>
        <v>  </v>
      </c>
      <c r="AM1006" s="55"/>
      <c r="AN1006" s="55"/>
      <c r="AO1006" s="55"/>
      <c r="AP1006" s="55"/>
      <c r="AQ1006" s="55"/>
      <c r="AR1006" s="55"/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</row>
    <row r="1007" ht="30.0" customHeight="1">
      <c r="A1007" s="1"/>
      <c r="B1007" s="11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114"/>
      <c r="W1007" s="114"/>
      <c r="X1007" s="114"/>
      <c r="Y1007" s="114" t="str">
        <f t="shared" si="9"/>
        <v/>
      </c>
      <c r="Z1007" s="114" t="str">
        <f t="shared" si="10"/>
        <v/>
      </c>
      <c r="AA1007" s="114"/>
      <c r="AB1007" s="114"/>
      <c r="AC1007" s="128"/>
      <c r="AD1007" s="55"/>
      <c r="AE1007" s="55"/>
      <c r="AF1007" s="55" t="str">
        <f t="shared" si="19"/>
        <v/>
      </c>
      <c r="AG1007" s="55" t="str">
        <f t="shared" si="13"/>
        <v/>
      </c>
      <c r="AH1007" s="55" t="str">
        <f t="shared" si="14"/>
        <v/>
      </c>
      <c r="AI1007" s="55"/>
      <c r="AJ1007" s="55" t="str">
        <f t="shared" si="20"/>
        <v/>
      </c>
      <c r="AK1007" s="55" t="str">
        <f t="shared" si="15"/>
        <v/>
      </c>
      <c r="AL1007" s="104" t="str">
        <f t="shared" si="16"/>
        <v>  </v>
      </c>
      <c r="AM1007" s="55"/>
      <c r="AN1007" s="55"/>
      <c r="AO1007" s="55"/>
      <c r="AP1007" s="55"/>
      <c r="AQ1007" s="55"/>
      <c r="AR1007" s="55"/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</row>
  </sheetData>
  <mergeCells count="2012">
    <mergeCell ref="K175:L175"/>
    <mergeCell ref="I175:J175"/>
    <mergeCell ref="K172:L172"/>
    <mergeCell ref="I172:J172"/>
    <mergeCell ref="I170:J170"/>
    <mergeCell ref="K170:L170"/>
    <mergeCell ref="K171:L171"/>
    <mergeCell ref="I169:J169"/>
    <mergeCell ref="I171:J171"/>
    <mergeCell ref="K169:L169"/>
    <mergeCell ref="K178:L178"/>
    <mergeCell ref="K177:L177"/>
    <mergeCell ref="K174:L174"/>
    <mergeCell ref="I174:J174"/>
    <mergeCell ref="K176:L176"/>
    <mergeCell ref="K173:L173"/>
    <mergeCell ref="I176:J176"/>
    <mergeCell ref="I173:J173"/>
    <mergeCell ref="I165:J165"/>
    <mergeCell ref="I166:J166"/>
    <mergeCell ref="K166:L166"/>
    <mergeCell ref="K167:L167"/>
    <mergeCell ref="K168:L168"/>
    <mergeCell ref="I159:J159"/>
    <mergeCell ref="I158:J158"/>
    <mergeCell ref="I156:J156"/>
    <mergeCell ref="I157:J157"/>
    <mergeCell ref="K152:L152"/>
    <mergeCell ref="I163:J163"/>
    <mergeCell ref="I162:J162"/>
    <mergeCell ref="I167:J167"/>
    <mergeCell ref="K164:L164"/>
    <mergeCell ref="K165:L165"/>
    <mergeCell ref="I164:J164"/>
    <mergeCell ref="I168:J168"/>
    <mergeCell ref="I106:J106"/>
    <mergeCell ref="I108:J108"/>
    <mergeCell ref="I81:J81"/>
    <mergeCell ref="I88:J88"/>
    <mergeCell ref="I89:J89"/>
    <mergeCell ref="I90:J90"/>
    <mergeCell ref="I98:J98"/>
    <mergeCell ref="I99:J99"/>
    <mergeCell ref="I110:J110"/>
    <mergeCell ref="I96:J96"/>
    <mergeCell ref="I146:J146"/>
    <mergeCell ref="I147:J147"/>
    <mergeCell ref="I145:J145"/>
    <mergeCell ref="I144:J144"/>
    <mergeCell ref="I142:J142"/>
    <mergeCell ref="I143:J143"/>
    <mergeCell ref="I133:J133"/>
    <mergeCell ref="I134:J134"/>
    <mergeCell ref="I160:J160"/>
    <mergeCell ref="I161:J161"/>
    <mergeCell ref="I152:J152"/>
    <mergeCell ref="I140:J140"/>
    <mergeCell ref="I141:J141"/>
    <mergeCell ref="I100:J100"/>
    <mergeCell ref="I101:J101"/>
    <mergeCell ref="I102:J102"/>
    <mergeCell ref="I103:J103"/>
    <mergeCell ref="I104:J104"/>
    <mergeCell ref="I105:J105"/>
    <mergeCell ref="I114:J114"/>
    <mergeCell ref="I113:J113"/>
    <mergeCell ref="I116:J116"/>
    <mergeCell ref="K96:L96"/>
    <mergeCell ref="I97:J97"/>
    <mergeCell ref="K94:L94"/>
    <mergeCell ref="I109:J109"/>
    <mergeCell ref="I107:J107"/>
    <mergeCell ref="I118:J118"/>
    <mergeCell ref="I91:J91"/>
    <mergeCell ref="I117:J117"/>
    <mergeCell ref="I115:J115"/>
    <mergeCell ref="I265:J265"/>
    <mergeCell ref="I266:J266"/>
    <mergeCell ref="K242:L242"/>
    <mergeCell ref="K243:L243"/>
    <mergeCell ref="K240:L240"/>
    <mergeCell ref="K241:L241"/>
    <mergeCell ref="I248:J248"/>
    <mergeCell ref="I249:J249"/>
    <mergeCell ref="K249:L249"/>
    <mergeCell ref="K250:L250"/>
    <mergeCell ref="K251:L251"/>
    <mergeCell ref="I268:J268"/>
    <mergeCell ref="I269:J269"/>
    <mergeCell ref="I270:J270"/>
    <mergeCell ref="I264:J264"/>
    <mergeCell ref="I256:J256"/>
    <mergeCell ref="I257:J257"/>
    <mergeCell ref="I258:J258"/>
    <mergeCell ref="K101:L101"/>
    <mergeCell ref="K118:L118"/>
    <mergeCell ref="K117:L117"/>
    <mergeCell ref="K116:L116"/>
    <mergeCell ref="K114:L114"/>
    <mergeCell ref="K115:L115"/>
    <mergeCell ref="K112:L112"/>
    <mergeCell ref="K144:L144"/>
    <mergeCell ref="K143:L143"/>
    <mergeCell ref="K163:L163"/>
    <mergeCell ref="K162:L162"/>
    <mergeCell ref="K90:L90"/>
    <mergeCell ref="K89:L89"/>
    <mergeCell ref="K91:L91"/>
    <mergeCell ref="K135:L135"/>
    <mergeCell ref="K100:L100"/>
    <mergeCell ref="K97:L97"/>
    <mergeCell ref="K98:L98"/>
    <mergeCell ref="K99:L99"/>
    <mergeCell ref="K108:L108"/>
    <mergeCell ref="K107:L107"/>
    <mergeCell ref="K110:L110"/>
    <mergeCell ref="K106:L106"/>
    <mergeCell ref="K104:L104"/>
    <mergeCell ref="K105:L105"/>
    <mergeCell ref="K102:L102"/>
    <mergeCell ref="K103:L103"/>
    <mergeCell ref="K92:L92"/>
    <mergeCell ref="K93:L93"/>
    <mergeCell ref="K142:L142"/>
    <mergeCell ref="K136:L136"/>
    <mergeCell ref="I274:J274"/>
    <mergeCell ref="I271:J271"/>
    <mergeCell ref="I272:J272"/>
    <mergeCell ref="I273:J273"/>
    <mergeCell ref="K269:L269"/>
    <mergeCell ref="K270:L270"/>
    <mergeCell ref="K266:L266"/>
    <mergeCell ref="K265:L265"/>
    <mergeCell ref="K263:L263"/>
    <mergeCell ref="K264:L264"/>
    <mergeCell ref="K252:L252"/>
    <mergeCell ref="K253:L253"/>
    <mergeCell ref="I260:J260"/>
    <mergeCell ref="K260:L260"/>
    <mergeCell ref="K262:L262"/>
    <mergeCell ref="K261:L261"/>
    <mergeCell ref="K288:L288"/>
    <mergeCell ref="K289:L289"/>
    <mergeCell ref="K292:L292"/>
    <mergeCell ref="K290:L290"/>
    <mergeCell ref="K291:L291"/>
    <mergeCell ref="K294:L294"/>
    <mergeCell ref="K293:L293"/>
    <mergeCell ref="K284:L284"/>
    <mergeCell ref="K283:L283"/>
    <mergeCell ref="K287:L287"/>
    <mergeCell ref="K285:L285"/>
    <mergeCell ref="K280:L280"/>
    <mergeCell ref="K282:L282"/>
    <mergeCell ref="K281:L281"/>
    <mergeCell ref="K301:L301"/>
    <mergeCell ref="K232:L232"/>
    <mergeCell ref="K229:L229"/>
    <mergeCell ref="K228:L228"/>
    <mergeCell ref="K236:L236"/>
    <mergeCell ref="K237:L237"/>
    <mergeCell ref="K235:L235"/>
    <mergeCell ref="I261:J261"/>
    <mergeCell ref="I263:J263"/>
    <mergeCell ref="I262:J262"/>
    <mergeCell ref="K278:L278"/>
    <mergeCell ref="K279:L279"/>
    <mergeCell ref="I276:J276"/>
    <mergeCell ref="K276:L276"/>
    <mergeCell ref="K274:L274"/>
    <mergeCell ref="K275:L275"/>
    <mergeCell ref="K272:L272"/>
    <mergeCell ref="K271:L271"/>
    <mergeCell ref="I289:J289"/>
    <mergeCell ref="I290:J290"/>
    <mergeCell ref="I294:J294"/>
    <mergeCell ref="I292:J292"/>
    <mergeCell ref="I293:J293"/>
    <mergeCell ref="I288:J288"/>
    <mergeCell ref="I291:J291"/>
    <mergeCell ref="I280:J280"/>
    <mergeCell ref="I281:J281"/>
    <mergeCell ref="K286:L286"/>
    <mergeCell ref="K277:L277"/>
    <mergeCell ref="I284:J284"/>
    <mergeCell ref="I285:J285"/>
    <mergeCell ref="I286:J286"/>
    <mergeCell ref="I287:J287"/>
    <mergeCell ref="I277:J277"/>
    <mergeCell ref="K28:L28"/>
    <mergeCell ref="K29:L29"/>
    <mergeCell ref="I25:J25"/>
    <mergeCell ref="I29:J29"/>
    <mergeCell ref="K12:L12"/>
    <mergeCell ref="K11:L11"/>
    <mergeCell ref="I8:J8"/>
    <mergeCell ref="I7:J7"/>
    <mergeCell ref="K8:L8"/>
    <mergeCell ref="K7:L7"/>
    <mergeCell ref="I15:J15"/>
    <mergeCell ref="I17:J17"/>
    <mergeCell ref="I18:J18"/>
    <mergeCell ref="I19:J19"/>
    <mergeCell ref="I20:J20"/>
    <mergeCell ref="I16:J16"/>
    <mergeCell ref="I13:J13"/>
    <mergeCell ref="K13:L13"/>
    <mergeCell ref="I14:J14"/>
    <mergeCell ref="K14:L14"/>
    <mergeCell ref="K15:L15"/>
    <mergeCell ref="K9:L9"/>
    <mergeCell ref="K10:L10"/>
    <mergeCell ref="K18:L18"/>
    <mergeCell ref="K17:L17"/>
    <mergeCell ref="K16:L16"/>
    <mergeCell ref="K19:L19"/>
    <mergeCell ref="K30:L30"/>
    <mergeCell ref="K31:L31"/>
    <mergeCell ref="K22:L22"/>
    <mergeCell ref="K24:L24"/>
    <mergeCell ref="K23:L23"/>
    <mergeCell ref="K26:L26"/>
    <mergeCell ref="K27:L27"/>
    <mergeCell ref="K57:L57"/>
    <mergeCell ref="K58:L58"/>
    <mergeCell ref="K54:L54"/>
    <mergeCell ref="K55:L55"/>
    <mergeCell ref="K68:L68"/>
    <mergeCell ref="K66:L66"/>
    <mergeCell ref="K64:L64"/>
    <mergeCell ref="K65:L65"/>
    <mergeCell ref="K63:L63"/>
    <mergeCell ref="K62:L62"/>
    <mergeCell ref="K53:L53"/>
    <mergeCell ref="K52:L52"/>
    <mergeCell ref="K69:L69"/>
    <mergeCell ref="K56:L56"/>
    <mergeCell ref="K50:L50"/>
    <mergeCell ref="K49:L49"/>
    <mergeCell ref="K59:L59"/>
    <mergeCell ref="K60:L60"/>
    <mergeCell ref="K61:L61"/>
    <mergeCell ref="I123:J123"/>
    <mergeCell ref="I130:J130"/>
    <mergeCell ref="I128:J128"/>
    <mergeCell ref="I129:J129"/>
    <mergeCell ref="I83:J83"/>
    <mergeCell ref="I85:J85"/>
    <mergeCell ref="I84:J84"/>
    <mergeCell ref="I86:J86"/>
    <mergeCell ref="I87:J87"/>
    <mergeCell ref="I121:J121"/>
    <mergeCell ref="I122:J122"/>
    <mergeCell ref="I92:J92"/>
    <mergeCell ref="I93:J93"/>
    <mergeCell ref="I82:J82"/>
    <mergeCell ref="I95:J95"/>
    <mergeCell ref="I94:J94"/>
    <mergeCell ref="I120:J120"/>
    <mergeCell ref="I119:J119"/>
    <mergeCell ref="K72:L72"/>
    <mergeCell ref="K71:L71"/>
    <mergeCell ref="K82:L82"/>
    <mergeCell ref="K80:L80"/>
    <mergeCell ref="K81:L81"/>
    <mergeCell ref="K77:L77"/>
    <mergeCell ref="K76:L76"/>
    <mergeCell ref="K74:L74"/>
    <mergeCell ref="K75:L75"/>
    <mergeCell ref="K139:L139"/>
    <mergeCell ref="K138:L138"/>
    <mergeCell ref="K129:L129"/>
    <mergeCell ref="K132:L132"/>
    <mergeCell ref="K130:L130"/>
    <mergeCell ref="K131:L131"/>
    <mergeCell ref="K137:L137"/>
    <mergeCell ref="K134:L134"/>
    <mergeCell ref="I59:J59"/>
    <mergeCell ref="I66:J66"/>
    <mergeCell ref="I58:J58"/>
    <mergeCell ref="I57:J57"/>
    <mergeCell ref="I51:J51"/>
    <mergeCell ref="I77:J77"/>
    <mergeCell ref="I52:J52"/>
    <mergeCell ref="I56:J56"/>
    <mergeCell ref="I53:J53"/>
    <mergeCell ref="K120:L120"/>
    <mergeCell ref="K119:L119"/>
    <mergeCell ref="K95:L95"/>
    <mergeCell ref="K128:L128"/>
    <mergeCell ref="K126:L126"/>
    <mergeCell ref="K127:L127"/>
    <mergeCell ref="K123:L123"/>
    <mergeCell ref="K124:L124"/>
    <mergeCell ref="K125:L125"/>
    <mergeCell ref="K109:L109"/>
    <mergeCell ref="K113:L113"/>
    <mergeCell ref="K111:L111"/>
    <mergeCell ref="K78:L78"/>
    <mergeCell ref="K79:L79"/>
    <mergeCell ref="K83:L83"/>
    <mergeCell ref="K86:L86"/>
    <mergeCell ref="K85:L85"/>
    <mergeCell ref="K73:L73"/>
    <mergeCell ref="K70:L70"/>
    <mergeCell ref="K87:L87"/>
    <mergeCell ref="K84:L84"/>
    <mergeCell ref="K230:L230"/>
    <mergeCell ref="K231:L231"/>
    <mergeCell ref="K227:L227"/>
    <mergeCell ref="K221:L221"/>
    <mergeCell ref="K222:L222"/>
    <mergeCell ref="K218:L218"/>
    <mergeCell ref="K217:L217"/>
    <mergeCell ref="K219:L219"/>
    <mergeCell ref="K244:L244"/>
    <mergeCell ref="K245:L245"/>
    <mergeCell ref="I267:J267"/>
    <mergeCell ref="K268:L268"/>
    <mergeCell ref="K267:L267"/>
    <mergeCell ref="K248:L248"/>
    <mergeCell ref="K246:L246"/>
    <mergeCell ref="K247:L247"/>
    <mergeCell ref="I275:J275"/>
    <mergeCell ref="I259:J259"/>
    <mergeCell ref="K273:L273"/>
    <mergeCell ref="K259:L259"/>
    <mergeCell ref="I346:J346"/>
    <mergeCell ref="K348:L348"/>
    <mergeCell ref="K346:L346"/>
    <mergeCell ref="K347:L347"/>
    <mergeCell ref="I348:J348"/>
    <mergeCell ref="I347:J347"/>
    <mergeCell ref="K344:L344"/>
    <mergeCell ref="K345:L345"/>
    <mergeCell ref="I337:J337"/>
    <mergeCell ref="I338:J338"/>
    <mergeCell ref="I339:J339"/>
    <mergeCell ref="I340:J340"/>
    <mergeCell ref="K342:L342"/>
    <mergeCell ref="I342:J342"/>
    <mergeCell ref="K337:L337"/>
    <mergeCell ref="K336:L336"/>
    <mergeCell ref="I343:J343"/>
    <mergeCell ref="I344:J344"/>
    <mergeCell ref="I325:J325"/>
    <mergeCell ref="I326:J326"/>
    <mergeCell ref="K324:L324"/>
    <mergeCell ref="I332:J332"/>
    <mergeCell ref="I331:J331"/>
    <mergeCell ref="K323:L323"/>
    <mergeCell ref="K331:L331"/>
    <mergeCell ref="K325:L325"/>
    <mergeCell ref="K332:L332"/>
    <mergeCell ref="I319:J319"/>
    <mergeCell ref="I318:J318"/>
    <mergeCell ref="I320:J320"/>
    <mergeCell ref="I321:J321"/>
    <mergeCell ref="I322:J322"/>
    <mergeCell ref="I323:J323"/>
    <mergeCell ref="K312:L312"/>
    <mergeCell ref="K313:L313"/>
    <mergeCell ref="K310:L310"/>
    <mergeCell ref="K311:L311"/>
    <mergeCell ref="K305:L305"/>
    <mergeCell ref="K304:L304"/>
    <mergeCell ref="K306:L306"/>
    <mergeCell ref="K307:L307"/>
    <mergeCell ref="I328:J328"/>
    <mergeCell ref="I327:J327"/>
    <mergeCell ref="K338:L338"/>
    <mergeCell ref="K339:L339"/>
    <mergeCell ref="K334:L334"/>
    <mergeCell ref="K335:L335"/>
    <mergeCell ref="K343:L343"/>
    <mergeCell ref="K340:L340"/>
    <mergeCell ref="K341:L341"/>
    <mergeCell ref="K333:L333"/>
    <mergeCell ref="K330:L330"/>
    <mergeCell ref="I330:J330"/>
    <mergeCell ref="K328:L328"/>
    <mergeCell ref="K329:L329"/>
    <mergeCell ref="K326:L326"/>
    <mergeCell ref="K327:L327"/>
    <mergeCell ref="K319:L319"/>
    <mergeCell ref="K318:L318"/>
    <mergeCell ref="I214:J214"/>
    <mergeCell ref="I215:J215"/>
    <mergeCell ref="I200:J200"/>
    <mergeCell ref="I201:J201"/>
    <mergeCell ref="I198:J198"/>
    <mergeCell ref="I199:J199"/>
    <mergeCell ref="I196:J196"/>
    <mergeCell ref="I197:J197"/>
    <mergeCell ref="I224:J224"/>
    <mergeCell ref="I216:J216"/>
    <mergeCell ref="K385:L385"/>
    <mergeCell ref="I385:J385"/>
    <mergeCell ref="K381:L381"/>
    <mergeCell ref="I373:J373"/>
    <mergeCell ref="K36:L36"/>
    <mergeCell ref="K37:L37"/>
    <mergeCell ref="K34:L34"/>
    <mergeCell ref="K35:L35"/>
    <mergeCell ref="K32:L32"/>
    <mergeCell ref="K38:L38"/>
    <mergeCell ref="K33:L33"/>
    <mergeCell ref="I225:J225"/>
    <mergeCell ref="K225:L225"/>
    <mergeCell ref="K224:L224"/>
    <mergeCell ref="K226:L226"/>
    <mergeCell ref="I135:J135"/>
    <mergeCell ref="I136:J136"/>
    <mergeCell ref="K145:L145"/>
    <mergeCell ref="K146:L146"/>
    <mergeCell ref="K147:L147"/>
    <mergeCell ref="K140:L140"/>
    <mergeCell ref="K141:L141"/>
    <mergeCell ref="I137:J137"/>
    <mergeCell ref="I111:J111"/>
    <mergeCell ref="I112:J112"/>
    <mergeCell ref="I126:J126"/>
    <mergeCell ref="I127:J127"/>
    <mergeCell ref="I73:J73"/>
    <mergeCell ref="I74:J74"/>
    <mergeCell ref="I78:J78"/>
    <mergeCell ref="K321:L321"/>
    <mergeCell ref="K320:L320"/>
    <mergeCell ref="K258:L258"/>
    <mergeCell ref="K256:L256"/>
    <mergeCell ref="K257:L257"/>
    <mergeCell ref="I209:J209"/>
    <mergeCell ref="I211:J211"/>
    <mergeCell ref="I210:J210"/>
    <mergeCell ref="K207:L207"/>
    <mergeCell ref="I208:J208"/>
    <mergeCell ref="I386:J386"/>
    <mergeCell ref="K380:L380"/>
    <mergeCell ref="K386:L386"/>
    <mergeCell ref="I387:J387"/>
    <mergeCell ref="K316:L316"/>
    <mergeCell ref="K317:L317"/>
    <mergeCell ref="K314:L314"/>
    <mergeCell ref="K315:L315"/>
    <mergeCell ref="K322:L322"/>
    <mergeCell ref="I366:J366"/>
    <mergeCell ref="K387:L387"/>
    <mergeCell ref="I333:J333"/>
    <mergeCell ref="I345:J345"/>
    <mergeCell ref="I341:J341"/>
    <mergeCell ref="I334:J334"/>
    <mergeCell ref="I336:J336"/>
    <mergeCell ref="I335:J335"/>
    <mergeCell ref="K372:L372"/>
    <mergeCell ref="K373:L373"/>
    <mergeCell ref="I372:J372"/>
    <mergeCell ref="I367:J367"/>
    <mergeCell ref="I368:J368"/>
    <mergeCell ref="I362:J362"/>
    <mergeCell ref="I363:J363"/>
    <mergeCell ref="I364:J364"/>
    <mergeCell ref="I365:J365"/>
    <mergeCell ref="I357:J357"/>
    <mergeCell ref="K356:L356"/>
    <mergeCell ref="K357:L357"/>
    <mergeCell ref="K354:L354"/>
    <mergeCell ref="K355:L355"/>
    <mergeCell ref="I489:J489"/>
    <mergeCell ref="K489:L489"/>
    <mergeCell ref="I467:J467"/>
    <mergeCell ref="I468:J468"/>
    <mergeCell ref="K476:L476"/>
    <mergeCell ref="K477:L477"/>
    <mergeCell ref="I476:J476"/>
    <mergeCell ref="I477:J477"/>
    <mergeCell ref="K495:L495"/>
    <mergeCell ref="K496:L496"/>
    <mergeCell ref="K494:L494"/>
    <mergeCell ref="K493:L493"/>
    <mergeCell ref="K499:L499"/>
    <mergeCell ref="K497:L497"/>
    <mergeCell ref="K492:L492"/>
    <mergeCell ref="K498:L498"/>
    <mergeCell ref="I492:J492"/>
    <mergeCell ref="I493:J493"/>
    <mergeCell ref="I496:J496"/>
    <mergeCell ref="I499:J499"/>
    <mergeCell ref="I498:J498"/>
    <mergeCell ref="K484:L484"/>
    <mergeCell ref="K482:L482"/>
    <mergeCell ref="K483:L483"/>
    <mergeCell ref="I484:J484"/>
    <mergeCell ref="I485:J485"/>
    <mergeCell ref="K487:L487"/>
    <mergeCell ref="K480:L480"/>
    <mergeCell ref="K466:L466"/>
    <mergeCell ref="K467:L467"/>
    <mergeCell ref="I473:J473"/>
    <mergeCell ref="K474:L474"/>
    <mergeCell ref="K473:L473"/>
    <mergeCell ref="K468:L468"/>
    <mergeCell ref="I466:J466"/>
    <mergeCell ref="K469:L469"/>
    <mergeCell ref="K470:L470"/>
    <mergeCell ref="K490:L490"/>
    <mergeCell ref="I490:J490"/>
    <mergeCell ref="K488:L488"/>
    <mergeCell ref="I488:J488"/>
    <mergeCell ref="K491:L491"/>
    <mergeCell ref="K478:L478"/>
    <mergeCell ref="K479:L479"/>
    <mergeCell ref="K486:L486"/>
    <mergeCell ref="K485:L485"/>
    <mergeCell ref="K481:L481"/>
    <mergeCell ref="I478:J478"/>
    <mergeCell ref="I479:J479"/>
    <mergeCell ref="I480:J480"/>
    <mergeCell ref="I481:J481"/>
    <mergeCell ref="K471:L471"/>
    <mergeCell ref="I470:J470"/>
    <mergeCell ref="I471:J471"/>
    <mergeCell ref="I469:J469"/>
    <mergeCell ref="I474:J474"/>
    <mergeCell ref="K475:L475"/>
    <mergeCell ref="I475:J475"/>
    <mergeCell ref="I482:J482"/>
    <mergeCell ref="I483:J483"/>
    <mergeCell ref="I461:J461"/>
    <mergeCell ref="I458:J458"/>
    <mergeCell ref="I472:J472"/>
    <mergeCell ref="K472:L472"/>
    <mergeCell ref="I464:J464"/>
    <mergeCell ref="I463:J463"/>
    <mergeCell ref="I465:J465"/>
    <mergeCell ref="I462:J462"/>
    <mergeCell ref="K462:L462"/>
    <mergeCell ref="K449:L449"/>
    <mergeCell ref="K448:L448"/>
    <mergeCell ref="K451:L451"/>
    <mergeCell ref="K446:L446"/>
    <mergeCell ref="K445:L445"/>
    <mergeCell ref="K464:L464"/>
    <mergeCell ref="K465:L465"/>
    <mergeCell ref="K463:L463"/>
    <mergeCell ref="K461:L461"/>
    <mergeCell ref="K426:L426"/>
    <mergeCell ref="K427:L427"/>
    <mergeCell ref="K424:L424"/>
    <mergeCell ref="K430:L430"/>
    <mergeCell ref="K428:L428"/>
    <mergeCell ref="K429:L429"/>
    <mergeCell ref="K425:L425"/>
    <mergeCell ref="K444:L444"/>
    <mergeCell ref="K418:L418"/>
    <mergeCell ref="K416:L416"/>
    <mergeCell ref="K417:L417"/>
    <mergeCell ref="K421:L421"/>
    <mergeCell ref="K419:L419"/>
    <mergeCell ref="K420:L420"/>
    <mergeCell ref="K431:L431"/>
    <mergeCell ref="I424:J424"/>
    <mergeCell ref="I425:J425"/>
    <mergeCell ref="I405:J405"/>
    <mergeCell ref="I404:J404"/>
    <mergeCell ref="I401:J401"/>
    <mergeCell ref="I412:J412"/>
    <mergeCell ref="I419:J419"/>
    <mergeCell ref="I426:J426"/>
    <mergeCell ref="I422:J422"/>
    <mergeCell ref="I350:J350"/>
    <mergeCell ref="I351:J351"/>
    <mergeCell ref="I352:J352"/>
    <mergeCell ref="I353:J353"/>
    <mergeCell ref="I360:J360"/>
    <mergeCell ref="I359:J359"/>
    <mergeCell ref="I358:J358"/>
    <mergeCell ref="K360:L360"/>
    <mergeCell ref="K359:L359"/>
    <mergeCell ref="K358:L358"/>
    <mergeCell ref="K376:L376"/>
    <mergeCell ref="K377:L377"/>
    <mergeCell ref="K368:L368"/>
    <mergeCell ref="K369:L369"/>
    <mergeCell ref="K367:L367"/>
    <mergeCell ref="K366:L366"/>
    <mergeCell ref="K361:L361"/>
    <mergeCell ref="I447:J447"/>
    <mergeCell ref="K447:L447"/>
    <mergeCell ref="I457:J457"/>
    <mergeCell ref="I451:J451"/>
    <mergeCell ref="I449:J449"/>
    <mergeCell ref="K450:L450"/>
    <mergeCell ref="I450:J450"/>
    <mergeCell ref="I448:J448"/>
    <mergeCell ref="K412:L412"/>
    <mergeCell ref="K408:L408"/>
    <mergeCell ref="I427:J427"/>
    <mergeCell ref="I428:J428"/>
    <mergeCell ref="K383:L383"/>
    <mergeCell ref="I374:J374"/>
    <mergeCell ref="I377:J377"/>
    <mergeCell ref="K378:L378"/>
    <mergeCell ref="K379:L379"/>
    <mergeCell ref="I378:J378"/>
    <mergeCell ref="I379:J379"/>
    <mergeCell ref="I398:J398"/>
    <mergeCell ref="K302:L302"/>
    <mergeCell ref="K303:L303"/>
    <mergeCell ref="K309:L309"/>
    <mergeCell ref="K308:L308"/>
    <mergeCell ref="K353:L353"/>
    <mergeCell ref="I317:J317"/>
    <mergeCell ref="I313:J313"/>
    <mergeCell ref="I314:J314"/>
    <mergeCell ref="I315:J315"/>
    <mergeCell ref="I316:J316"/>
    <mergeCell ref="I397:J397"/>
    <mergeCell ref="K397:L397"/>
    <mergeCell ref="K394:L394"/>
    <mergeCell ref="K395:L395"/>
    <mergeCell ref="K390:L390"/>
    <mergeCell ref="K391:L391"/>
    <mergeCell ref="K388:L388"/>
    <mergeCell ref="K389:L389"/>
    <mergeCell ref="K392:L392"/>
    <mergeCell ref="K393:L393"/>
    <mergeCell ref="I445:J445"/>
    <mergeCell ref="I442:J442"/>
    <mergeCell ref="I443:J443"/>
    <mergeCell ref="I444:J444"/>
    <mergeCell ref="I436:J436"/>
    <mergeCell ref="I437:J437"/>
    <mergeCell ref="I438:J438"/>
    <mergeCell ref="I439:J439"/>
    <mergeCell ref="I452:J452"/>
    <mergeCell ref="I453:J453"/>
    <mergeCell ref="I456:J456"/>
    <mergeCell ref="I455:J455"/>
    <mergeCell ref="I460:J460"/>
    <mergeCell ref="I459:J459"/>
    <mergeCell ref="I434:J434"/>
    <mergeCell ref="I435:J435"/>
    <mergeCell ref="I446:J446"/>
    <mergeCell ref="I454:J454"/>
    <mergeCell ref="I441:J441"/>
    <mergeCell ref="K442:L442"/>
    <mergeCell ref="K441:L441"/>
    <mergeCell ref="K438:L438"/>
    <mergeCell ref="K439:L439"/>
    <mergeCell ref="K440:L440"/>
    <mergeCell ref="K436:L436"/>
    <mergeCell ref="K437:L437"/>
    <mergeCell ref="K434:L434"/>
    <mergeCell ref="K433:L433"/>
    <mergeCell ref="I440:J440"/>
    <mergeCell ref="I429:J429"/>
    <mergeCell ref="I430:J430"/>
    <mergeCell ref="I431:J431"/>
    <mergeCell ref="I432:J432"/>
    <mergeCell ref="I433:J433"/>
    <mergeCell ref="K432:L432"/>
    <mergeCell ref="K435:L435"/>
    <mergeCell ref="I354:J354"/>
    <mergeCell ref="I355:J355"/>
    <mergeCell ref="I349:J349"/>
    <mergeCell ref="K352:L352"/>
    <mergeCell ref="K350:L350"/>
    <mergeCell ref="K351:L351"/>
    <mergeCell ref="K349:L349"/>
    <mergeCell ref="I356:J356"/>
    <mergeCell ref="I370:J370"/>
    <mergeCell ref="I369:J369"/>
    <mergeCell ref="I361:J361"/>
    <mergeCell ref="I371:J371"/>
    <mergeCell ref="K370:L370"/>
    <mergeCell ref="K371:L371"/>
    <mergeCell ref="K364:L364"/>
    <mergeCell ref="K365:L365"/>
    <mergeCell ref="K362:L362"/>
    <mergeCell ref="K363:L363"/>
    <mergeCell ref="I311:J311"/>
    <mergeCell ref="I312:J312"/>
    <mergeCell ref="K457:L457"/>
    <mergeCell ref="K458:L458"/>
    <mergeCell ref="K452:L452"/>
    <mergeCell ref="K456:L456"/>
    <mergeCell ref="K454:L454"/>
    <mergeCell ref="K455:L455"/>
    <mergeCell ref="K453:L453"/>
    <mergeCell ref="K460:L460"/>
    <mergeCell ref="K459:L459"/>
    <mergeCell ref="I494:J494"/>
    <mergeCell ref="I491:J491"/>
    <mergeCell ref="I502:J502"/>
    <mergeCell ref="K502:L502"/>
    <mergeCell ref="I500:J500"/>
    <mergeCell ref="K500:L500"/>
    <mergeCell ref="K503:L503"/>
    <mergeCell ref="I503:J503"/>
    <mergeCell ref="I486:J486"/>
    <mergeCell ref="I487:J487"/>
    <mergeCell ref="I495:J495"/>
    <mergeCell ref="I504:J504"/>
    <mergeCell ref="I497:J497"/>
    <mergeCell ref="K504:L504"/>
    <mergeCell ref="K501:L501"/>
    <mergeCell ref="I501:J501"/>
    <mergeCell ref="K404:L404"/>
    <mergeCell ref="K405:L405"/>
    <mergeCell ref="K443:L443"/>
    <mergeCell ref="K413:L413"/>
    <mergeCell ref="K410:L410"/>
    <mergeCell ref="K411:L411"/>
    <mergeCell ref="K403:L403"/>
    <mergeCell ref="K407:L407"/>
    <mergeCell ref="K406:L406"/>
    <mergeCell ref="I380:J380"/>
    <mergeCell ref="I381:J381"/>
    <mergeCell ref="I420:J420"/>
    <mergeCell ref="I421:J421"/>
    <mergeCell ref="I416:J416"/>
    <mergeCell ref="I417:J417"/>
    <mergeCell ref="I418:J418"/>
    <mergeCell ref="I413:J413"/>
    <mergeCell ref="I400:J400"/>
    <mergeCell ref="I410:J410"/>
    <mergeCell ref="I411:J411"/>
    <mergeCell ref="I403:J403"/>
    <mergeCell ref="I406:J406"/>
    <mergeCell ref="I407:J407"/>
    <mergeCell ref="P120:Q120"/>
    <mergeCell ref="P116:Q116"/>
    <mergeCell ref="P118:Q118"/>
    <mergeCell ref="P119:Q119"/>
    <mergeCell ref="P117:Q117"/>
    <mergeCell ref="P125:Q125"/>
    <mergeCell ref="P126:Q126"/>
    <mergeCell ref="P124:Q124"/>
    <mergeCell ref="P121:Q121"/>
    <mergeCell ref="P122:Q122"/>
    <mergeCell ref="P123:Q123"/>
    <mergeCell ref="P130:Q130"/>
    <mergeCell ref="P129:Q129"/>
    <mergeCell ref="P132:Q132"/>
    <mergeCell ref="P133:Q133"/>
    <mergeCell ref="K150:L150"/>
    <mergeCell ref="I150:J150"/>
    <mergeCell ref="I148:J148"/>
    <mergeCell ref="I149:J149"/>
    <mergeCell ref="I151:J151"/>
    <mergeCell ref="K148:L148"/>
    <mergeCell ref="K149:L149"/>
    <mergeCell ref="P151:Q151"/>
    <mergeCell ref="K154:L154"/>
    <mergeCell ref="K153:L153"/>
    <mergeCell ref="I153:J153"/>
    <mergeCell ref="I154:J154"/>
    <mergeCell ref="I155:J155"/>
    <mergeCell ref="K155:L155"/>
    <mergeCell ref="P139:Q139"/>
    <mergeCell ref="P138:Q138"/>
    <mergeCell ref="P140:Q140"/>
    <mergeCell ref="P141:Q141"/>
    <mergeCell ref="K158:L158"/>
    <mergeCell ref="K160:L160"/>
    <mergeCell ref="P159:Q159"/>
    <mergeCell ref="P157:Q157"/>
    <mergeCell ref="P158:Q158"/>
    <mergeCell ref="P160:Q160"/>
    <mergeCell ref="P150:Q150"/>
    <mergeCell ref="P156:Q156"/>
    <mergeCell ref="P127:Q127"/>
    <mergeCell ref="P128:Q128"/>
    <mergeCell ref="K157:L157"/>
    <mergeCell ref="P136:Q136"/>
    <mergeCell ref="P135:Q135"/>
    <mergeCell ref="K151:L151"/>
    <mergeCell ref="P143:Q143"/>
    <mergeCell ref="P134:Q134"/>
    <mergeCell ref="P131:Q131"/>
    <mergeCell ref="P148:Q148"/>
    <mergeCell ref="P149:Q149"/>
    <mergeCell ref="P144:Q144"/>
    <mergeCell ref="P145:Q145"/>
    <mergeCell ref="P146:Q146"/>
    <mergeCell ref="P147:Q147"/>
    <mergeCell ref="P152:Q152"/>
    <mergeCell ref="P153:Q153"/>
    <mergeCell ref="P154:Q154"/>
    <mergeCell ref="P155:Q155"/>
    <mergeCell ref="P137:Q137"/>
    <mergeCell ref="P142:Q142"/>
    <mergeCell ref="F305:H305"/>
    <mergeCell ref="F306:H306"/>
    <mergeCell ref="I302:J302"/>
    <mergeCell ref="I304:J304"/>
    <mergeCell ref="I303:J303"/>
    <mergeCell ref="F304:H304"/>
    <mergeCell ref="F314:H314"/>
    <mergeCell ref="F310:H310"/>
    <mergeCell ref="F313:H313"/>
    <mergeCell ref="F307:H307"/>
    <mergeCell ref="F394:H394"/>
    <mergeCell ref="F393:H393"/>
    <mergeCell ref="F376:H376"/>
    <mergeCell ref="F377:H377"/>
    <mergeCell ref="F373:H373"/>
    <mergeCell ref="F372:H372"/>
    <mergeCell ref="I389:J389"/>
    <mergeCell ref="F391:H391"/>
    <mergeCell ref="F403:H403"/>
    <mergeCell ref="F399:H399"/>
    <mergeCell ref="F396:H396"/>
    <mergeCell ref="F404:H404"/>
    <mergeCell ref="F405:H405"/>
    <mergeCell ref="F401:H401"/>
    <mergeCell ref="F402:H402"/>
    <mergeCell ref="K402:L402"/>
    <mergeCell ref="K400:L400"/>
    <mergeCell ref="K401:L401"/>
    <mergeCell ref="K398:L398"/>
    <mergeCell ref="K396:L396"/>
    <mergeCell ref="K300:L300"/>
    <mergeCell ref="K296:L296"/>
    <mergeCell ref="K295:L295"/>
    <mergeCell ref="K299:L299"/>
    <mergeCell ref="K297:L297"/>
    <mergeCell ref="K298:L298"/>
    <mergeCell ref="F285:H285"/>
    <mergeCell ref="F283:H283"/>
    <mergeCell ref="I299:J299"/>
    <mergeCell ref="I296:J296"/>
    <mergeCell ref="I295:J295"/>
    <mergeCell ref="F288:H288"/>
    <mergeCell ref="F287:H287"/>
    <mergeCell ref="I297:J297"/>
    <mergeCell ref="I298:J298"/>
    <mergeCell ref="F311:H311"/>
    <mergeCell ref="F312:H312"/>
    <mergeCell ref="I72:J72"/>
    <mergeCell ref="I68:J68"/>
    <mergeCell ref="I75:J75"/>
    <mergeCell ref="I76:J76"/>
    <mergeCell ref="I61:J61"/>
    <mergeCell ref="I60:J60"/>
    <mergeCell ref="I62:J62"/>
    <mergeCell ref="I63:J63"/>
    <mergeCell ref="I64:J64"/>
    <mergeCell ref="I65:J65"/>
    <mergeCell ref="I54:J54"/>
    <mergeCell ref="I55:J55"/>
    <mergeCell ref="I80:J80"/>
    <mergeCell ref="I79:J79"/>
    <mergeCell ref="I253:J253"/>
    <mergeCell ref="I282:J282"/>
    <mergeCell ref="I283:J283"/>
    <mergeCell ref="I254:J254"/>
    <mergeCell ref="I255:J255"/>
    <mergeCell ref="I250:J250"/>
    <mergeCell ref="I251:J251"/>
    <mergeCell ref="I252:J252"/>
    <mergeCell ref="I240:J240"/>
    <mergeCell ref="I241:J241"/>
    <mergeCell ref="I242:J242"/>
    <mergeCell ref="I243:J243"/>
    <mergeCell ref="K254:L254"/>
    <mergeCell ref="K238:L238"/>
    <mergeCell ref="K239:L239"/>
    <mergeCell ref="K208:L208"/>
    <mergeCell ref="K209:L209"/>
    <mergeCell ref="K214:L214"/>
    <mergeCell ref="K215:L215"/>
    <mergeCell ref="K216:L216"/>
    <mergeCell ref="K213:L213"/>
    <mergeCell ref="K212:L212"/>
    <mergeCell ref="K211:L211"/>
    <mergeCell ref="K200:L200"/>
    <mergeCell ref="K182:L182"/>
    <mergeCell ref="K184:L184"/>
    <mergeCell ref="K186:L186"/>
    <mergeCell ref="K185:L185"/>
    <mergeCell ref="K183:L183"/>
    <mergeCell ref="K203:L203"/>
    <mergeCell ref="K205:L205"/>
    <mergeCell ref="K204:L204"/>
    <mergeCell ref="K133:L133"/>
    <mergeCell ref="K161:L161"/>
    <mergeCell ref="K156:L156"/>
    <mergeCell ref="K159:L159"/>
    <mergeCell ref="K255:L255"/>
    <mergeCell ref="K210:L210"/>
    <mergeCell ref="K181:L181"/>
    <mergeCell ref="K206:L206"/>
    <mergeCell ref="K197:L197"/>
    <mergeCell ref="K198:L198"/>
    <mergeCell ref="K196:L196"/>
    <mergeCell ref="K192:L192"/>
    <mergeCell ref="K193:L193"/>
    <mergeCell ref="K194:L194"/>
    <mergeCell ref="K195:L195"/>
    <mergeCell ref="K190:L190"/>
    <mergeCell ref="K191:L191"/>
    <mergeCell ref="K188:L188"/>
    <mergeCell ref="K189:L189"/>
    <mergeCell ref="K201:L201"/>
    <mergeCell ref="K202:L202"/>
    <mergeCell ref="K199:L199"/>
    <mergeCell ref="K187:L187"/>
    <mergeCell ref="K223:L223"/>
    <mergeCell ref="K220:L220"/>
    <mergeCell ref="I218:J218"/>
    <mergeCell ref="I219:J219"/>
    <mergeCell ref="K234:L234"/>
    <mergeCell ref="K233:L233"/>
    <mergeCell ref="I223:J223"/>
    <mergeCell ref="I220:J220"/>
    <mergeCell ref="I221:J221"/>
    <mergeCell ref="I222:J222"/>
    <mergeCell ref="I217:J217"/>
    <mergeCell ref="I188:J188"/>
    <mergeCell ref="I189:J189"/>
    <mergeCell ref="I190:J190"/>
    <mergeCell ref="I191:J191"/>
    <mergeCell ref="I185:J185"/>
    <mergeCell ref="I182:J182"/>
    <mergeCell ref="I183:J183"/>
    <mergeCell ref="I184:J184"/>
    <mergeCell ref="I181:J181"/>
    <mergeCell ref="I186:J186"/>
    <mergeCell ref="I177:J177"/>
    <mergeCell ref="I178:J178"/>
    <mergeCell ref="I179:J179"/>
    <mergeCell ref="I180:J180"/>
    <mergeCell ref="I192:J192"/>
    <mergeCell ref="I193:J193"/>
    <mergeCell ref="I194:J194"/>
    <mergeCell ref="I195:J195"/>
    <mergeCell ref="K180:L180"/>
    <mergeCell ref="K179:L179"/>
    <mergeCell ref="I187:J187"/>
    <mergeCell ref="I213:J213"/>
    <mergeCell ref="I235:J235"/>
    <mergeCell ref="I212:J212"/>
    <mergeCell ref="I203:J203"/>
    <mergeCell ref="I204:J204"/>
    <mergeCell ref="I206:J206"/>
    <mergeCell ref="I207:J207"/>
    <mergeCell ref="I205:J205"/>
    <mergeCell ref="I202:J202"/>
    <mergeCell ref="I245:J245"/>
    <mergeCell ref="I233:J233"/>
    <mergeCell ref="I234:J234"/>
    <mergeCell ref="I300:J300"/>
    <mergeCell ref="I329:J329"/>
    <mergeCell ref="I324:J324"/>
    <mergeCell ref="I131:J131"/>
    <mergeCell ref="I132:J132"/>
    <mergeCell ref="I138:J138"/>
    <mergeCell ref="I139:J139"/>
    <mergeCell ref="I301:J301"/>
    <mergeCell ref="I310:J310"/>
    <mergeCell ref="I306:J306"/>
    <mergeCell ref="I307:J307"/>
    <mergeCell ref="I308:J308"/>
    <mergeCell ref="I309:J309"/>
    <mergeCell ref="I305:J305"/>
    <mergeCell ref="I236:J236"/>
    <mergeCell ref="I237:J237"/>
    <mergeCell ref="I238:J238"/>
    <mergeCell ref="I244:J244"/>
    <mergeCell ref="I239:J239"/>
    <mergeCell ref="I232:J232"/>
    <mergeCell ref="I230:J230"/>
    <mergeCell ref="I231:J231"/>
    <mergeCell ref="I229:J229"/>
    <mergeCell ref="I228:J228"/>
    <mergeCell ref="I246:J246"/>
    <mergeCell ref="I247:J247"/>
    <mergeCell ref="I227:J227"/>
    <mergeCell ref="I226:J226"/>
    <mergeCell ref="F194:H194"/>
    <mergeCell ref="F195:H195"/>
    <mergeCell ref="F250:H250"/>
    <mergeCell ref="F247:H247"/>
    <mergeCell ref="F248:H248"/>
    <mergeCell ref="F249:H249"/>
    <mergeCell ref="F246:H246"/>
    <mergeCell ref="F244:H244"/>
    <mergeCell ref="F245:H245"/>
    <mergeCell ref="F242:H242"/>
    <mergeCell ref="F243:H243"/>
    <mergeCell ref="F222:H222"/>
    <mergeCell ref="F221:H221"/>
    <mergeCell ref="F224:H224"/>
    <mergeCell ref="F217:H217"/>
    <mergeCell ref="F220:H220"/>
    <mergeCell ref="F212:H212"/>
    <mergeCell ref="F211:H211"/>
    <mergeCell ref="F210:H210"/>
    <mergeCell ref="F206:H206"/>
    <mergeCell ref="F207:H207"/>
    <mergeCell ref="F205:H205"/>
    <mergeCell ref="F218:H218"/>
    <mergeCell ref="F234:H234"/>
    <mergeCell ref="F233:H233"/>
    <mergeCell ref="F240:H240"/>
    <mergeCell ref="F232:H232"/>
    <mergeCell ref="F230:H230"/>
    <mergeCell ref="F231:H231"/>
    <mergeCell ref="F228:H228"/>
    <mergeCell ref="F229:H229"/>
    <mergeCell ref="F226:H226"/>
    <mergeCell ref="F225:H225"/>
    <mergeCell ref="F150:H150"/>
    <mergeCell ref="F149:H149"/>
    <mergeCell ref="F144:H144"/>
    <mergeCell ref="F143:H143"/>
    <mergeCell ref="F142:H142"/>
    <mergeCell ref="F140:H140"/>
    <mergeCell ref="F141:H141"/>
    <mergeCell ref="F147:H147"/>
    <mergeCell ref="F145:H145"/>
    <mergeCell ref="F146:H146"/>
    <mergeCell ref="F126:H126"/>
    <mergeCell ref="F127:H127"/>
    <mergeCell ref="F136:H136"/>
    <mergeCell ref="F137:H137"/>
    <mergeCell ref="F132:H132"/>
    <mergeCell ref="F133:H133"/>
    <mergeCell ref="P167:Q167"/>
    <mergeCell ref="P169:Q169"/>
    <mergeCell ref="P168:Q168"/>
    <mergeCell ref="F160:H160"/>
    <mergeCell ref="F175:H175"/>
    <mergeCell ref="F174:H174"/>
    <mergeCell ref="P166:Q166"/>
    <mergeCell ref="P174:Q174"/>
    <mergeCell ref="P172:Q172"/>
    <mergeCell ref="P173:Q173"/>
    <mergeCell ref="P161:Q161"/>
    <mergeCell ref="P96:Q96"/>
    <mergeCell ref="P90:Q90"/>
    <mergeCell ref="P91:Q91"/>
    <mergeCell ref="P95:Q95"/>
    <mergeCell ref="P94:Q94"/>
    <mergeCell ref="P92:Q92"/>
    <mergeCell ref="P93:Q93"/>
    <mergeCell ref="P102:Q102"/>
    <mergeCell ref="P103:Q103"/>
    <mergeCell ref="P196:Q196"/>
    <mergeCell ref="P197:Q197"/>
    <mergeCell ref="P194:Q194"/>
    <mergeCell ref="P192:Q192"/>
    <mergeCell ref="P193:Q193"/>
    <mergeCell ref="P109:Q109"/>
    <mergeCell ref="P114:Q114"/>
    <mergeCell ref="P115:Q115"/>
    <mergeCell ref="P112:Q112"/>
    <mergeCell ref="P113:Q113"/>
    <mergeCell ref="P110:Q110"/>
    <mergeCell ref="P111:Q111"/>
    <mergeCell ref="P55:Q55"/>
    <mergeCell ref="P54:Q54"/>
    <mergeCell ref="P98:Q98"/>
    <mergeCell ref="P97:Q97"/>
    <mergeCell ref="P104:Q104"/>
    <mergeCell ref="P105:Q105"/>
    <mergeCell ref="P101:Q101"/>
    <mergeCell ref="F85:H85"/>
    <mergeCell ref="F86:H86"/>
    <mergeCell ref="P164:Q164"/>
    <mergeCell ref="P165:Q165"/>
    <mergeCell ref="F88:H88"/>
    <mergeCell ref="P88:Q88"/>
    <mergeCell ref="F118:H118"/>
    <mergeCell ref="F119:H119"/>
    <mergeCell ref="P170:Q170"/>
    <mergeCell ref="P171:Q171"/>
    <mergeCell ref="P163:Q163"/>
    <mergeCell ref="P162:Q162"/>
    <mergeCell ref="P99:Q99"/>
    <mergeCell ref="P100:Q100"/>
    <mergeCell ref="P108:Q108"/>
    <mergeCell ref="P106:Q106"/>
    <mergeCell ref="P107:Q107"/>
    <mergeCell ref="F45:H45"/>
    <mergeCell ref="F44:H44"/>
    <mergeCell ref="F25:H25"/>
    <mergeCell ref="F24:H24"/>
    <mergeCell ref="F26:H26"/>
    <mergeCell ref="F27:H27"/>
    <mergeCell ref="F30:H30"/>
    <mergeCell ref="F31:H31"/>
    <mergeCell ref="I40:J40"/>
    <mergeCell ref="I41:J41"/>
    <mergeCell ref="I43:J43"/>
    <mergeCell ref="I42:J42"/>
    <mergeCell ref="F38:H38"/>
    <mergeCell ref="F37:H37"/>
    <mergeCell ref="F35:H35"/>
    <mergeCell ref="F34:H34"/>
    <mergeCell ref="P25:Q25"/>
    <mergeCell ref="P24:Q24"/>
    <mergeCell ref="P33:Q33"/>
    <mergeCell ref="P39:Q39"/>
    <mergeCell ref="I38:J38"/>
    <mergeCell ref="I39:J39"/>
    <mergeCell ref="K43:L43"/>
    <mergeCell ref="P44:Q44"/>
    <mergeCell ref="P45:Q45"/>
    <mergeCell ref="P41:Q41"/>
    <mergeCell ref="P40:Q40"/>
    <mergeCell ref="I37:J37"/>
    <mergeCell ref="K25:L25"/>
    <mergeCell ref="I33:J33"/>
    <mergeCell ref="I36:J36"/>
    <mergeCell ref="I34:J34"/>
    <mergeCell ref="I35:J35"/>
    <mergeCell ref="I24:J24"/>
    <mergeCell ref="I26:J26"/>
    <mergeCell ref="I30:J30"/>
    <mergeCell ref="I27:J27"/>
    <mergeCell ref="I28:J28"/>
    <mergeCell ref="I31:J31"/>
    <mergeCell ref="I32:J32"/>
    <mergeCell ref="P12:Q12"/>
    <mergeCell ref="P13:Q13"/>
    <mergeCell ref="P37:Q37"/>
    <mergeCell ref="P34:Q34"/>
    <mergeCell ref="P35:Q35"/>
    <mergeCell ref="P32:Q32"/>
    <mergeCell ref="P31:Q31"/>
    <mergeCell ref="F52:H52"/>
    <mergeCell ref="F54:H54"/>
    <mergeCell ref="F53:H53"/>
    <mergeCell ref="K44:L44"/>
    <mergeCell ref="I44:J44"/>
    <mergeCell ref="I45:J45"/>
    <mergeCell ref="F46:H46"/>
    <mergeCell ref="F47:H47"/>
    <mergeCell ref="I46:J46"/>
    <mergeCell ref="I47:J47"/>
    <mergeCell ref="K47:L47"/>
    <mergeCell ref="F51:H51"/>
    <mergeCell ref="K51:L51"/>
    <mergeCell ref="F50:H50"/>
    <mergeCell ref="F49:H49"/>
    <mergeCell ref="I49:J49"/>
    <mergeCell ref="F48:H48"/>
    <mergeCell ref="I48:J48"/>
    <mergeCell ref="I50:J50"/>
    <mergeCell ref="K48:L48"/>
    <mergeCell ref="P72:Q72"/>
    <mergeCell ref="F72:H72"/>
    <mergeCell ref="P82:Q82"/>
    <mergeCell ref="P80:Q80"/>
    <mergeCell ref="P81:Q81"/>
    <mergeCell ref="P79:Q79"/>
    <mergeCell ref="P78:Q78"/>
    <mergeCell ref="P71:Q71"/>
    <mergeCell ref="P70:Q70"/>
    <mergeCell ref="P73:Q73"/>
    <mergeCell ref="F82:H82"/>
    <mergeCell ref="F81:H81"/>
    <mergeCell ref="F79:H79"/>
    <mergeCell ref="F80:H80"/>
    <mergeCell ref="K67:L67"/>
    <mergeCell ref="K46:L46"/>
    <mergeCell ref="K39:L39"/>
    <mergeCell ref="K40:L40"/>
    <mergeCell ref="K41:L41"/>
    <mergeCell ref="K42:L42"/>
    <mergeCell ref="K45:L45"/>
    <mergeCell ref="P68:Q68"/>
    <mergeCell ref="P69:Q69"/>
    <mergeCell ref="F67:H67"/>
    <mergeCell ref="F69:H69"/>
    <mergeCell ref="F68:H68"/>
    <mergeCell ref="I67:J67"/>
    <mergeCell ref="I69:J69"/>
    <mergeCell ref="P62:Q62"/>
    <mergeCell ref="P61:Q61"/>
    <mergeCell ref="F60:H60"/>
    <mergeCell ref="F59:H59"/>
    <mergeCell ref="F58:H58"/>
    <mergeCell ref="F61:H61"/>
    <mergeCell ref="F62:H62"/>
    <mergeCell ref="P56:Q56"/>
    <mergeCell ref="P57:Q57"/>
    <mergeCell ref="F56:H56"/>
    <mergeCell ref="F57:H57"/>
    <mergeCell ref="F55:H55"/>
    <mergeCell ref="P52:Q52"/>
    <mergeCell ref="P53:Q53"/>
    <mergeCell ref="P49:Q49"/>
    <mergeCell ref="P48:Q48"/>
    <mergeCell ref="P46:Q46"/>
    <mergeCell ref="P47:Q47"/>
    <mergeCell ref="I70:J70"/>
    <mergeCell ref="I71:J71"/>
    <mergeCell ref="F40:H40"/>
    <mergeCell ref="F41:H41"/>
    <mergeCell ref="F39:H39"/>
    <mergeCell ref="F70:H70"/>
    <mergeCell ref="F71:H71"/>
    <mergeCell ref="F66:H66"/>
    <mergeCell ref="F65:H65"/>
    <mergeCell ref="F64:H64"/>
    <mergeCell ref="F63:H63"/>
    <mergeCell ref="F42:H42"/>
    <mergeCell ref="I22:J22"/>
    <mergeCell ref="P22:Q22"/>
    <mergeCell ref="P18:Q18"/>
    <mergeCell ref="P19:Q19"/>
    <mergeCell ref="P20:Q20"/>
    <mergeCell ref="P21:Q21"/>
    <mergeCell ref="P16:Q16"/>
    <mergeCell ref="P9:Q9"/>
    <mergeCell ref="P11:Q11"/>
    <mergeCell ref="P10:Q10"/>
    <mergeCell ref="P15:Q15"/>
    <mergeCell ref="P14:Q14"/>
    <mergeCell ref="P7:Q7"/>
    <mergeCell ref="P8:Q8"/>
    <mergeCell ref="I23:J23"/>
    <mergeCell ref="K20:L20"/>
    <mergeCell ref="K21:L21"/>
    <mergeCell ref="I21:J21"/>
    <mergeCell ref="V6:AL6"/>
    <mergeCell ref="C6:T6"/>
    <mergeCell ref="P17:Q17"/>
    <mergeCell ref="P23:Q23"/>
    <mergeCell ref="F12:H12"/>
    <mergeCell ref="F15:H15"/>
    <mergeCell ref="F43:H43"/>
    <mergeCell ref="F11:H11"/>
    <mergeCell ref="F21:H21"/>
    <mergeCell ref="F19:H19"/>
    <mergeCell ref="F36:H36"/>
    <mergeCell ref="F9:H9"/>
    <mergeCell ref="F10:H10"/>
    <mergeCell ref="F18:H18"/>
    <mergeCell ref="F16:H16"/>
    <mergeCell ref="F17:H17"/>
    <mergeCell ref="A17:A18"/>
    <mergeCell ref="A19:A20"/>
    <mergeCell ref="F20:H20"/>
    <mergeCell ref="F23:H23"/>
    <mergeCell ref="F22:H22"/>
    <mergeCell ref="I12:J12"/>
    <mergeCell ref="I11:J11"/>
    <mergeCell ref="F32:H32"/>
    <mergeCell ref="F33:H33"/>
    <mergeCell ref="F8:H8"/>
    <mergeCell ref="C3:H3"/>
    <mergeCell ref="F7:H7"/>
    <mergeCell ref="F13:H13"/>
    <mergeCell ref="F14:H14"/>
    <mergeCell ref="I9:J9"/>
    <mergeCell ref="A8:A9"/>
    <mergeCell ref="A10:A11"/>
    <mergeCell ref="A12:A13"/>
    <mergeCell ref="I10:J10"/>
    <mergeCell ref="F29:H29"/>
    <mergeCell ref="F28:H28"/>
    <mergeCell ref="P38:Q38"/>
    <mergeCell ref="P36:Q36"/>
    <mergeCell ref="P42:Q42"/>
    <mergeCell ref="P43:Q43"/>
    <mergeCell ref="P29:Q29"/>
    <mergeCell ref="P30:Q30"/>
    <mergeCell ref="P28:Q28"/>
    <mergeCell ref="P26:Q26"/>
    <mergeCell ref="P27:Q27"/>
    <mergeCell ref="I409:J409"/>
    <mergeCell ref="K409:L409"/>
    <mergeCell ref="I402:J402"/>
    <mergeCell ref="I415:J415"/>
    <mergeCell ref="I408:J408"/>
    <mergeCell ref="I423:J423"/>
    <mergeCell ref="K422:L422"/>
    <mergeCell ref="K423:L423"/>
    <mergeCell ref="K415:L415"/>
    <mergeCell ref="F436:H436"/>
    <mergeCell ref="F435:H435"/>
    <mergeCell ref="F439:H439"/>
    <mergeCell ref="F440:H440"/>
    <mergeCell ref="F443:H443"/>
    <mergeCell ref="F442:H442"/>
    <mergeCell ref="F441:H441"/>
    <mergeCell ref="F478:H478"/>
    <mergeCell ref="F479:H479"/>
    <mergeCell ref="F406:H406"/>
    <mergeCell ref="F407:H407"/>
    <mergeCell ref="I414:J414"/>
    <mergeCell ref="K414:L414"/>
    <mergeCell ref="F414:H414"/>
    <mergeCell ref="F413:H413"/>
    <mergeCell ref="F412:H412"/>
    <mergeCell ref="F411:H411"/>
    <mergeCell ref="F410:H410"/>
    <mergeCell ref="F417:H417"/>
    <mergeCell ref="F452:H452"/>
    <mergeCell ref="F451:H451"/>
    <mergeCell ref="F448:H448"/>
    <mergeCell ref="F447:H447"/>
    <mergeCell ref="F470:H470"/>
    <mergeCell ref="F462:H462"/>
    <mergeCell ref="F461:H461"/>
    <mergeCell ref="F458:H458"/>
    <mergeCell ref="F457:H457"/>
    <mergeCell ref="F474:H474"/>
    <mergeCell ref="F475:H475"/>
    <mergeCell ref="F472:H472"/>
    <mergeCell ref="F473:H473"/>
    <mergeCell ref="F471:H471"/>
    <mergeCell ref="F476:H476"/>
    <mergeCell ref="F477:H477"/>
    <mergeCell ref="F428:H428"/>
    <mergeCell ref="F430:H430"/>
    <mergeCell ref="F429:H429"/>
    <mergeCell ref="F432:H432"/>
    <mergeCell ref="F431:H431"/>
    <mergeCell ref="F434:H434"/>
    <mergeCell ref="F438:H438"/>
    <mergeCell ref="F437:H437"/>
    <mergeCell ref="F427:H427"/>
    <mergeCell ref="F426:H426"/>
    <mergeCell ref="F425:H425"/>
    <mergeCell ref="F433:H433"/>
    <mergeCell ref="F505:H505"/>
    <mergeCell ref="I505:J505"/>
    <mergeCell ref="F506:H506"/>
    <mergeCell ref="I506:J506"/>
    <mergeCell ref="F500:H500"/>
    <mergeCell ref="F499:H499"/>
    <mergeCell ref="F503:H503"/>
    <mergeCell ref="F504:H504"/>
    <mergeCell ref="K507:L507"/>
    <mergeCell ref="K506:L506"/>
    <mergeCell ref="K505:L505"/>
    <mergeCell ref="F496:H496"/>
    <mergeCell ref="F497:H497"/>
    <mergeCell ref="F507:H507"/>
    <mergeCell ref="I507:J507"/>
    <mergeCell ref="F501:H501"/>
    <mergeCell ref="F490:H490"/>
    <mergeCell ref="F489:H489"/>
    <mergeCell ref="F498:H498"/>
    <mergeCell ref="F502:H502"/>
    <mergeCell ref="F491:H491"/>
    <mergeCell ref="F494:H494"/>
    <mergeCell ref="F495:H495"/>
    <mergeCell ref="F492:H492"/>
    <mergeCell ref="F493:H493"/>
    <mergeCell ref="F465:H465"/>
    <mergeCell ref="F466:H466"/>
    <mergeCell ref="F460:H460"/>
    <mergeCell ref="F459:H459"/>
    <mergeCell ref="F469:H469"/>
    <mergeCell ref="F468:H468"/>
    <mergeCell ref="F463:H463"/>
    <mergeCell ref="F464:H464"/>
    <mergeCell ref="F467:H467"/>
    <mergeCell ref="F484:H484"/>
    <mergeCell ref="F485:H485"/>
    <mergeCell ref="F487:H487"/>
    <mergeCell ref="F482:H482"/>
    <mergeCell ref="F483:H483"/>
    <mergeCell ref="F488:H488"/>
    <mergeCell ref="F480:H480"/>
    <mergeCell ref="F481:H481"/>
    <mergeCell ref="F486:H486"/>
    <mergeCell ref="F416:H416"/>
    <mergeCell ref="F415:H415"/>
    <mergeCell ref="F424:H424"/>
    <mergeCell ref="F423:H423"/>
    <mergeCell ref="F419:H419"/>
    <mergeCell ref="F420:H420"/>
    <mergeCell ref="F421:H421"/>
    <mergeCell ref="F422:H422"/>
    <mergeCell ref="F418:H418"/>
    <mergeCell ref="F450:H450"/>
    <mergeCell ref="F449:H449"/>
    <mergeCell ref="F456:H456"/>
    <mergeCell ref="F454:H454"/>
    <mergeCell ref="F455:H455"/>
    <mergeCell ref="F453:H453"/>
    <mergeCell ref="F446:H446"/>
    <mergeCell ref="F445:H445"/>
    <mergeCell ref="F444:H444"/>
    <mergeCell ref="P187:Q187"/>
    <mergeCell ref="P186:Q186"/>
    <mergeCell ref="P185:Q185"/>
    <mergeCell ref="P182:Q182"/>
    <mergeCell ref="P183:Q183"/>
    <mergeCell ref="P180:Q180"/>
    <mergeCell ref="P181:Q181"/>
    <mergeCell ref="P178:Q178"/>
    <mergeCell ref="P179:Q179"/>
    <mergeCell ref="P177:Q177"/>
    <mergeCell ref="P184:Q184"/>
    <mergeCell ref="F178:H178"/>
    <mergeCell ref="F177:H177"/>
    <mergeCell ref="F187:H187"/>
    <mergeCell ref="F188:H188"/>
    <mergeCell ref="F185:H185"/>
    <mergeCell ref="F186:H186"/>
    <mergeCell ref="F190:H190"/>
    <mergeCell ref="F189:H189"/>
    <mergeCell ref="F182:H182"/>
    <mergeCell ref="F183:H183"/>
    <mergeCell ref="F181:H181"/>
    <mergeCell ref="F184:H184"/>
    <mergeCell ref="P188:Q188"/>
    <mergeCell ref="P190:Q190"/>
    <mergeCell ref="P191:Q191"/>
    <mergeCell ref="P189:Q189"/>
    <mergeCell ref="F192:H192"/>
    <mergeCell ref="F191:H191"/>
    <mergeCell ref="F179:H179"/>
    <mergeCell ref="F180:H180"/>
    <mergeCell ref="P176:Q176"/>
    <mergeCell ref="P175:Q175"/>
    <mergeCell ref="P198:Q198"/>
    <mergeCell ref="P199:Q199"/>
    <mergeCell ref="P200:Q200"/>
    <mergeCell ref="P201:Q201"/>
    <mergeCell ref="P202:Q202"/>
    <mergeCell ref="P203:Q203"/>
    <mergeCell ref="P195:Q195"/>
    <mergeCell ref="F164:H164"/>
    <mergeCell ref="F165:H165"/>
    <mergeCell ref="F163:H163"/>
    <mergeCell ref="F161:H161"/>
    <mergeCell ref="F162:H162"/>
    <mergeCell ref="F202:H202"/>
    <mergeCell ref="F203:H203"/>
    <mergeCell ref="F159:H159"/>
    <mergeCell ref="F158:H158"/>
    <mergeCell ref="F156:H156"/>
    <mergeCell ref="F157:H157"/>
    <mergeCell ref="F201:H201"/>
    <mergeCell ref="F200:H200"/>
    <mergeCell ref="F196:H196"/>
    <mergeCell ref="F197:H197"/>
    <mergeCell ref="F199:H199"/>
    <mergeCell ref="F198:H198"/>
    <mergeCell ref="F155:H155"/>
    <mergeCell ref="F167:H167"/>
    <mergeCell ref="F168:H168"/>
    <mergeCell ref="F176:H176"/>
    <mergeCell ref="F166:H166"/>
    <mergeCell ref="F169:H169"/>
    <mergeCell ref="F173:H173"/>
    <mergeCell ref="F172:H172"/>
    <mergeCell ref="F170:H170"/>
    <mergeCell ref="F171:H171"/>
    <mergeCell ref="F87:H87"/>
    <mergeCell ref="K88:L88"/>
    <mergeCell ref="P89:Q89"/>
    <mergeCell ref="P86:Q86"/>
    <mergeCell ref="P87:Q87"/>
    <mergeCell ref="P85:Q85"/>
    <mergeCell ref="P84:Q84"/>
    <mergeCell ref="P74:Q74"/>
    <mergeCell ref="F74:H74"/>
    <mergeCell ref="F73:H73"/>
    <mergeCell ref="F78:H78"/>
    <mergeCell ref="F77:H77"/>
    <mergeCell ref="F76:H76"/>
    <mergeCell ref="F75:H75"/>
    <mergeCell ref="P76:Q76"/>
    <mergeCell ref="P77:Q77"/>
    <mergeCell ref="P75:Q75"/>
    <mergeCell ref="F90:H90"/>
    <mergeCell ref="F89:H89"/>
    <mergeCell ref="F83:H83"/>
    <mergeCell ref="P83:Q83"/>
    <mergeCell ref="F96:H96"/>
    <mergeCell ref="F97:H97"/>
    <mergeCell ref="F95:H95"/>
    <mergeCell ref="F98:H98"/>
    <mergeCell ref="F93:H93"/>
    <mergeCell ref="F94:H94"/>
    <mergeCell ref="F116:H116"/>
    <mergeCell ref="F117:H117"/>
    <mergeCell ref="F84:H84"/>
    <mergeCell ref="F92:H92"/>
    <mergeCell ref="I124:J124"/>
    <mergeCell ref="K121:L121"/>
    <mergeCell ref="K122:L122"/>
    <mergeCell ref="F91:H91"/>
    <mergeCell ref="F99:H99"/>
    <mergeCell ref="F130:H130"/>
    <mergeCell ref="F128:H128"/>
    <mergeCell ref="F129:H129"/>
    <mergeCell ref="F138:H138"/>
    <mergeCell ref="F139:H139"/>
    <mergeCell ref="I125:J125"/>
    <mergeCell ref="F148:H148"/>
    <mergeCell ref="F154:H154"/>
    <mergeCell ref="F152:H152"/>
    <mergeCell ref="F153:H153"/>
    <mergeCell ref="F151:H151"/>
    <mergeCell ref="F134:H134"/>
    <mergeCell ref="F135:H135"/>
    <mergeCell ref="F239:H239"/>
    <mergeCell ref="F223:H223"/>
    <mergeCell ref="F235:H235"/>
    <mergeCell ref="F238:H238"/>
    <mergeCell ref="F236:H236"/>
    <mergeCell ref="F237:H237"/>
    <mergeCell ref="F227:H227"/>
    <mergeCell ref="F214:H214"/>
    <mergeCell ref="F213:H213"/>
    <mergeCell ref="F258:H258"/>
    <mergeCell ref="F265:H265"/>
    <mergeCell ref="F260:H260"/>
    <mergeCell ref="F263:H263"/>
    <mergeCell ref="F262:H262"/>
    <mergeCell ref="F261:H261"/>
    <mergeCell ref="F259:H259"/>
    <mergeCell ref="F272:H272"/>
    <mergeCell ref="F273:H273"/>
    <mergeCell ref="F276:H276"/>
    <mergeCell ref="F271:H271"/>
    <mergeCell ref="F275:H275"/>
    <mergeCell ref="F274:H274"/>
    <mergeCell ref="F277:H277"/>
    <mergeCell ref="F278:H278"/>
    <mergeCell ref="I278:J278"/>
    <mergeCell ref="I279:J279"/>
    <mergeCell ref="F251:H251"/>
    <mergeCell ref="F193:H193"/>
    <mergeCell ref="F241:H241"/>
    <mergeCell ref="F219:H219"/>
    <mergeCell ref="F204:H204"/>
    <mergeCell ref="F279:H279"/>
    <mergeCell ref="F270:H270"/>
    <mergeCell ref="F269:H269"/>
    <mergeCell ref="F268:H268"/>
    <mergeCell ref="F264:H264"/>
    <mergeCell ref="F255:H255"/>
    <mergeCell ref="F254:H254"/>
    <mergeCell ref="F252:H252"/>
    <mergeCell ref="F253:H253"/>
    <mergeCell ref="F256:H256"/>
    <mergeCell ref="F257:H257"/>
    <mergeCell ref="F208:H208"/>
    <mergeCell ref="F209:H209"/>
    <mergeCell ref="F216:H216"/>
    <mergeCell ref="F215:H215"/>
    <mergeCell ref="P263:Q263"/>
    <mergeCell ref="P262:Q262"/>
    <mergeCell ref="P266:Q266"/>
    <mergeCell ref="P267:Q267"/>
    <mergeCell ref="P259:Q259"/>
    <mergeCell ref="P258:Q258"/>
    <mergeCell ref="P261:Q261"/>
    <mergeCell ref="P265:Q265"/>
    <mergeCell ref="P264:Q264"/>
    <mergeCell ref="P260:Q260"/>
    <mergeCell ref="P246:Q246"/>
    <mergeCell ref="P244:Q244"/>
    <mergeCell ref="P245:Q245"/>
    <mergeCell ref="P248:Q248"/>
    <mergeCell ref="P249:Q249"/>
    <mergeCell ref="P250:Q250"/>
    <mergeCell ref="P251:Q251"/>
    <mergeCell ref="P268:Q268"/>
    <mergeCell ref="P252:Q252"/>
    <mergeCell ref="P253:Q253"/>
    <mergeCell ref="P256:Q256"/>
    <mergeCell ref="P254:Q254"/>
    <mergeCell ref="P255:Q255"/>
    <mergeCell ref="P247:Q247"/>
    <mergeCell ref="P257:Q257"/>
    <mergeCell ref="P211:Q211"/>
    <mergeCell ref="P210:Q210"/>
    <mergeCell ref="P208:Q208"/>
    <mergeCell ref="P209:Q209"/>
    <mergeCell ref="P214:Q214"/>
    <mergeCell ref="P207:Q207"/>
    <mergeCell ref="P205:Q205"/>
    <mergeCell ref="P206:Q206"/>
    <mergeCell ref="P204:Q204"/>
    <mergeCell ref="P212:Q212"/>
    <mergeCell ref="P213:Q213"/>
    <mergeCell ref="P224:Q224"/>
    <mergeCell ref="P225:Q225"/>
    <mergeCell ref="P223:Q223"/>
    <mergeCell ref="P222:Q222"/>
    <mergeCell ref="P220:Q220"/>
    <mergeCell ref="P221:Q221"/>
    <mergeCell ref="P226:Q226"/>
    <mergeCell ref="P219:Q219"/>
    <mergeCell ref="P218:Q218"/>
    <mergeCell ref="P215:Q215"/>
    <mergeCell ref="P230:Q230"/>
    <mergeCell ref="P231:Q231"/>
    <mergeCell ref="P229:Q229"/>
    <mergeCell ref="P311:Q311"/>
    <mergeCell ref="P306:Q306"/>
    <mergeCell ref="P307:Q307"/>
    <mergeCell ref="P310:Q310"/>
    <mergeCell ref="P308:Q308"/>
    <mergeCell ref="P309:Q309"/>
    <mergeCell ref="P300:Q300"/>
    <mergeCell ref="P301:Q301"/>
    <mergeCell ref="P296:Q296"/>
    <mergeCell ref="P297:Q297"/>
    <mergeCell ref="P298:Q298"/>
    <mergeCell ref="P299:Q299"/>
    <mergeCell ref="P278:Q278"/>
    <mergeCell ref="P274:Q274"/>
    <mergeCell ref="P275:Q275"/>
    <mergeCell ref="P276:Q276"/>
    <mergeCell ref="P277:Q277"/>
    <mergeCell ref="P314:Q314"/>
    <mergeCell ref="P283:Q283"/>
    <mergeCell ref="P303:Q303"/>
    <mergeCell ref="P282:Q282"/>
    <mergeCell ref="P281:Q281"/>
    <mergeCell ref="P279:Q279"/>
    <mergeCell ref="P280:Q280"/>
    <mergeCell ref="P284:Q284"/>
    <mergeCell ref="P285:Q285"/>
    <mergeCell ref="P288:Q288"/>
    <mergeCell ref="P286:Q286"/>
    <mergeCell ref="P287:Q287"/>
    <mergeCell ref="P294:Q294"/>
    <mergeCell ref="P295:Q295"/>
    <mergeCell ref="P292:Q292"/>
    <mergeCell ref="P293:Q293"/>
    <mergeCell ref="P290:Q290"/>
    <mergeCell ref="P289:Q289"/>
    <mergeCell ref="P304:Q304"/>
    <mergeCell ref="P302:Q302"/>
    <mergeCell ref="P305:Q305"/>
    <mergeCell ref="P272:Q272"/>
    <mergeCell ref="P271:Q271"/>
    <mergeCell ref="P270:Q270"/>
    <mergeCell ref="P269:Q269"/>
    <mergeCell ref="P273:Q273"/>
    <mergeCell ref="P291:Q291"/>
    <mergeCell ref="P60:Q60"/>
    <mergeCell ref="P58:Q58"/>
    <mergeCell ref="P59:Q59"/>
    <mergeCell ref="P50:Q50"/>
    <mergeCell ref="P51:Q51"/>
    <mergeCell ref="P66:Q66"/>
    <mergeCell ref="P64:Q64"/>
    <mergeCell ref="P65:Q65"/>
    <mergeCell ref="P63:Q63"/>
    <mergeCell ref="P67:Q67"/>
    <mergeCell ref="P227:Q227"/>
    <mergeCell ref="P228:Q228"/>
    <mergeCell ref="P313:Q313"/>
    <mergeCell ref="P312:Q312"/>
    <mergeCell ref="P217:Q217"/>
    <mergeCell ref="P216:Q216"/>
    <mergeCell ref="P236:Q236"/>
    <mergeCell ref="P232:Q232"/>
    <mergeCell ref="P234:Q234"/>
    <mergeCell ref="P235:Q235"/>
    <mergeCell ref="P233:Q233"/>
    <mergeCell ref="P239:Q239"/>
    <mergeCell ref="P240:Q240"/>
    <mergeCell ref="P238:Q238"/>
    <mergeCell ref="P242:Q242"/>
    <mergeCell ref="P243:Q243"/>
    <mergeCell ref="P241:Q241"/>
    <mergeCell ref="P237:Q237"/>
    <mergeCell ref="F267:H267"/>
    <mergeCell ref="F286:H286"/>
    <mergeCell ref="F284:H284"/>
    <mergeCell ref="F302:H302"/>
    <mergeCell ref="F303:H303"/>
    <mergeCell ref="F300:H300"/>
    <mergeCell ref="F301:H301"/>
    <mergeCell ref="F298:H298"/>
    <mergeCell ref="F297:H297"/>
    <mergeCell ref="F299:H299"/>
    <mergeCell ref="F316:H316"/>
    <mergeCell ref="F315:H315"/>
    <mergeCell ref="F308:H308"/>
    <mergeCell ref="F309:H309"/>
    <mergeCell ref="F317:H317"/>
    <mergeCell ref="F318:H318"/>
    <mergeCell ref="F343:H343"/>
    <mergeCell ref="F344:H344"/>
    <mergeCell ref="F266:H266"/>
    <mergeCell ref="F342:H342"/>
    <mergeCell ref="F336:H336"/>
    <mergeCell ref="F337:H337"/>
    <mergeCell ref="F345:H345"/>
    <mergeCell ref="F333:H333"/>
    <mergeCell ref="F319:H319"/>
    <mergeCell ref="F100:H100"/>
    <mergeCell ref="F101:H101"/>
    <mergeCell ref="F108:H108"/>
    <mergeCell ref="F106:H106"/>
    <mergeCell ref="F107:H107"/>
    <mergeCell ref="F104:H104"/>
    <mergeCell ref="F105:H105"/>
    <mergeCell ref="F102:H102"/>
    <mergeCell ref="F103:H103"/>
    <mergeCell ref="F115:H115"/>
    <mergeCell ref="F120:H120"/>
    <mergeCell ref="F123:H123"/>
    <mergeCell ref="F122:H122"/>
    <mergeCell ref="F121:H121"/>
    <mergeCell ref="F124:H124"/>
    <mergeCell ref="F131:H131"/>
    <mergeCell ref="F114:H114"/>
    <mergeCell ref="F112:H112"/>
    <mergeCell ref="F113:H113"/>
    <mergeCell ref="F110:H110"/>
    <mergeCell ref="F111:H111"/>
    <mergeCell ref="F109:H109"/>
    <mergeCell ref="F125:H125"/>
    <mergeCell ref="F296:H296"/>
    <mergeCell ref="F295:H295"/>
    <mergeCell ref="I391:J391"/>
    <mergeCell ref="I390:J390"/>
    <mergeCell ref="F389:H389"/>
    <mergeCell ref="F390:H390"/>
    <mergeCell ref="P392:Q392"/>
    <mergeCell ref="P390:Q390"/>
    <mergeCell ref="P391:Q391"/>
    <mergeCell ref="P389:Q389"/>
    <mergeCell ref="I392:J392"/>
    <mergeCell ref="F392:H392"/>
    <mergeCell ref="F408:H408"/>
    <mergeCell ref="F409:H409"/>
    <mergeCell ref="F395:H395"/>
    <mergeCell ref="I395:J395"/>
    <mergeCell ref="F398:H398"/>
    <mergeCell ref="F397:H397"/>
    <mergeCell ref="F400:H400"/>
    <mergeCell ref="P393:Q393"/>
    <mergeCell ref="I393:J393"/>
    <mergeCell ref="I396:J396"/>
    <mergeCell ref="I394:J394"/>
    <mergeCell ref="P399:Q399"/>
    <mergeCell ref="P403:Q403"/>
    <mergeCell ref="P404:Q404"/>
    <mergeCell ref="P402:Q402"/>
    <mergeCell ref="P401:Q401"/>
    <mergeCell ref="K399:L399"/>
    <mergeCell ref="I399:J399"/>
    <mergeCell ref="P398:Q398"/>
    <mergeCell ref="P396:Q396"/>
    <mergeCell ref="P397:Q397"/>
    <mergeCell ref="P394:Q394"/>
    <mergeCell ref="P395:Q395"/>
    <mergeCell ref="I382:J382"/>
    <mergeCell ref="K382:L382"/>
    <mergeCell ref="I384:J384"/>
    <mergeCell ref="I383:J383"/>
    <mergeCell ref="I375:J375"/>
    <mergeCell ref="I376:J376"/>
    <mergeCell ref="K374:L374"/>
    <mergeCell ref="K375:L375"/>
    <mergeCell ref="K384:L384"/>
    <mergeCell ref="P321:Q321"/>
    <mergeCell ref="P320:Q320"/>
    <mergeCell ref="P318:Q318"/>
    <mergeCell ref="P319:Q319"/>
    <mergeCell ref="P317:Q317"/>
    <mergeCell ref="P315:Q315"/>
    <mergeCell ref="P316:Q316"/>
    <mergeCell ref="P322:Q322"/>
    <mergeCell ref="P339:Q339"/>
    <mergeCell ref="P338:Q338"/>
    <mergeCell ref="P336:Q336"/>
    <mergeCell ref="P337:Q337"/>
    <mergeCell ref="P340:Q340"/>
    <mergeCell ref="P342:Q342"/>
    <mergeCell ref="P341:Q341"/>
    <mergeCell ref="P324:Q324"/>
    <mergeCell ref="P323:Q323"/>
    <mergeCell ref="F338:H338"/>
    <mergeCell ref="F339:H339"/>
    <mergeCell ref="F320:H320"/>
    <mergeCell ref="F321:H321"/>
    <mergeCell ref="F325:H325"/>
    <mergeCell ref="F324:H324"/>
    <mergeCell ref="F330:H330"/>
    <mergeCell ref="F331:H331"/>
    <mergeCell ref="F334:H334"/>
    <mergeCell ref="F332:H332"/>
    <mergeCell ref="F335:H335"/>
    <mergeCell ref="F322:H322"/>
    <mergeCell ref="F323:H323"/>
    <mergeCell ref="F328:H328"/>
    <mergeCell ref="F329:H329"/>
    <mergeCell ref="F326:H326"/>
    <mergeCell ref="F327:H327"/>
    <mergeCell ref="F289:H289"/>
    <mergeCell ref="F290:H290"/>
    <mergeCell ref="F294:H294"/>
    <mergeCell ref="F293:H293"/>
    <mergeCell ref="F341:H341"/>
    <mergeCell ref="F340:H340"/>
    <mergeCell ref="F281:H281"/>
    <mergeCell ref="F282:H282"/>
    <mergeCell ref="F280:H280"/>
    <mergeCell ref="F292:H292"/>
    <mergeCell ref="F291:H291"/>
    <mergeCell ref="F367:H367"/>
    <mergeCell ref="F366:H366"/>
    <mergeCell ref="F370:H370"/>
    <mergeCell ref="F368:H368"/>
    <mergeCell ref="F369:H369"/>
    <mergeCell ref="F371:H371"/>
    <mergeCell ref="F364:H364"/>
    <mergeCell ref="F363:H363"/>
    <mergeCell ref="F365:H365"/>
    <mergeCell ref="F348:H348"/>
    <mergeCell ref="F349:H349"/>
    <mergeCell ref="F358:H358"/>
    <mergeCell ref="F356:H356"/>
    <mergeCell ref="F357:H357"/>
    <mergeCell ref="F354:H354"/>
    <mergeCell ref="F355:H355"/>
    <mergeCell ref="F353:H353"/>
    <mergeCell ref="F352:H352"/>
    <mergeCell ref="F362:H362"/>
    <mergeCell ref="F361:H361"/>
    <mergeCell ref="F360:H360"/>
    <mergeCell ref="F359:H359"/>
    <mergeCell ref="F350:H350"/>
    <mergeCell ref="F346:H346"/>
    <mergeCell ref="F347:H347"/>
    <mergeCell ref="F351:H351"/>
    <mergeCell ref="P384:Q384"/>
    <mergeCell ref="P385:Q385"/>
    <mergeCell ref="P382:Q382"/>
    <mergeCell ref="P383:Q383"/>
    <mergeCell ref="P380:Q380"/>
    <mergeCell ref="P381:Q381"/>
    <mergeCell ref="F386:H386"/>
    <mergeCell ref="F387:H387"/>
    <mergeCell ref="I388:J388"/>
    <mergeCell ref="F388:H388"/>
    <mergeCell ref="P388:Q388"/>
    <mergeCell ref="P387:Q387"/>
    <mergeCell ref="P378:Q378"/>
    <mergeCell ref="P379:Q379"/>
    <mergeCell ref="P386:Q386"/>
    <mergeCell ref="F385:H385"/>
    <mergeCell ref="F380:H380"/>
    <mergeCell ref="F381:H381"/>
    <mergeCell ref="F384:H384"/>
    <mergeCell ref="F382:H382"/>
    <mergeCell ref="F383:H383"/>
    <mergeCell ref="F374:H374"/>
    <mergeCell ref="F375:H375"/>
    <mergeCell ref="F378:H378"/>
    <mergeCell ref="F379:H379"/>
    <mergeCell ref="P333:Q333"/>
    <mergeCell ref="P334:Q334"/>
    <mergeCell ref="P332:Q332"/>
    <mergeCell ref="P331:Q331"/>
    <mergeCell ref="P442:Q442"/>
    <mergeCell ref="P441:Q441"/>
    <mergeCell ref="P434:Q434"/>
    <mergeCell ref="P435:Q435"/>
    <mergeCell ref="P452:Q452"/>
    <mergeCell ref="P453:Q453"/>
    <mergeCell ref="P372:Q372"/>
    <mergeCell ref="P370:Q370"/>
    <mergeCell ref="P371:Q371"/>
    <mergeCell ref="P407:Q407"/>
    <mergeCell ref="P406:Q406"/>
    <mergeCell ref="P405:Q405"/>
    <mergeCell ref="P400:Q400"/>
    <mergeCell ref="P364:Q364"/>
    <mergeCell ref="P365:Q365"/>
    <mergeCell ref="P350:Q350"/>
    <mergeCell ref="P351:Q351"/>
    <mergeCell ref="P348:Q348"/>
    <mergeCell ref="P349:Q349"/>
    <mergeCell ref="P492:Q492"/>
    <mergeCell ref="P493:Q493"/>
    <mergeCell ref="P491:Q491"/>
    <mergeCell ref="P490:Q490"/>
    <mergeCell ref="P494:Q494"/>
    <mergeCell ref="P495:Q495"/>
    <mergeCell ref="P488:Q488"/>
    <mergeCell ref="P487:Q487"/>
    <mergeCell ref="P489:Q489"/>
    <mergeCell ref="P496:Q496"/>
    <mergeCell ref="P499:Q499"/>
    <mergeCell ref="P498:Q498"/>
    <mergeCell ref="P497:Q497"/>
    <mergeCell ref="P506:Q506"/>
    <mergeCell ref="P507:Q507"/>
    <mergeCell ref="P505:Q505"/>
    <mergeCell ref="P504:Q504"/>
    <mergeCell ref="P503:Q503"/>
    <mergeCell ref="P501:Q501"/>
    <mergeCell ref="P502:Q502"/>
    <mergeCell ref="P500:Q500"/>
    <mergeCell ref="P451:Q451"/>
    <mergeCell ref="P450:Q450"/>
    <mergeCell ref="P437:Q437"/>
    <mergeCell ref="P438:Q438"/>
    <mergeCell ref="P445:Q445"/>
    <mergeCell ref="P446:Q446"/>
    <mergeCell ref="P443:Q443"/>
    <mergeCell ref="P440:Q440"/>
    <mergeCell ref="P465:Q465"/>
    <mergeCell ref="P468:Q468"/>
    <mergeCell ref="P466:Q466"/>
    <mergeCell ref="P467:Q467"/>
    <mergeCell ref="P473:Q473"/>
    <mergeCell ref="P454:Q454"/>
    <mergeCell ref="P436:Q436"/>
    <mergeCell ref="P444:Q444"/>
    <mergeCell ref="P449:Q449"/>
    <mergeCell ref="P448:Q448"/>
    <mergeCell ref="P447:Q447"/>
    <mergeCell ref="P439:Q439"/>
    <mergeCell ref="P482:Q482"/>
    <mergeCell ref="P483:Q483"/>
    <mergeCell ref="P486:Q486"/>
    <mergeCell ref="P481:Q481"/>
    <mergeCell ref="P478:Q478"/>
    <mergeCell ref="P480:Q480"/>
    <mergeCell ref="P479:Q479"/>
    <mergeCell ref="P484:Q484"/>
    <mergeCell ref="P485:Q485"/>
    <mergeCell ref="P422:Q422"/>
    <mergeCell ref="P421:Q421"/>
    <mergeCell ref="P430:Q430"/>
    <mergeCell ref="P429:Q429"/>
    <mergeCell ref="P428:Q428"/>
    <mergeCell ref="P426:Q426"/>
    <mergeCell ref="P427:Q427"/>
    <mergeCell ref="P424:Q424"/>
    <mergeCell ref="P425:Q425"/>
    <mergeCell ref="P433:Q433"/>
    <mergeCell ref="P431:Q431"/>
    <mergeCell ref="P415:Q415"/>
    <mergeCell ref="P419:Q419"/>
    <mergeCell ref="P418:Q418"/>
    <mergeCell ref="P432:Q432"/>
    <mergeCell ref="P420:Q420"/>
    <mergeCell ref="P423:Q423"/>
    <mergeCell ref="P328:Q328"/>
    <mergeCell ref="P330:Q330"/>
    <mergeCell ref="P329:Q329"/>
    <mergeCell ref="P344:Q344"/>
    <mergeCell ref="P345:Q345"/>
    <mergeCell ref="P327:Q327"/>
    <mergeCell ref="P326:Q326"/>
    <mergeCell ref="P346:Q346"/>
    <mergeCell ref="P347:Q347"/>
    <mergeCell ref="P335:Q335"/>
    <mergeCell ref="P343:Q343"/>
    <mergeCell ref="P325:Q325"/>
    <mergeCell ref="P353:Q353"/>
    <mergeCell ref="P354:Q354"/>
    <mergeCell ref="P356:Q356"/>
    <mergeCell ref="P357:Q357"/>
    <mergeCell ref="P352:Q352"/>
    <mergeCell ref="P360:Q360"/>
    <mergeCell ref="P361:Q361"/>
    <mergeCell ref="P358:Q358"/>
    <mergeCell ref="P359:Q359"/>
    <mergeCell ref="P362:Q362"/>
    <mergeCell ref="P355:Q355"/>
    <mergeCell ref="P412:Q412"/>
    <mergeCell ref="P413:Q413"/>
    <mergeCell ref="P416:Q416"/>
    <mergeCell ref="P417:Q417"/>
    <mergeCell ref="P408:Q408"/>
    <mergeCell ref="P414:Q414"/>
    <mergeCell ref="P410:Q410"/>
    <mergeCell ref="P411:Q411"/>
    <mergeCell ref="P409:Q409"/>
    <mergeCell ref="P368:Q368"/>
    <mergeCell ref="P366:Q366"/>
    <mergeCell ref="P367:Q367"/>
    <mergeCell ref="P363:Q363"/>
    <mergeCell ref="P375:Q375"/>
    <mergeCell ref="P377:Q377"/>
    <mergeCell ref="P376:Q376"/>
    <mergeCell ref="P374:Q374"/>
    <mergeCell ref="P373:Q373"/>
    <mergeCell ref="P369:Q369"/>
    <mergeCell ref="P457:Q457"/>
    <mergeCell ref="P456:Q456"/>
    <mergeCell ref="P455:Q455"/>
    <mergeCell ref="P462:Q462"/>
    <mergeCell ref="P463:Q463"/>
    <mergeCell ref="P460:Q460"/>
    <mergeCell ref="P461:Q461"/>
    <mergeCell ref="P458:Q458"/>
    <mergeCell ref="P459:Q459"/>
    <mergeCell ref="P469:Q469"/>
    <mergeCell ref="P464:Q464"/>
    <mergeCell ref="P474:Q474"/>
    <mergeCell ref="P475:Q475"/>
    <mergeCell ref="P476:Q476"/>
    <mergeCell ref="P477:Q477"/>
    <mergeCell ref="P472:Q472"/>
    <mergeCell ref="P470:Q470"/>
    <mergeCell ref="P471:Q471"/>
  </mergeCells>
  <dataValidations>
    <dataValidation type="list" allowBlank="1" showErrorMessage="1" sqref="F8:F507">
      <formula1>$AN$8:$AN$507</formula1>
    </dataValidation>
    <dataValidation type="date" operator="greaterThanOrEqual" allowBlank="1" showInputMessage="1" showErrorMessage="1" prompt="Atenção! - 1)Estas células só podem receber DATAS._x000a__x000a_2)A DATA deve ser maior do que a DATA DE ENTRADA._x000a_" sqref="R8:R507">
      <formula1>D8</formula1>
    </dataValidation>
    <dataValidation type="date" allowBlank="1" showInputMessage="1" showErrorMessage="1" prompt="Atenção! - Estas células só podem receber DATAS. Revise sua digitação." sqref="D8:D507">
      <formula1>32874.0</formula1>
      <formula2>401768.0</formula2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4" width="16.0"/>
    <col customWidth="1" min="5" max="5" width="8.78"/>
    <col customWidth="1" min="6" max="8" width="15.78"/>
    <col customWidth="1" min="9" max="9" width="11.0"/>
    <col customWidth="1" min="10" max="10" width="13.0"/>
    <col customWidth="1" min="11" max="11" width="14.11"/>
    <col customWidth="1" min="12" max="12" width="10.33"/>
    <col customWidth="1" min="13" max="22" width="18.33"/>
    <col customWidth="1" min="23" max="25" width="16.44"/>
    <col customWidth="1" min="26" max="29" width="17.67"/>
    <col customWidth="1" min="30" max="36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38"/>
      <c r="O1" s="87"/>
      <c r="P1" s="87"/>
      <c r="Q1" s="87"/>
      <c r="R1" s="87"/>
      <c r="S1" s="87"/>
      <c r="T1" s="87"/>
      <c r="U1" s="87"/>
      <c r="V1" s="87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ht="30.0" customHeight="1">
      <c r="A2" s="1"/>
      <c r="B2" s="5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139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ht="30.0" customHeight="1">
      <c r="A3" s="1"/>
      <c r="B3" s="55"/>
      <c r="C3" s="5" t="s">
        <v>152</v>
      </c>
      <c r="D3" s="6"/>
      <c r="E3" s="6"/>
      <c r="F3" s="6"/>
      <c r="G3" s="6"/>
      <c r="H3" s="53"/>
      <c r="I3" s="120"/>
      <c r="J3" s="140"/>
      <c r="K3" s="4"/>
      <c r="L3" s="4"/>
      <c r="M3" s="4"/>
      <c r="N3" s="14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ht="30.0" customHeight="1">
      <c r="A4" s="1"/>
      <c r="B4" s="55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141"/>
      <c r="O4" s="4"/>
      <c r="P4" s="4"/>
      <c r="Q4" s="4"/>
      <c r="R4" s="4"/>
      <c r="S4" s="4"/>
      <c r="T4" s="4"/>
      <c r="U4" s="4"/>
      <c r="V4" s="142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</row>
    <row r="5" ht="30.0" customHeight="1">
      <c r="A5" s="1"/>
      <c r="B5" s="55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141"/>
      <c r="O5" s="4"/>
      <c r="P5" s="4"/>
      <c r="Q5" s="4"/>
      <c r="R5" s="4"/>
      <c r="S5" s="4"/>
      <c r="T5" s="4"/>
      <c r="U5" s="4"/>
      <c r="V5" s="4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</row>
    <row r="6" ht="30.0" customHeight="1">
      <c r="A6" s="1" t="s">
        <v>2</v>
      </c>
      <c r="B6" s="90"/>
      <c r="C6" s="91" t="s">
        <v>153</v>
      </c>
      <c r="D6" s="92"/>
      <c r="E6" s="92"/>
      <c r="F6" s="92"/>
      <c r="G6" s="92"/>
      <c r="H6" s="92"/>
      <c r="I6" s="92"/>
      <c r="J6" s="92"/>
      <c r="K6" s="92"/>
      <c r="L6" s="92"/>
      <c r="M6" s="93"/>
      <c r="N6" s="143"/>
      <c r="O6" s="144"/>
      <c r="P6" s="144"/>
      <c r="Q6" s="144"/>
      <c r="R6" s="144"/>
      <c r="S6" s="144"/>
      <c r="T6" s="144"/>
      <c r="U6" s="144"/>
      <c r="V6" s="145"/>
      <c r="W6" s="6"/>
      <c r="X6" s="6"/>
      <c r="Y6" s="6"/>
      <c r="Z6" s="7"/>
      <c r="AA6" s="55"/>
      <c r="AB6" s="55"/>
      <c r="AC6" s="55"/>
      <c r="AD6" s="55"/>
      <c r="AE6" s="55"/>
      <c r="AF6" s="55"/>
      <c r="AG6" s="55"/>
      <c r="AH6" s="55"/>
      <c r="AI6" s="55"/>
      <c r="AJ6" s="55"/>
    </row>
    <row r="7" ht="30.0" customHeight="1">
      <c r="A7" s="1" t="s">
        <v>3</v>
      </c>
      <c r="B7" s="97"/>
      <c r="C7" s="95" t="s">
        <v>28</v>
      </c>
      <c r="D7" s="95" t="s">
        <v>154</v>
      </c>
      <c r="E7" s="95" t="s">
        <v>40</v>
      </c>
      <c r="F7" s="91" t="s">
        <v>29</v>
      </c>
      <c r="G7" s="92"/>
      <c r="H7" s="93"/>
      <c r="I7" s="91" t="s">
        <v>135</v>
      </c>
      <c r="J7" s="93"/>
      <c r="K7" s="95" t="s">
        <v>136</v>
      </c>
      <c r="L7" s="95" t="s">
        <v>43</v>
      </c>
      <c r="M7" s="95" t="s">
        <v>155</v>
      </c>
      <c r="N7" s="143"/>
      <c r="O7" s="4"/>
      <c r="P7" s="4"/>
      <c r="Q7" s="4"/>
      <c r="R7" s="4"/>
      <c r="S7" s="4"/>
      <c r="T7" s="4"/>
      <c r="U7" s="4"/>
      <c r="V7" s="4"/>
      <c r="W7" s="55"/>
      <c r="X7" s="55"/>
      <c r="Y7" s="55"/>
      <c r="Z7" s="55"/>
      <c r="AA7" s="55"/>
      <c r="AB7" s="55"/>
      <c r="AC7" s="55"/>
      <c r="AD7" s="55"/>
      <c r="AE7" s="55">
        <v>1.0</v>
      </c>
      <c r="AF7" s="55" t="s">
        <v>59</v>
      </c>
      <c r="AG7" s="55"/>
      <c r="AH7" s="86" t="s">
        <v>29</v>
      </c>
      <c r="AI7" s="86" t="s">
        <v>43</v>
      </c>
      <c r="AJ7" s="86" t="s">
        <v>40</v>
      </c>
    </row>
    <row r="8" ht="30.0" customHeight="1">
      <c r="A8" s="18" t="s">
        <v>4</v>
      </c>
      <c r="B8" s="97" t="str">
        <f t="shared" ref="B8:B510" si="1">IF(D8 = "","", VLOOKUP(MONTH(D8), $AE$7:$AF$18,2,FALSE))</f>
        <v>MAIO</v>
      </c>
      <c r="C8" s="98" t="str">
        <f>IF(D8 = "", "-",1)</f>
        <v>1</v>
      </c>
      <c r="D8" s="102">
        <v>42491.0</v>
      </c>
      <c r="E8" s="146" t="str">
        <f t="shared" ref="E8:E507" si="2">IF(F8 = "", "", VLOOKUP(F8, $AH$8:$AJ$507, 3, FALSE))</f>
        <v>00001</v>
      </c>
      <c r="F8" s="100" t="s">
        <v>55</v>
      </c>
      <c r="G8" s="92"/>
      <c r="H8" s="93"/>
      <c r="I8" s="100" t="s">
        <v>93</v>
      </c>
      <c r="J8" s="93"/>
      <c r="K8" s="124">
        <v>200.0</v>
      </c>
      <c r="L8" s="147" t="str">
        <f t="shared" ref="L8:L507" si="3">IF(F8 = "", "", VLOOKUP(F8, $AH$8:$AJ$507, 2, FALSE))</f>
        <v>kg</v>
      </c>
      <c r="M8" s="103" t="str">
        <f>IF(F8="","",VLOOKUP(E8,'CADASTRO PROD'!$D$8:$P$508,13,FALSE)*K8)</f>
        <v> R$ 138.38 </v>
      </c>
      <c r="N8" s="143" t="str">
        <f t="shared" ref="N8:N510" si="4">IF(AND(D8 = "",F8&lt;&gt;""), "ENTRE COM A DATA!","")</f>
        <v/>
      </c>
      <c r="O8" s="4"/>
      <c r="P8" s="4"/>
      <c r="Q8" s="4"/>
      <c r="R8" s="4"/>
      <c r="S8" s="4"/>
      <c r="T8" s="4"/>
      <c r="U8" s="4"/>
      <c r="V8" s="142"/>
      <c r="W8" s="104"/>
      <c r="X8" s="104"/>
      <c r="Y8" s="55"/>
      <c r="Z8" s="55"/>
      <c r="AA8" s="55"/>
      <c r="AB8" s="55"/>
      <c r="AC8" s="55"/>
      <c r="AD8" s="55"/>
      <c r="AE8" s="55">
        <v>2.0</v>
      </c>
      <c r="AF8" s="55" t="s">
        <v>62</v>
      </c>
      <c r="AG8" s="55"/>
      <c r="AH8" s="55" t="str">
        <f>IF('CADASTRO PROD'!E8 = "", "-", 'CADASTRO PROD'!E8)</f>
        <v>Maçã</v>
      </c>
      <c r="AI8" s="129" t="str">
        <f>IF(AH8= "-", "-", 'CADASTRO PROD'!J8)</f>
        <v>kg</v>
      </c>
      <c r="AJ8" s="130" t="str">
        <f>IF(AI8 = "-", "-", 'CADASTRO PROD'!D8)</f>
        <v>00001</v>
      </c>
    </row>
    <row r="9" ht="30.0" customHeight="1">
      <c r="A9" s="23"/>
      <c r="B9" s="97" t="str">
        <f t="shared" si="1"/>
        <v>MAIO</v>
      </c>
      <c r="C9" s="108" t="str">
        <f t="shared" ref="C9:C507" si="5">IFERROR(IF(D9 = "", "-",C8+1),"ERRO!")</f>
        <v>2</v>
      </c>
      <c r="D9" s="112">
        <v>42492.0</v>
      </c>
      <c r="E9" s="148" t="str">
        <f t="shared" si="2"/>
        <v>00004</v>
      </c>
      <c r="F9" s="110" t="s">
        <v>68</v>
      </c>
      <c r="G9" s="92"/>
      <c r="H9" s="93"/>
      <c r="I9" s="110" t="s">
        <v>97</v>
      </c>
      <c r="J9" s="93"/>
      <c r="K9" s="132">
        <v>300.0</v>
      </c>
      <c r="L9" s="149" t="str">
        <f t="shared" si="3"/>
        <v>Unidades</v>
      </c>
      <c r="M9" s="113" t="str">
        <f>IF(F9="","",VLOOKUP(E9,'CADASTRO PROD'!$D$8:$P$508,13,FALSE)*K9)</f>
        <v> R$ 70.99 </v>
      </c>
      <c r="N9" s="143" t="str">
        <f t="shared" si="4"/>
        <v/>
      </c>
      <c r="O9" s="4"/>
      <c r="P9" s="4"/>
      <c r="Q9" s="4"/>
      <c r="R9" s="4"/>
      <c r="S9" s="4"/>
      <c r="T9" s="4"/>
      <c r="U9" s="4"/>
      <c r="V9" s="142"/>
      <c r="W9" s="104"/>
      <c r="X9" s="104"/>
      <c r="Y9" s="55"/>
      <c r="Z9" s="55"/>
      <c r="AA9" s="55"/>
      <c r="AB9" s="55"/>
      <c r="AC9" s="55"/>
      <c r="AD9" s="55"/>
      <c r="AE9" s="55">
        <v>3.0</v>
      </c>
      <c r="AF9" s="55" t="s">
        <v>66</v>
      </c>
      <c r="AG9" s="55"/>
      <c r="AH9" s="55" t="str">
        <f>IF('CADASTRO PROD'!E9 = "", "-", 'CADASTRO PROD'!E9)</f>
        <v>Morango</v>
      </c>
      <c r="AI9" s="129" t="str">
        <f>IF(AH9= "-", "-", 'CADASTRO PROD'!J9)</f>
        <v>kg</v>
      </c>
      <c r="AJ9" s="130" t="str">
        <f>IF(AI9 = "-", "-", 'CADASTRO PROD'!D9)</f>
        <v>00002</v>
      </c>
    </row>
    <row r="10" ht="30.0" customHeight="1">
      <c r="A10" s="18" t="s">
        <v>5</v>
      </c>
      <c r="B10" s="97" t="str">
        <f t="shared" si="1"/>
        <v>MAIO</v>
      </c>
      <c r="C10" s="98" t="str">
        <f t="shared" si="5"/>
        <v>3</v>
      </c>
      <c r="D10" s="102">
        <v>42492.0</v>
      </c>
      <c r="E10" s="146" t="str">
        <f t="shared" si="2"/>
        <v>00005</v>
      </c>
      <c r="F10" s="100" t="s">
        <v>72</v>
      </c>
      <c r="G10" s="92"/>
      <c r="H10" s="93"/>
      <c r="I10" s="100" t="s">
        <v>93</v>
      </c>
      <c r="J10" s="93"/>
      <c r="K10" s="124">
        <v>2000.0</v>
      </c>
      <c r="L10" s="147" t="str">
        <f t="shared" si="3"/>
        <v>Unidades</v>
      </c>
      <c r="M10" s="103" t="str">
        <f>IF(F10="","",VLOOKUP(E10,'CADASTRO PROD'!$D$8:$P$508,13,FALSE)*K10)</f>
        <v> R$ 300.00 </v>
      </c>
      <c r="N10" s="143" t="str">
        <f t="shared" si="4"/>
        <v/>
      </c>
      <c r="O10" s="4"/>
      <c r="P10" s="4"/>
      <c r="Q10" s="4"/>
      <c r="R10" s="4"/>
      <c r="S10" s="4"/>
      <c r="T10" s="4"/>
      <c r="U10" s="4"/>
      <c r="V10" s="142"/>
      <c r="W10" s="104"/>
      <c r="X10" s="104"/>
      <c r="Y10" s="55"/>
      <c r="Z10" s="55"/>
      <c r="AA10" s="55"/>
      <c r="AB10" s="55"/>
      <c r="AC10" s="55"/>
      <c r="AD10" s="55"/>
      <c r="AE10" s="55">
        <v>4.0</v>
      </c>
      <c r="AF10" s="55" t="s">
        <v>70</v>
      </c>
      <c r="AG10" s="55"/>
      <c r="AH10" s="55" t="str">
        <f>IF('CADASTRO PROD'!E10 = "", "-", 'CADASTRO PROD'!E10)</f>
        <v>Leite</v>
      </c>
      <c r="AI10" s="129" t="str">
        <f>IF(AH10= "-", "-", 'CADASTRO PROD'!J10)</f>
        <v>Litros</v>
      </c>
      <c r="AJ10" s="130" t="str">
        <f>IF(AI10 = "-", "-", 'CADASTRO PROD'!D10)</f>
        <v>00003</v>
      </c>
    </row>
    <row r="11" ht="30.0" customHeight="1">
      <c r="A11" s="23"/>
      <c r="B11" s="97" t="str">
        <f t="shared" si="1"/>
        <v>MAIO</v>
      </c>
      <c r="C11" s="108" t="str">
        <f t="shared" si="5"/>
        <v>4</v>
      </c>
      <c r="D11" s="112">
        <v>42493.0</v>
      </c>
      <c r="E11" s="148" t="str">
        <f t="shared" si="2"/>
        <v>00001</v>
      </c>
      <c r="F11" s="110" t="s">
        <v>55</v>
      </c>
      <c r="G11" s="92"/>
      <c r="H11" s="93"/>
      <c r="I11" s="110" t="s">
        <v>97</v>
      </c>
      <c r="J11" s="93"/>
      <c r="K11" s="132">
        <v>100.0</v>
      </c>
      <c r="L11" s="149" t="str">
        <f t="shared" si="3"/>
        <v>kg</v>
      </c>
      <c r="M11" s="113" t="str">
        <f>IF(F11="","",VLOOKUP(E11,'CADASTRO PROD'!$D$8:$P$508,13,FALSE)*K11)</f>
        <v> R$ 69.19 </v>
      </c>
      <c r="N11" s="143" t="str">
        <f t="shared" si="4"/>
        <v/>
      </c>
      <c r="O11" s="4"/>
      <c r="P11" s="4"/>
      <c r="Q11" s="4"/>
      <c r="R11" s="4"/>
      <c r="S11" s="4"/>
      <c r="T11" s="4"/>
      <c r="U11" s="4"/>
      <c r="V11" s="142"/>
      <c r="W11" s="104"/>
      <c r="X11" s="104"/>
      <c r="Y11" s="55"/>
      <c r="Z11" s="55"/>
      <c r="AA11" s="55"/>
      <c r="AB11" s="55"/>
      <c r="AC11" s="55"/>
      <c r="AD11" s="55"/>
      <c r="AE11" s="55">
        <v>5.0</v>
      </c>
      <c r="AF11" s="55" t="s">
        <v>74</v>
      </c>
      <c r="AG11" s="55"/>
      <c r="AH11" s="55" t="str">
        <f>IF('CADASTRO PROD'!E11 = "", "-", 'CADASTRO PROD'!E11)</f>
        <v>Papel para embalagem</v>
      </c>
      <c r="AI11" s="129" t="str">
        <f>IF(AH11= "-", "-", 'CADASTRO PROD'!J11)</f>
        <v>Unidades</v>
      </c>
      <c r="AJ11" s="130" t="str">
        <f>IF(AI11 = "-", "-", 'CADASTRO PROD'!D11)</f>
        <v>00004</v>
      </c>
    </row>
    <row r="12" ht="30.0" customHeight="1">
      <c r="A12" s="18" t="s">
        <v>7</v>
      </c>
      <c r="B12" s="97" t="str">
        <f t="shared" si="1"/>
        <v>MAIO</v>
      </c>
      <c r="C12" s="98" t="str">
        <f t="shared" si="5"/>
        <v>5</v>
      </c>
      <c r="D12" s="102">
        <v>42505.0</v>
      </c>
      <c r="E12" s="146" t="str">
        <f t="shared" si="2"/>
        <v>1020302</v>
      </c>
      <c r="F12" s="100" t="s">
        <v>79</v>
      </c>
      <c r="G12" s="92"/>
      <c r="H12" s="93"/>
      <c r="I12" s="100" t="s">
        <v>101</v>
      </c>
      <c r="J12" s="93"/>
      <c r="K12" s="124">
        <v>20.0</v>
      </c>
      <c r="L12" s="147" t="str">
        <f t="shared" si="3"/>
        <v>kg</v>
      </c>
      <c r="M12" s="103" t="str">
        <f>IF(F12="","",VLOOKUP(E12,'CADASTRO PROD'!$D$8:$P$508,13,FALSE)*K12)</f>
        <v> R$ 293.17 </v>
      </c>
      <c r="N12" s="143" t="str">
        <f t="shared" si="4"/>
        <v/>
      </c>
      <c r="O12" s="4"/>
      <c r="P12" s="4"/>
      <c r="Q12" s="4"/>
      <c r="R12" s="4"/>
      <c r="S12" s="4"/>
      <c r="T12" s="4"/>
      <c r="U12" s="4"/>
      <c r="V12" s="142"/>
      <c r="W12" s="104"/>
      <c r="X12" s="104"/>
      <c r="Y12" s="55"/>
      <c r="Z12" s="55"/>
      <c r="AA12" s="55"/>
      <c r="AB12" s="55"/>
      <c r="AC12" s="55"/>
      <c r="AD12" s="55"/>
      <c r="AE12" s="55">
        <v>6.0</v>
      </c>
      <c r="AF12" s="55" t="s">
        <v>77</v>
      </c>
      <c r="AG12" s="55"/>
      <c r="AH12" s="55" t="str">
        <f>IF('CADASTRO PROD'!E12 = "", "-", 'CADASTRO PROD'!E12)</f>
        <v>Palitos de madeira</v>
      </c>
      <c r="AI12" s="129" t="str">
        <f>IF(AH12= "-", "-", 'CADASTRO PROD'!J12)</f>
        <v>Unidades</v>
      </c>
      <c r="AJ12" s="130" t="str">
        <f>IF(AI12 = "-", "-", 'CADASTRO PROD'!D12)</f>
        <v>00005</v>
      </c>
    </row>
    <row r="13" ht="30.0" customHeight="1">
      <c r="A13" s="23"/>
      <c r="B13" s="97" t="str">
        <f t="shared" si="1"/>
        <v/>
      </c>
      <c r="C13" s="108" t="str">
        <f t="shared" si="5"/>
        <v>-</v>
      </c>
      <c r="D13" s="112"/>
      <c r="E13" s="150" t="str">
        <f t="shared" si="2"/>
        <v/>
      </c>
      <c r="F13" s="110"/>
      <c r="G13" s="92"/>
      <c r="H13" s="93"/>
      <c r="I13" s="110"/>
      <c r="J13" s="93"/>
      <c r="K13" s="132"/>
      <c r="L13" s="149" t="str">
        <f t="shared" si="3"/>
        <v/>
      </c>
      <c r="M13" s="113" t="str">
        <f>IF(F13="","",VLOOKUP(E13,'CADASTRO PROD'!$D$8:$P$508,13,FALSE)*K13)</f>
        <v>  </v>
      </c>
      <c r="N13" s="143" t="str">
        <f t="shared" si="4"/>
        <v/>
      </c>
      <c r="O13" s="4"/>
      <c r="P13" s="4"/>
      <c r="Q13" s="4"/>
      <c r="R13" s="4"/>
      <c r="S13" s="4"/>
      <c r="T13" s="4"/>
      <c r="U13" s="4"/>
      <c r="V13" s="142"/>
      <c r="W13" s="104"/>
      <c r="X13" s="104"/>
      <c r="Y13" s="55"/>
      <c r="Z13" s="55"/>
      <c r="AA13" s="55"/>
      <c r="AB13" s="55"/>
      <c r="AC13" s="55"/>
      <c r="AD13" s="55"/>
      <c r="AE13" s="55">
        <v>7.0</v>
      </c>
      <c r="AF13" s="55" t="s">
        <v>80</v>
      </c>
      <c r="AG13" s="55"/>
      <c r="AH13" s="55" t="str">
        <f>IF('CADASTRO PROD'!E13 = "", "-", 'CADASTRO PROD'!E13)</f>
        <v>Graxa para máquina</v>
      </c>
      <c r="AI13" s="129" t="str">
        <f>IF(AH13= "-", "-", 'CADASTRO PROD'!J13)</f>
        <v>kg</v>
      </c>
      <c r="AJ13" s="130" t="str">
        <f>IF(AI13 = "-", "-", 'CADASTRO PROD'!D13)</f>
        <v>000ACBD</v>
      </c>
    </row>
    <row r="14" ht="30.0" customHeight="1">
      <c r="A14" s="1" t="s">
        <v>9</v>
      </c>
      <c r="B14" s="97" t="str">
        <f t="shared" si="1"/>
        <v/>
      </c>
      <c r="C14" s="98" t="str">
        <f t="shared" si="5"/>
        <v>-</v>
      </c>
      <c r="D14" s="102"/>
      <c r="E14" s="151" t="str">
        <f t="shared" si="2"/>
        <v/>
      </c>
      <c r="F14" s="100"/>
      <c r="G14" s="92"/>
      <c r="H14" s="93"/>
      <c r="I14" s="100"/>
      <c r="J14" s="93"/>
      <c r="K14" s="124"/>
      <c r="L14" s="147" t="str">
        <f t="shared" si="3"/>
        <v/>
      </c>
      <c r="M14" s="103" t="str">
        <f>IF(F14="","",VLOOKUP(E14,'CADASTRO PROD'!$D$8:$P$508,13,FALSE)*K14)</f>
        <v>  </v>
      </c>
      <c r="N14" s="143" t="str">
        <f t="shared" si="4"/>
        <v/>
      </c>
      <c r="O14" s="4"/>
      <c r="P14" s="4"/>
      <c r="Q14" s="4"/>
      <c r="R14" s="4"/>
      <c r="S14" s="4"/>
      <c r="T14" s="4"/>
      <c r="U14" s="4"/>
      <c r="V14" s="142"/>
      <c r="W14" s="104"/>
      <c r="X14" s="104"/>
      <c r="Y14" s="55"/>
      <c r="Z14" s="55"/>
      <c r="AA14" s="55"/>
      <c r="AB14" s="55"/>
      <c r="AC14" s="55"/>
      <c r="AD14" s="55"/>
      <c r="AE14" s="55">
        <v>8.0</v>
      </c>
      <c r="AF14" s="55" t="s">
        <v>81</v>
      </c>
      <c r="AG14" s="55"/>
      <c r="AH14" s="55" t="str">
        <f>IF('CADASTRO PROD'!E14 = "", "-", 'CADASTRO PROD'!E14)</f>
        <v>Cola para papel</v>
      </c>
      <c r="AI14" s="129" t="str">
        <f>IF(AH14= "-", "-", 'CADASTRO PROD'!J14)</f>
        <v>kg</v>
      </c>
      <c r="AJ14" s="130" t="str">
        <f>IF(AI14 = "-", "-", 'CADASTRO PROD'!D14)</f>
        <v>1020302</v>
      </c>
    </row>
    <row r="15" ht="30.0" customHeight="1">
      <c r="A15" s="11" t="s">
        <v>11</v>
      </c>
      <c r="B15" s="97" t="str">
        <f t="shared" si="1"/>
        <v/>
      </c>
      <c r="C15" s="108" t="str">
        <f t="shared" si="5"/>
        <v>-</v>
      </c>
      <c r="D15" s="112"/>
      <c r="E15" s="150" t="str">
        <f t="shared" si="2"/>
        <v/>
      </c>
      <c r="F15" s="110"/>
      <c r="G15" s="92"/>
      <c r="H15" s="93"/>
      <c r="I15" s="110"/>
      <c r="J15" s="93"/>
      <c r="K15" s="132"/>
      <c r="L15" s="149" t="str">
        <f t="shared" si="3"/>
        <v/>
      </c>
      <c r="M15" s="113" t="str">
        <f>IF(F15="","",VLOOKUP(E15,'CADASTRO PROD'!$D$8:$P$508,13,FALSE)*K15)</f>
        <v>  </v>
      </c>
      <c r="N15" s="143" t="str">
        <f t="shared" si="4"/>
        <v/>
      </c>
      <c r="O15" s="4"/>
      <c r="P15" s="4"/>
      <c r="Q15" s="4"/>
      <c r="R15" s="4"/>
      <c r="S15" s="4"/>
      <c r="T15" s="4"/>
      <c r="U15" s="4"/>
      <c r="V15" s="142"/>
      <c r="W15" s="104"/>
      <c r="X15" s="104"/>
      <c r="Y15" s="55"/>
      <c r="Z15" s="55"/>
      <c r="AA15" s="55"/>
      <c r="AB15" s="55"/>
      <c r="AC15" s="55"/>
      <c r="AD15" s="55"/>
      <c r="AE15" s="55">
        <v>9.0</v>
      </c>
      <c r="AF15" s="55" t="s">
        <v>82</v>
      </c>
      <c r="AG15" s="55"/>
      <c r="AH15" s="55" t="str">
        <f>IF('CADASTRO PROD'!E15 = "", "-", 'CADASTRO PROD'!E15)</f>
        <v>-</v>
      </c>
      <c r="AI15" s="55" t="str">
        <f>IF(AH15= "-", "-", 'CADASTRO PROD'!J15)</f>
        <v>-</v>
      </c>
      <c r="AJ15" s="55" t="str">
        <f>IF(AI15 = "-", "-", 'CADASTRO PROD'!D15)</f>
        <v>-</v>
      </c>
    </row>
    <row r="16" ht="30.0" customHeight="1">
      <c r="A16" s="1" t="s">
        <v>12</v>
      </c>
      <c r="B16" s="97" t="str">
        <f t="shared" si="1"/>
        <v/>
      </c>
      <c r="C16" s="98" t="str">
        <f t="shared" si="5"/>
        <v>-</v>
      </c>
      <c r="D16" s="102"/>
      <c r="E16" s="151" t="str">
        <f t="shared" si="2"/>
        <v/>
      </c>
      <c r="F16" s="100"/>
      <c r="G16" s="92"/>
      <c r="H16" s="93"/>
      <c r="I16" s="100"/>
      <c r="J16" s="93"/>
      <c r="K16" s="124"/>
      <c r="L16" s="147" t="str">
        <f t="shared" si="3"/>
        <v/>
      </c>
      <c r="M16" s="103" t="str">
        <f>IF(F16="","",VLOOKUP(E16,'CADASTRO PROD'!$D$8:$P$508,13,FALSE)*K16)</f>
        <v>  </v>
      </c>
      <c r="N16" s="143" t="str">
        <f t="shared" si="4"/>
        <v/>
      </c>
      <c r="O16" s="4"/>
      <c r="P16" s="4"/>
      <c r="Q16" s="4"/>
      <c r="R16" s="4"/>
      <c r="S16" s="4"/>
      <c r="T16" s="4"/>
      <c r="U16" s="4"/>
      <c r="V16" s="142"/>
      <c r="W16" s="104"/>
      <c r="X16" s="104"/>
      <c r="Y16" s="55"/>
      <c r="Z16" s="55"/>
      <c r="AA16" s="55"/>
      <c r="AB16" s="55"/>
      <c r="AC16" s="55"/>
      <c r="AD16" s="55"/>
      <c r="AE16" s="55">
        <v>10.0</v>
      </c>
      <c r="AF16" s="55" t="s">
        <v>83</v>
      </c>
      <c r="AG16" s="55"/>
      <c r="AH16" s="55" t="str">
        <f>IF('CADASTRO PROD'!E16 = "", "-", 'CADASTRO PROD'!E16)</f>
        <v>-</v>
      </c>
      <c r="AI16" s="55" t="str">
        <f>IF(AH16= "-", "-", 'CADASTRO PROD'!J16)</f>
        <v>-</v>
      </c>
      <c r="AJ16" s="55" t="str">
        <f>IF(AI16 = "-", "-", 'CADASTRO PROD'!D16)</f>
        <v>-</v>
      </c>
    </row>
    <row r="17" ht="30.0" customHeight="1">
      <c r="A17" s="18" t="s">
        <v>13</v>
      </c>
      <c r="B17" s="97" t="str">
        <f t="shared" si="1"/>
        <v/>
      </c>
      <c r="C17" s="108" t="str">
        <f t="shared" si="5"/>
        <v>-</v>
      </c>
      <c r="D17" s="112"/>
      <c r="E17" s="150" t="str">
        <f t="shared" si="2"/>
        <v/>
      </c>
      <c r="F17" s="110"/>
      <c r="G17" s="92"/>
      <c r="H17" s="93"/>
      <c r="I17" s="110"/>
      <c r="J17" s="93"/>
      <c r="K17" s="132"/>
      <c r="L17" s="149" t="str">
        <f t="shared" si="3"/>
        <v/>
      </c>
      <c r="M17" s="113" t="str">
        <f>IF(F17="","",VLOOKUP(E17,'CADASTRO PROD'!$D$8:$P$508,13,FALSE)*K17)</f>
        <v>  </v>
      </c>
      <c r="N17" s="143" t="str">
        <f t="shared" si="4"/>
        <v/>
      </c>
      <c r="O17" s="4"/>
      <c r="P17" s="4"/>
      <c r="Q17" s="4"/>
      <c r="R17" s="4"/>
      <c r="S17" s="4"/>
      <c r="T17" s="4"/>
      <c r="U17" s="4"/>
      <c r="V17" s="142"/>
      <c r="W17" s="104"/>
      <c r="X17" s="104"/>
      <c r="Y17" s="55"/>
      <c r="Z17" s="55"/>
      <c r="AA17" s="55"/>
      <c r="AB17" s="55"/>
      <c r="AC17" s="55"/>
      <c r="AD17" s="55"/>
      <c r="AE17" s="55">
        <v>11.0</v>
      </c>
      <c r="AF17" s="55" t="s">
        <v>84</v>
      </c>
      <c r="AG17" s="55"/>
      <c r="AH17" s="55" t="str">
        <f>IF('CADASTRO PROD'!E17 = "", "-", 'CADASTRO PROD'!E17)</f>
        <v>-</v>
      </c>
      <c r="AI17" s="55" t="str">
        <f>IF(AH17= "-", "-", 'CADASTRO PROD'!J17)</f>
        <v>-</v>
      </c>
      <c r="AJ17" s="55" t="str">
        <f>IF(AI17 = "-", "-", 'CADASTRO PROD'!D17)</f>
        <v>-</v>
      </c>
    </row>
    <row r="18" ht="30.0" customHeight="1">
      <c r="A18" s="23"/>
      <c r="B18" s="97" t="str">
        <f t="shared" si="1"/>
        <v/>
      </c>
      <c r="C18" s="98" t="str">
        <f t="shared" si="5"/>
        <v>-</v>
      </c>
      <c r="D18" s="102"/>
      <c r="E18" s="151" t="str">
        <f t="shared" si="2"/>
        <v/>
      </c>
      <c r="F18" s="100"/>
      <c r="G18" s="92"/>
      <c r="H18" s="93"/>
      <c r="I18" s="100"/>
      <c r="J18" s="93"/>
      <c r="K18" s="124"/>
      <c r="L18" s="147" t="str">
        <f t="shared" si="3"/>
        <v/>
      </c>
      <c r="M18" s="103" t="str">
        <f>IF(F18="","",VLOOKUP(E18,'CADASTRO PROD'!$D$8:$P$508,13,FALSE)*K18)</f>
        <v>  </v>
      </c>
      <c r="N18" s="143" t="str">
        <f t="shared" si="4"/>
        <v/>
      </c>
      <c r="O18" s="4"/>
      <c r="P18" s="4"/>
      <c r="Q18" s="4"/>
      <c r="R18" s="4"/>
      <c r="S18" s="4"/>
      <c r="T18" s="4"/>
      <c r="U18" s="4"/>
      <c r="V18" s="142"/>
      <c r="W18" s="104"/>
      <c r="X18" s="104"/>
      <c r="Y18" s="55"/>
      <c r="Z18" s="55"/>
      <c r="AA18" s="55"/>
      <c r="AB18" s="55"/>
      <c r="AC18" s="55"/>
      <c r="AD18" s="55"/>
      <c r="AE18" s="55">
        <v>12.0</v>
      </c>
      <c r="AF18" s="55" t="s">
        <v>85</v>
      </c>
      <c r="AG18" s="55"/>
      <c r="AH18" s="55" t="str">
        <f>IF('CADASTRO PROD'!E18 = "", "-", 'CADASTRO PROD'!E18)</f>
        <v>-</v>
      </c>
      <c r="AI18" s="55" t="str">
        <f>IF(AH18= "-", "-", 'CADASTRO PROD'!J18)</f>
        <v>-</v>
      </c>
      <c r="AJ18" s="55" t="str">
        <f>IF(AI18 = "-", "-", 'CADASTRO PROD'!D18)</f>
        <v>-</v>
      </c>
    </row>
    <row r="19" ht="30.0" customHeight="1">
      <c r="A19" s="18" t="s">
        <v>15</v>
      </c>
      <c r="B19" s="97" t="str">
        <f t="shared" si="1"/>
        <v/>
      </c>
      <c r="C19" s="108" t="str">
        <f t="shared" si="5"/>
        <v>-</v>
      </c>
      <c r="D19" s="112"/>
      <c r="E19" s="150" t="str">
        <f t="shared" si="2"/>
        <v/>
      </c>
      <c r="F19" s="110"/>
      <c r="G19" s="92"/>
      <c r="H19" s="93"/>
      <c r="I19" s="110"/>
      <c r="J19" s="93"/>
      <c r="K19" s="132"/>
      <c r="L19" s="149" t="str">
        <f t="shared" si="3"/>
        <v/>
      </c>
      <c r="M19" s="113" t="str">
        <f>IF(F19="","",VLOOKUP(E19,'CADASTRO PROD'!$D$8:$P$508,13,FALSE)*K19)</f>
        <v>  </v>
      </c>
      <c r="N19" s="143" t="str">
        <f t="shared" si="4"/>
        <v/>
      </c>
      <c r="O19" s="4"/>
      <c r="P19" s="4"/>
      <c r="Q19" s="4"/>
      <c r="R19" s="4"/>
      <c r="S19" s="4"/>
      <c r="T19" s="4"/>
      <c r="U19" s="4"/>
      <c r="V19" s="142"/>
      <c r="W19" s="104"/>
      <c r="X19" s="104"/>
      <c r="Y19" s="55"/>
      <c r="Z19" s="55"/>
      <c r="AA19" s="55"/>
      <c r="AB19" s="55"/>
      <c r="AC19" s="55"/>
      <c r="AD19" s="55"/>
      <c r="AE19" s="55"/>
      <c r="AF19" s="55"/>
      <c r="AG19" s="55"/>
      <c r="AH19" s="55" t="str">
        <f>IF('CADASTRO PROD'!E19 = "", "-", 'CADASTRO PROD'!E19)</f>
        <v>-</v>
      </c>
      <c r="AI19" s="55" t="str">
        <f>IF(AH19= "-", "-", 'CADASTRO PROD'!J19)</f>
        <v>-</v>
      </c>
      <c r="AJ19" s="55" t="str">
        <f>IF(AI19 = "-", "-", 'CADASTRO PROD'!D19)</f>
        <v>-</v>
      </c>
    </row>
    <row r="20" ht="30.0" customHeight="1">
      <c r="A20" s="23"/>
      <c r="B20" s="97" t="str">
        <f t="shared" si="1"/>
        <v/>
      </c>
      <c r="C20" s="98" t="str">
        <f t="shared" si="5"/>
        <v>-</v>
      </c>
      <c r="D20" s="102"/>
      <c r="E20" s="151" t="str">
        <f t="shared" si="2"/>
        <v/>
      </c>
      <c r="F20" s="100"/>
      <c r="G20" s="92"/>
      <c r="H20" s="93"/>
      <c r="I20" s="100"/>
      <c r="J20" s="93"/>
      <c r="K20" s="124"/>
      <c r="L20" s="147" t="str">
        <f t="shared" si="3"/>
        <v/>
      </c>
      <c r="M20" s="103" t="str">
        <f>IF(F20="","",VLOOKUP(E20,'CADASTRO PROD'!$D$8:$P$508,13,FALSE)*K20)</f>
        <v>  </v>
      </c>
      <c r="N20" s="143" t="str">
        <f t="shared" si="4"/>
        <v/>
      </c>
      <c r="O20" s="4"/>
      <c r="P20" s="4"/>
      <c r="Q20" s="4"/>
      <c r="R20" s="4"/>
      <c r="S20" s="4"/>
      <c r="T20" s="4"/>
      <c r="U20" s="4"/>
      <c r="V20" s="142"/>
      <c r="W20" s="104"/>
      <c r="X20" s="104"/>
      <c r="Y20" s="55"/>
      <c r="Z20" s="55"/>
      <c r="AA20" s="55"/>
      <c r="AB20" s="55"/>
      <c r="AC20" s="55"/>
      <c r="AD20" s="55"/>
      <c r="AE20" s="55"/>
      <c r="AF20" s="55"/>
      <c r="AG20" s="55"/>
      <c r="AH20" s="55" t="str">
        <f>IF('CADASTRO PROD'!E20 = "", "-", 'CADASTRO PROD'!E20)</f>
        <v>-</v>
      </c>
      <c r="AI20" s="55" t="str">
        <f>IF(AH20= "-", "-", 'CADASTRO PROD'!J20)</f>
        <v>-</v>
      </c>
      <c r="AJ20" s="55" t="str">
        <f>IF(AI20 = "-", "-", 'CADASTRO PROD'!D20)</f>
        <v>-</v>
      </c>
    </row>
    <row r="21" ht="30.0" customHeight="1">
      <c r="A21" s="1" t="s">
        <v>17</v>
      </c>
      <c r="B21" s="97" t="str">
        <f t="shared" si="1"/>
        <v/>
      </c>
      <c r="C21" s="108" t="str">
        <f t="shared" si="5"/>
        <v>-</v>
      </c>
      <c r="D21" s="112"/>
      <c r="E21" s="150" t="str">
        <f t="shared" si="2"/>
        <v/>
      </c>
      <c r="F21" s="110"/>
      <c r="G21" s="92"/>
      <c r="H21" s="93"/>
      <c r="I21" s="110"/>
      <c r="J21" s="93"/>
      <c r="K21" s="132"/>
      <c r="L21" s="149" t="str">
        <f t="shared" si="3"/>
        <v/>
      </c>
      <c r="M21" s="113" t="str">
        <f>IF(F21="","",VLOOKUP(E21,'CADASTRO PROD'!$D$8:$P$508,13,FALSE)*K21)</f>
        <v>  </v>
      </c>
      <c r="N21" s="143" t="str">
        <f t="shared" si="4"/>
        <v/>
      </c>
      <c r="O21" s="4"/>
      <c r="P21" s="4"/>
      <c r="Q21" s="4"/>
      <c r="R21" s="4"/>
      <c r="S21" s="4"/>
      <c r="T21" s="4"/>
      <c r="U21" s="4"/>
      <c r="V21" s="142"/>
      <c r="W21" s="104"/>
      <c r="X21" s="104"/>
      <c r="Y21" s="55"/>
      <c r="Z21" s="55"/>
      <c r="AA21" s="55"/>
      <c r="AB21" s="55"/>
      <c r="AC21" s="55"/>
      <c r="AD21" s="55"/>
      <c r="AE21" s="55"/>
      <c r="AF21" s="55"/>
      <c r="AG21" s="55"/>
      <c r="AH21" s="55" t="str">
        <f>IF('CADASTRO PROD'!E21 = "", "-", 'CADASTRO PROD'!E21)</f>
        <v>-</v>
      </c>
      <c r="AI21" s="55" t="str">
        <f>IF(AH21= "-", "-", 'CADASTRO PROD'!J21)</f>
        <v>-</v>
      </c>
      <c r="AJ21" s="55" t="str">
        <f>IF(AI21 = "-", "-", 'CADASTRO PROD'!D21)</f>
        <v>-</v>
      </c>
    </row>
    <row r="22" ht="30.0" customHeight="1">
      <c r="A22" s="1"/>
      <c r="B22" s="97" t="str">
        <f t="shared" si="1"/>
        <v/>
      </c>
      <c r="C22" s="98" t="str">
        <f t="shared" si="5"/>
        <v>-</v>
      </c>
      <c r="D22" s="102"/>
      <c r="E22" s="151" t="str">
        <f t="shared" si="2"/>
        <v/>
      </c>
      <c r="F22" s="100"/>
      <c r="G22" s="92"/>
      <c r="H22" s="93"/>
      <c r="I22" s="100"/>
      <c r="J22" s="93"/>
      <c r="K22" s="124"/>
      <c r="L22" s="147" t="str">
        <f t="shared" si="3"/>
        <v/>
      </c>
      <c r="M22" s="103" t="str">
        <f>IF(F22="","",VLOOKUP(E22,'CADASTRO PROD'!$D$8:$P$508,13,FALSE)*K22)</f>
        <v>  </v>
      </c>
      <c r="N22" s="143" t="str">
        <f t="shared" si="4"/>
        <v/>
      </c>
      <c r="O22" s="4"/>
      <c r="P22" s="4"/>
      <c r="Q22" s="4"/>
      <c r="R22" s="4"/>
      <c r="S22" s="4"/>
      <c r="T22" s="4"/>
      <c r="U22" s="4"/>
      <c r="V22" s="142"/>
      <c r="W22" s="104"/>
      <c r="X22" s="104"/>
      <c r="Y22" s="55"/>
      <c r="Z22" s="55"/>
      <c r="AA22" s="55"/>
      <c r="AB22" s="55"/>
      <c r="AC22" s="55"/>
      <c r="AD22" s="55"/>
      <c r="AE22" s="55"/>
      <c r="AF22" s="55"/>
      <c r="AG22" s="55"/>
      <c r="AH22" s="55" t="str">
        <f>IF('CADASTRO PROD'!E22 = "", "-", 'CADASTRO PROD'!E22)</f>
        <v>-</v>
      </c>
      <c r="AI22" s="55" t="str">
        <f>IF(AH22= "-", "-", 'CADASTRO PROD'!J22)</f>
        <v>-</v>
      </c>
      <c r="AJ22" s="55" t="str">
        <f>IF(AI22 = "-", "-", 'CADASTRO PROD'!D22)</f>
        <v>-</v>
      </c>
    </row>
    <row r="23" ht="30.0" customHeight="1">
      <c r="A23" s="1"/>
      <c r="B23" s="97" t="str">
        <f t="shared" si="1"/>
        <v/>
      </c>
      <c r="C23" s="108" t="str">
        <f t="shared" si="5"/>
        <v>-</v>
      </c>
      <c r="D23" s="112"/>
      <c r="E23" s="150" t="str">
        <f t="shared" si="2"/>
        <v/>
      </c>
      <c r="F23" s="110"/>
      <c r="G23" s="92"/>
      <c r="H23" s="93"/>
      <c r="I23" s="110"/>
      <c r="J23" s="93"/>
      <c r="K23" s="132"/>
      <c r="L23" s="149" t="str">
        <f t="shared" si="3"/>
        <v/>
      </c>
      <c r="M23" s="113" t="str">
        <f>IF(F23="","",VLOOKUP(E23,'CADASTRO PROD'!$D$8:$P$508,13,FALSE)*K23)</f>
        <v>  </v>
      </c>
      <c r="N23" s="143" t="str">
        <f t="shared" si="4"/>
        <v/>
      </c>
      <c r="O23" s="4"/>
      <c r="P23" s="4"/>
      <c r="Q23" s="4"/>
      <c r="R23" s="4"/>
      <c r="S23" s="4"/>
      <c r="T23" s="4"/>
      <c r="U23" s="4"/>
      <c r="V23" s="142"/>
      <c r="W23" s="104"/>
      <c r="X23" s="104"/>
      <c r="Y23" s="55"/>
      <c r="Z23" s="55"/>
      <c r="AA23" s="55"/>
      <c r="AB23" s="55"/>
      <c r="AC23" s="55"/>
      <c r="AD23" s="55"/>
      <c r="AE23" s="55"/>
      <c r="AF23" s="55"/>
      <c r="AG23" s="55"/>
      <c r="AH23" s="55" t="str">
        <f>IF('CADASTRO PROD'!E23 = "", "-", 'CADASTRO PROD'!E23)</f>
        <v>-</v>
      </c>
      <c r="AI23" s="55" t="str">
        <f>IF(AH23= "-", "-", 'CADASTRO PROD'!J23)</f>
        <v>-</v>
      </c>
      <c r="AJ23" s="55" t="str">
        <f>IF(AI23 = "-", "-", 'CADASTRO PROD'!D23)</f>
        <v>-</v>
      </c>
    </row>
    <row r="24" ht="30.0" customHeight="1">
      <c r="A24" s="1"/>
      <c r="B24" s="97" t="str">
        <f t="shared" si="1"/>
        <v/>
      </c>
      <c r="C24" s="98" t="str">
        <f t="shared" si="5"/>
        <v>-</v>
      </c>
      <c r="D24" s="102"/>
      <c r="E24" s="151" t="str">
        <f t="shared" si="2"/>
        <v/>
      </c>
      <c r="F24" s="100"/>
      <c r="G24" s="92"/>
      <c r="H24" s="93"/>
      <c r="I24" s="100"/>
      <c r="J24" s="93"/>
      <c r="K24" s="124"/>
      <c r="L24" s="147" t="str">
        <f t="shared" si="3"/>
        <v/>
      </c>
      <c r="M24" s="103" t="str">
        <f>IF(F24="","",VLOOKUP(E24,'CADASTRO PROD'!$D$8:$P$508,13,FALSE)*K24)</f>
        <v>  </v>
      </c>
      <c r="N24" s="143" t="str">
        <f t="shared" si="4"/>
        <v/>
      </c>
      <c r="O24" s="4"/>
      <c r="P24" s="4"/>
      <c r="Q24" s="4"/>
      <c r="R24" s="4"/>
      <c r="S24" s="4"/>
      <c r="T24" s="4"/>
      <c r="U24" s="4"/>
      <c r="V24" s="142"/>
      <c r="W24" s="104"/>
      <c r="X24" s="104"/>
      <c r="Y24" s="55"/>
      <c r="Z24" s="55"/>
      <c r="AA24" s="55"/>
      <c r="AB24" s="55"/>
      <c r="AC24" s="55"/>
      <c r="AD24" s="55"/>
      <c r="AE24" s="55"/>
      <c r="AF24" s="55"/>
      <c r="AG24" s="55"/>
      <c r="AH24" s="55" t="str">
        <f>IF('CADASTRO PROD'!E24 = "", "-", 'CADASTRO PROD'!E24)</f>
        <v>-</v>
      </c>
      <c r="AI24" s="55" t="str">
        <f>IF(AH24= "-", "-", 'CADASTRO PROD'!J24)</f>
        <v>-</v>
      </c>
      <c r="AJ24" s="55" t="str">
        <f>IF(AI24 = "-", "-", 'CADASTRO PROD'!D24)</f>
        <v>-</v>
      </c>
    </row>
    <row r="25" ht="30.0" customHeight="1">
      <c r="A25" s="1"/>
      <c r="B25" s="97" t="str">
        <f t="shared" si="1"/>
        <v/>
      </c>
      <c r="C25" s="108" t="str">
        <f t="shared" si="5"/>
        <v>-</v>
      </c>
      <c r="D25" s="112"/>
      <c r="E25" s="150" t="str">
        <f t="shared" si="2"/>
        <v/>
      </c>
      <c r="F25" s="110"/>
      <c r="G25" s="92"/>
      <c r="H25" s="93"/>
      <c r="I25" s="110"/>
      <c r="J25" s="93"/>
      <c r="K25" s="132"/>
      <c r="L25" s="149" t="str">
        <f t="shared" si="3"/>
        <v/>
      </c>
      <c r="M25" s="113" t="str">
        <f>IF(F25="","",VLOOKUP(E25,'CADASTRO PROD'!$D$8:$P$508,13,FALSE)*K25)</f>
        <v>  </v>
      </c>
      <c r="N25" s="143" t="str">
        <f t="shared" si="4"/>
        <v/>
      </c>
      <c r="O25" s="4"/>
      <c r="P25" s="4"/>
      <c r="Q25" s="4"/>
      <c r="R25" s="4"/>
      <c r="S25" s="4"/>
      <c r="T25" s="4"/>
      <c r="U25" s="4"/>
      <c r="V25" s="142"/>
      <c r="W25" s="104"/>
      <c r="X25" s="104"/>
      <c r="Y25" s="55"/>
      <c r="Z25" s="55"/>
      <c r="AA25" s="55"/>
      <c r="AB25" s="55"/>
      <c r="AC25" s="55"/>
      <c r="AD25" s="55"/>
      <c r="AE25" s="55"/>
      <c r="AF25" s="55"/>
      <c r="AG25" s="55"/>
      <c r="AH25" s="55" t="str">
        <f>IF('CADASTRO PROD'!E25 = "", "-", 'CADASTRO PROD'!E25)</f>
        <v>-</v>
      </c>
      <c r="AI25" s="55" t="str">
        <f>IF(AH25= "-", "-", 'CADASTRO PROD'!J25)</f>
        <v>-</v>
      </c>
      <c r="AJ25" s="55" t="str">
        <f>IF(AI25 = "-", "-", 'CADASTRO PROD'!D25)</f>
        <v>-</v>
      </c>
    </row>
    <row r="26" ht="30.0" customHeight="1">
      <c r="A26" s="1"/>
      <c r="B26" s="97" t="str">
        <f t="shared" si="1"/>
        <v/>
      </c>
      <c r="C26" s="98" t="str">
        <f t="shared" si="5"/>
        <v>-</v>
      </c>
      <c r="D26" s="102"/>
      <c r="E26" s="151" t="str">
        <f t="shared" si="2"/>
        <v/>
      </c>
      <c r="F26" s="100"/>
      <c r="G26" s="92"/>
      <c r="H26" s="93"/>
      <c r="I26" s="100"/>
      <c r="J26" s="93"/>
      <c r="K26" s="124"/>
      <c r="L26" s="147" t="str">
        <f t="shared" si="3"/>
        <v/>
      </c>
      <c r="M26" s="103" t="str">
        <f>IF(F26="","",VLOOKUP(E26,'CADASTRO PROD'!$D$8:$P$508,13,FALSE)*K26)</f>
        <v>  </v>
      </c>
      <c r="N26" s="143" t="str">
        <f t="shared" si="4"/>
        <v/>
      </c>
      <c r="O26" s="4"/>
      <c r="P26" s="4"/>
      <c r="Q26" s="4"/>
      <c r="R26" s="4"/>
      <c r="S26" s="4"/>
      <c r="T26" s="4"/>
      <c r="U26" s="4"/>
      <c r="V26" s="142"/>
      <c r="W26" s="104"/>
      <c r="X26" s="104"/>
      <c r="Y26" s="55"/>
      <c r="Z26" s="55"/>
      <c r="AA26" s="55"/>
      <c r="AB26" s="55"/>
      <c r="AC26" s="55"/>
      <c r="AD26" s="55"/>
      <c r="AE26" s="55"/>
      <c r="AF26" s="55"/>
      <c r="AG26" s="55"/>
      <c r="AH26" s="55" t="str">
        <f>IF('CADASTRO PROD'!E26 = "", "-", 'CADASTRO PROD'!E26)</f>
        <v>-</v>
      </c>
      <c r="AI26" s="55" t="str">
        <f>IF(AH26= "-", "-", 'CADASTRO PROD'!J26)</f>
        <v>-</v>
      </c>
      <c r="AJ26" s="55" t="str">
        <f>IF(AI26 = "-", "-", 'CADASTRO PROD'!D26)</f>
        <v>-</v>
      </c>
    </row>
    <row r="27" ht="30.0" customHeight="1">
      <c r="A27" s="1"/>
      <c r="B27" s="97" t="str">
        <f t="shared" si="1"/>
        <v/>
      </c>
      <c r="C27" s="108" t="str">
        <f t="shared" si="5"/>
        <v>-</v>
      </c>
      <c r="D27" s="112"/>
      <c r="E27" s="150" t="str">
        <f t="shared" si="2"/>
        <v/>
      </c>
      <c r="F27" s="110"/>
      <c r="G27" s="92"/>
      <c r="H27" s="93"/>
      <c r="I27" s="110"/>
      <c r="J27" s="93"/>
      <c r="K27" s="132"/>
      <c r="L27" s="149" t="str">
        <f t="shared" si="3"/>
        <v/>
      </c>
      <c r="M27" s="113" t="str">
        <f>IF(F27="","",VLOOKUP(E27,'CADASTRO PROD'!$D$8:$P$508,13,FALSE)*K27)</f>
        <v>  </v>
      </c>
      <c r="N27" s="143" t="str">
        <f t="shared" si="4"/>
        <v/>
      </c>
      <c r="O27" s="4"/>
      <c r="P27" s="4"/>
      <c r="Q27" s="4"/>
      <c r="R27" s="4"/>
      <c r="S27" s="4"/>
      <c r="T27" s="4"/>
      <c r="U27" s="4"/>
      <c r="V27" s="142"/>
      <c r="W27" s="104"/>
      <c r="X27" s="104"/>
      <c r="Y27" s="55"/>
      <c r="Z27" s="55"/>
      <c r="AA27" s="55"/>
      <c r="AB27" s="55"/>
      <c r="AC27" s="55"/>
      <c r="AD27" s="55"/>
      <c r="AE27" s="55"/>
      <c r="AF27" s="55"/>
      <c r="AG27" s="55"/>
      <c r="AH27" s="55" t="str">
        <f>IF('CADASTRO PROD'!E27 = "", "-", 'CADASTRO PROD'!E27)</f>
        <v>-</v>
      </c>
      <c r="AI27" s="55" t="str">
        <f>IF(AH27= "-", "-", 'CADASTRO PROD'!J27)</f>
        <v>-</v>
      </c>
      <c r="AJ27" s="55" t="str">
        <f>IF(AI27 = "-", "-", 'CADASTRO PROD'!D27)</f>
        <v>-</v>
      </c>
    </row>
    <row r="28" ht="30.0" customHeight="1">
      <c r="A28" s="1"/>
      <c r="B28" s="97" t="str">
        <f t="shared" si="1"/>
        <v/>
      </c>
      <c r="C28" s="98" t="str">
        <f t="shared" si="5"/>
        <v>-</v>
      </c>
      <c r="D28" s="102"/>
      <c r="E28" s="151" t="str">
        <f t="shared" si="2"/>
        <v/>
      </c>
      <c r="F28" s="100"/>
      <c r="G28" s="92"/>
      <c r="H28" s="93"/>
      <c r="I28" s="100"/>
      <c r="J28" s="93"/>
      <c r="K28" s="124"/>
      <c r="L28" s="147" t="str">
        <f t="shared" si="3"/>
        <v/>
      </c>
      <c r="M28" s="103" t="str">
        <f>IF(F28="","",VLOOKUP(E28,'CADASTRO PROD'!$D$8:$P$508,13,FALSE)*K28)</f>
        <v>  </v>
      </c>
      <c r="N28" s="143" t="str">
        <f t="shared" si="4"/>
        <v/>
      </c>
      <c r="O28" s="4"/>
      <c r="P28" s="4"/>
      <c r="Q28" s="4"/>
      <c r="R28" s="4"/>
      <c r="S28" s="4"/>
      <c r="T28" s="4"/>
      <c r="U28" s="4"/>
      <c r="V28" s="142"/>
      <c r="W28" s="104"/>
      <c r="X28" s="104"/>
      <c r="Y28" s="55"/>
      <c r="Z28" s="55"/>
      <c r="AA28" s="55"/>
      <c r="AB28" s="55"/>
      <c r="AC28" s="55"/>
      <c r="AD28" s="55"/>
      <c r="AE28" s="55"/>
      <c r="AF28" s="55"/>
      <c r="AG28" s="55"/>
      <c r="AH28" s="55" t="str">
        <f>IF('CADASTRO PROD'!E28 = "", "-", 'CADASTRO PROD'!E28)</f>
        <v>-</v>
      </c>
      <c r="AI28" s="55" t="str">
        <f>IF(AH28= "-", "-", 'CADASTRO PROD'!J28)</f>
        <v>-</v>
      </c>
      <c r="AJ28" s="55" t="str">
        <f>IF(AI28 = "-", "-", 'CADASTRO PROD'!D28)</f>
        <v>-</v>
      </c>
    </row>
    <row r="29" ht="30.0" customHeight="1">
      <c r="A29" s="1"/>
      <c r="B29" s="97" t="str">
        <f t="shared" si="1"/>
        <v/>
      </c>
      <c r="C29" s="108" t="str">
        <f t="shared" si="5"/>
        <v>-</v>
      </c>
      <c r="D29" s="112"/>
      <c r="E29" s="150" t="str">
        <f t="shared" si="2"/>
        <v/>
      </c>
      <c r="F29" s="110"/>
      <c r="G29" s="92"/>
      <c r="H29" s="93"/>
      <c r="I29" s="110"/>
      <c r="J29" s="93"/>
      <c r="K29" s="132"/>
      <c r="L29" s="149" t="str">
        <f t="shared" si="3"/>
        <v/>
      </c>
      <c r="M29" s="113" t="str">
        <f>IF(F29="","",VLOOKUP(E29,'CADASTRO PROD'!$D$8:$P$508,13,FALSE)*K29)</f>
        <v>  </v>
      </c>
      <c r="N29" s="143" t="str">
        <f t="shared" si="4"/>
        <v/>
      </c>
      <c r="O29" s="4"/>
      <c r="P29" s="4"/>
      <c r="Q29" s="4"/>
      <c r="R29" s="4"/>
      <c r="S29" s="4"/>
      <c r="T29" s="4"/>
      <c r="U29" s="4"/>
      <c r="V29" s="142"/>
      <c r="W29" s="104"/>
      <c r="X29" s="104"/>
      <c r="Y29" s="55"/>
      <c r="Z29" s="55"/>
      <c r="AA29" s="55"/>
      <c r="AB29" s="55"/>
      <c r="AC29" s="55"/>
      <c r="AD29" s="55"/>
      <c r="AE29" s="55"/>
      <c r="AF29" s="55"/>
      <c r="AG29" s="55"/>
      <c r="AH29" s="55" t="str">
        <f>IF('CADASTRO PROD'!E29 = "", "-", 'CADASTRO PROD'!E29)</f>
        <v>-</v>
      </c>
      <c r="AI29" s="55" t="str">
        <f>IF(AH29= "-", "-", 'CADASTRO PROD'!J29)</f>
        <v>-</v>
      </c>
      <c r="AJ29" s="55" t="str">
        <f>IF(AI29 = "-", "-", 'CADASTRO PROD'!D29)</f>
        <v>-</v>
      </c>
    </row>
    <row r="30" ht="30.0" customHeight="1">
      <c r="A30" s="1"/>
      <c r="B30" s="97" t="str">
        <f t="shared" si="1"/>
        <v/>
      </c>
      <c r="C30" s="98" t="str">
        <f t="shared" si="5"/>
        <v>-</v>
      </c>
      <c r="D30" s="102"/>
      <c r="E30" s="151" t="str">
        <f t="shared" si="2"/>
        <v/>
      </c>
      <c r="F30" s="100"/>
      <c r="G30" s="92"/>
      <c r="H30" s="93"/>
      <c r="I30" s="100"/>
      <c r="J30" s="93"/>
      <c r="K30" s="124"/>
      <c r="L30" s="147" t="str">
        <f t="shared" si="3"/>
        <v/>
      </c>
      <c r="M30" s="103" t="str">
        <f>IF(F30="","",VLOOKUP(E30,'CADASTRO PROD'!$D$8:$P$508,13,FALSE)*K30)</f>
        <v>  </v>
      </c>
      <c r="N30" s="143" t="str">
        <f t="shared" si="4"/>
        <v/>
      </c>
      <c r="O30" s="4"/>
      <c r="P30" s="4"/>
      <c r="Q30" s="4"/>
      <c r="R30" s="4"/>
      <c r="S30" s="4"/>
      <c r="T30" s="4"/>
      <c r="U30" s="4"/>
      <c r="V30" s="142"/>
      <c r="W30" s="104"/>
      <c r="X30" s="104"/>
      <c r="Y30" s="55"/>
      <c r="Z30" s="55"/>
      <c r="AA30" s="55"/>
      <c r="AB30" s="55"/>
      <c r="AC30" s="55"/>
      <c r="AD30" s="55"/>
      <c r="AE30" s="55"/>
      <c r="AF30" s="55"/>
      <c r="AG30" s="55"/>
      <c r="AH30" s="55" t="str">
        <f>IF('CADASTRO PROD'!E30 = "", "-", 'CADASTRO PROD'!E30)</f>
        <v>-</v>
      </c>
      <c r="AI30" s="55" t="str">
        <f>IF(AH30= "-", "-", 'CADASTRO PROD'!J30)</f>
        <v>-</v>
      </c>
      <c r="AJ30" s="55" t="str">
        <f>IF(AI30 = "-", "-", 'CADASTRO PROD'!D30)</f>
        <v>-</v>
      </c>
    </row>
    <row r="31" ht="30.0" customHeight="1">
      <c r="A31" s="1"/>
      <c r="B31" s="97" t="str">
        <f t="shared" si="1"/>
        <v/>
      </c>
      <c r="C31" s="108" t="str">
        <f t="shared" si="5"/>
        <v>-</v>
      </c>
      <c r="D31" s="112"/>
      <c r="E31" s="150" t="str">
        <f t="shared" si="2"/>
        <v/>
      </c>
      <c r="F31" s="110"/>
      <c r="G31" s="92"/>
      <c r="H31" s="93"/>
      <c r="I31" s="110"/>
      <c r="J31" s="93"/>
      <c r="K31" s="132"/>
      <c r="L31" s="149" t="str">
        <f t="shared" si="3"/>
        <v/>
      </c>
      <c r="M31" s="113" t="str">
        <f>IF(F31="","",VLOOKUP(E31,'CADASTRO PROD'!$D$8:$P$508,13,FALSE)*K31)</f>
        <v>  </v>
      </c>
      <c r="N31" s="143" t="str">
        <f t="shared" si="4"/>
        <v/>
      </c>
      <c r="O31" s="4"/>
      <c r="P31" s="4"/>
      <c r="Q31" s="4"/>
      <c r="R31" s="4"/>
      <c r="S31" s="4"/>
      <c r="T31" s="4"/>
      <c r="U31" s="4"/>
      <c r="V31" s="142"/>
      <c r="W31" s="104"/>
      <c r="X31" s="104"/>
      <c r="Y31" s="55"/>
      <c r="Z31" s="55"/>
      <c r="AA31" s="55"/>
      <c r="AB31" s="55"/>
      <c r="AC31" s="55"/>
      <c r="AD31" s="55"/>
      <c r="AE31" s="55"/>
      <c r="AF31" s="55"/>
      <c r="AG31" s="55"/>
      <c r="AH31" s="55" t="str">
        <f>IF('CADASTRO PROD'!E31 = "", "-", 'CADASTRO PROD'!E31)</f>
        <v>-</v>
      </c>
      <c r="AI31" s="55" t="str">
        <f>IF(AH31= "-", "-", 'CADASTRO PROD'!J31)</f>
        <v>-</v>
      </c>
      <c r="AJ31" s="55" t="str">
        <f>IF(AI31 = "-", "-", 'CADASTRO PROD'!D31)</f>
        <v>-</v>
      </c>
    </row>
    <row r="32" ht="30.0" customHeight="1">
      <c r="A32" s="1"/>
      <c r="B32" s="97" t="str">
        <f t="shared" si="1"/>
        <v/>
      </c>
      <c r="C32" s="98" t="str">
        <f t="shared" si="5"/>
        <v>-</v>
      </c>
      <c r="D32" s="102"/>
      <c r="E32" s="151" t="str">
        <f t="shared" si="2"/>
        <v/>
      </c>
      <c r="F32" s="100"/>
      <c r="G32" s="92"/>
      <c r="H32" s="93"/>
      <c r="I32" s="100"/>
      <c r="J32" s="93"/>
      <c r="K32" s="124"/>
      <c r="L32" s="147" t="str">
        <f t="shared" si="3"/>
        <v/>
      </c>
      <c r="M32" s="103" t="str">
        <f>IF(F32="","",VLOOKUP(E32,'CADASTRO PROD'!$D$8:$P$508,13,FALSE)*K32)</f>
        <v>  </v>
      </c>
      <c r="N32" s="143" t="str">
        <f t="shared" si="4"/>
        <v/>
      </c>
      <c r="O32" s="4"/>
      <c r="P32" s="4"/>
      <c r="Q32" s="4"/>
      <c r="R32" s="4"/>
      <c r="S32" s="4"/>
      <c r="T32" s="4"/>
      <c r="U32" s="4"/>
      <c r="V32" s="142"/>
      <c r="W32" s="104"/>
      <c r="X32" s="104"/>
      <c r="Y32" s="55"/>
      <c r="Z32" s="55"/>
      <c r="AA32" s="55"/>
      <c r="AB32" s="55"/>
      <c r="AC32" s="55"/>
      <c r="AD32" s="55"/>
      <c r="AE32" s="55"/>
      <c r="AF32" s="55"/>
      <c r="AG32" s="55"/>
      <c r="AH32" s="55" t="str">
        <f>IF('CADASTRO PROD'!E32 = "", "-", 'CADASTRO PROD'!E32)</f>
        <v>-</v>
      </c>
      <c r="AI32" s="55" t="str">
        <f>IF(AH32= "-", "-", 'CADASTRO PROD'!J32)</f>
        <v>-</v>
      </c>
      <c r="AJ32" s="55" t="str">
        <f>IF(AI32 = "-", "-", 'CADASTRO PROD'!D32)</f>
        <v>-</v>
      </c>
    </row>
    <row r="33" ht="30.0" customHeight="1">
      <c r="A33" s="1"/>
      <c r="B33" s="97" t="str">
        <f t="shared" si="1"/>
        <v/>
      </c>
      <c r="C33" s="108" t="str">
        <f t="shared" si="5"/>
        <v>-</v>
      </c>
      <c r="D33" s="112"/>
      <c r="E33" s="150" t="str">
        <f t="shared" si="2"/>
        <v/>
      </c>
      <c r="F33" s="110"/>
      <c r="G33" s="92"/>
      <c r="H33" s="93"/>
      <c r="I33" s="110"/>
      <c r="J33" s="93"/>
      <c r="K33" s="132"/>
      <c r="L33" s="149" t="str">
        <f t="shared" si="3"/>
        <v/>
      </c>
      <c r="M33" s="113" t="str">
        <f>IF(F33="","",VLOOKUP(E33,'CADASTRO PROD'!$D$8:$P$508,13,FALSE)*K33)</f>
        <v>  </v>
      </c>
      <c r="N33" s="143" t="str">
        <f t="shared" si="4"/>
        <v/>
      </c>
      <c r="O33" s="4"/>
      <c r="P33" s="4"/>
      <c r="Q33" s="4"/>
      <c r="R33" s="4"/>
      <c r="S33" s="4"/>
      <c r="T33" s="4"/>
      <c r="U33" s="4"/>
      <c r="V33" s="142"/>
      <c r="W33" s="104"/>
      <c r="X33" s="104"/>
      <c r="Y33" s="55"/>
      <c r="Z33" s="55"/>
      <c r="AA33" s="55"/>
      <c r="AB33" s="55"/>
      <c r="AC33" s="55"/>
      <c r="AD33" s="55"/>
      <c r="AE33" s="55"/>
      <c r="AF33" s="55"/>
      <c r="AG33" s="55"/>
      <c r="AH33" s="55" t="str">
        <f>IF('CADASTRO PROD'!E33 = "", "-", 'CADASTRO PROD'!E33)</f>
        <v>-</v>
      </c>
      <c r="AI33" s="55" t="str">
        <f>IF(AH33= "-", "-", 'CADASTRO PROD'!J33)</f>
        <v>-</v>
      </c>
      <c r="AJ33" s="55" t="str">
        <f>IF(AI33 = "-", "-", 'CADASTRO PROD'!D33)</f>
        <v>-</v>
      </c>
    </row>
    <row r="34" ht="30.0" customHeight="1">
      <c r="A34" s="1"/>
      <c r="B34" s="97" t="str">
        <f t="shared" si="1"/>
        <v/>
      </c>
      <c r="C34" s="98" t="str">
        <f t="shared" si="5"/>
        <v>-</v>
      </c>
      <c r="D34" s="102"/>
      <c r="E34" s="151" t="str">
        <f t="shared" si="2"/>
        <v/>
      </c>
      <c r="F34" s="100"/>
      <c r="G34" s="92"/>
      <c r="H34" s="93"/>
      <c r="I34" s="100"/>
      <c r="J34" s="93"/>
      <c r="K34" s="124"/>
      <c r="L34" s="147" t="str">
        <f t="shared" si="3"/>
        <v/>
      </c>
      <c r="M34" s="103" t="str">
        <f>IF(F34="","",VLOOKUP(E34,'CADASTRO PROD'!$D$8:$P$508,13,FALSE)*K34)</f>
        <v>  </v>
      </c>
      <c r="N34" s="143" t="str">
        <f t="shared" si="4"/>
        <v/>
      </c>
      <c r="O34" s="4"/>
      <c r="P34" s="4"/>
      <c r="Q34" s="4"/>
      <c r="R34" s="4"/>
      <c r="S34" s="4"/>
      <c r="T34" s="4"/>
      <c r="U34" s="4"/>
      <c r="V34" s="142"/>
      <c r="W34" s="104"/>
      <c r="X34" s="104"/>
      <c r="Y34" s="55"/>
      <c r="Z34" s="55"/>
      <c r="AA34" s="55"/>
      <c r="AB34" s="55"/>
      <c r="AC34" s="55"/>
      <c r="AD34" s="55"/>
      <c r="AE34" s="55"/>
      <c r="AF34" s="55"/>
      <c r="AG34" s="55"/>
      <c r="AH34" s="55" t="str">
        <f>IF('CADASTRO PROD'!E34 = "", "-", 'CADASTRO PROD'!E34)</f>
        <v>-</v>
      </c>
      <c r="AI34" s="55" t="str">
        <f>IF(AH34= "-", "-", 'CADASTRO PROD'!J34)</f>
        <v>-</v>
      </c>
      <c r="AJ34" s="55" t="str">
        <f>IF(AI34 = "-", "-", 'CADASTRO PROD'!D34)</f>
        <v>-</v>
      </c>
    </row>
    <row r="35" ht="30.0" customHeight="1">
      <c r="A35" s="1"/>
      <c r="B35" s="97" t="str">
        <f t="shared" si="1"/>
        <v/>
      </c>
      <c r="C35" s="108" t="str">
        <f t="shared" si="5"/>
        <v>-</v>
      </c>
      <c r="D35" s="112"/>
      <c r="E35" s="150" t="str">
        <f t="shared" si="2"/>
        <v/>
      </c>
      <c r="F35" s="110"/>
      <c r="G35" s="92"/>
      <c r="H35" s="93"/>
      <c r="I35" s="110"/>
      <c r="J35" s="93"/>
      <c r="K35" s="132"/>
      <c r="L35" s="149" t="str">
        <f t="shared" si="3"/>
        <v/>
      </c>
      <c r="M35" s="113" t="str">
        <f>IF(F35="","",VLOOKUP(E35,'CADASTRO PROD'!$D$8:$P$508,13,FALSE)*K35)</f>
        <v>  </v>
      </c>
      <c r="N35" s="143" t="str">
        <f t="shared" si="4"/>
        <v/>
      </c>
      <c r="O35" s="4"/>
      <c r="P35" s="4"/>
      <c r="Q35" s="4"/>
      <c r="R35" s="4"/>
      <c r="S35" s="4"/>
      <c r="T35" s="4"/>
      <c r="U35" s="4"/>
      <c r="V35" s="142"/>
      <c r="W35" s="104"/>
      <c r="X35" s="104"/>
      <c r="Y35" s="55"/>
      <c r="Z35" s="55"/>
      <c r="AA35" s="55"/>
      <c r="AB35" s="55"/>
      <c r="AC35" s="55"/>
      <c r="AD35" s="55"/>
      <c r="AE35" s="55"/>
      <c r="AF35" s="55"/>
      <c r="AG35" s="55"/>
      <c r="AH35" s="55" t="str">
        <f>IF('CADASTRO PROD'!E35 = "", "-", 'CADASTRO PROD'!E35)</f>
        <v>-</v>
      </c>
      <c r="AI35" s="55" t="str">
        <f>IF(AH35= "-", "-", 'CADASTRO PROD'!J35)</f>
        <v>-</v>
      </c>
      <c r="AJ35" s="55" t="str">
        <f>IF(AI35 = "-", "-", 'CADASTRO PROD'!D35)</f>
        <v>-</v>
      </c>
    </row>
    <row r="36" ht="30.0" customHeight="1">
      <c r="A36" s="1"/>
      <c r="B36" s="97" t="str">
        <f t="shared" si="1"/>
        <v/>
      </c>
      <c r="C36" s="98" t="str">
        <f t="shared" si="5"/>
        <v>-</v>
      </c>
      <c r="D36" s="102"/>
      <c r="E36" s="151" t="str">
        <f t="shared" si="2"/>
        <v/>
      </c>
      <c r="F36" s="100"/>
      <c r="G36" s="92"/>
      <c r="H36" s="93"/>
      <c r="I36" s="100"/>
      <c r="J36" s="93"/>
      <c r="K36" s="124"/>
      <c r="L36" s="147" t="str">
        <f t="shared" si="3"/>
        <v/>
      </c>
      <c r="M36" s="103" t="str">
        <f>IF(F36="","",VLOOKUP(E36,'CADASTRO PROD'!$D$8:$P$508,13,FALSE)*K36)</f>
        <v>  </v>
      </c>
      <c r="N36" s="143" t="str">
        <f t="shared" si="4"/>
        <v/>
      </c>
      <c r="O36" s="4"/>
      <c r="P36" s="4"/>
      <c r="Q36" s="4"/>
      <c r="R36" s="4"/>
      <c r="S36" s="4"/>
      <c r="T36" s="4"/>
      <c r="U36" s="4"/>
      <c r="V36" s="142"/>
      <c r="W36" s="104"/>
      <c r="X36" s="104"/>
      <c r="Y36" s="55"/>
      <c r="Z36" s="55"/>
      <c r="AA36" s="55"/>
      <c r="AB36" s="55"/>
      <c r="AC36" s="55"/>
      <c r="AD36" s="55"/>
      <c r="AE36" s="55"/>
      <c r="AF36" s="55"/>
      <c r="AG36" s="55"/>
      <c r="AH36" s="55" t="str">
        <f>IF('CADASTRO PROD'!E36 = "", "-", 'CADASTRO PROD'!E36)</f>
        <v>-</v>
      </c>
      <c r="AI36" s="55" t="str">
        <f>IF(AH36= "-", "-", 'CADASTRO PROD'!J36)</f>
        <v>-</v>
      </c>
      <c r="AJ36" s="55" t="str">
        <f>IF(AI36 = "-", "-", 'CADASTRO PROD'!D36)</f>
        <v>-</v>
      </c>
    </row>
    <row r="37" ht="30.0" customHeight="1">
      <c r="A37" s="1"/>
      <c r="B37" s="97" t="str">
        <f t="shared" si="1"/>
        <v/>
      </c>
      <c r="C37" s="108" t="str">
        <f t="shared" si="5"/>
        <v>-</v>
      </c>
      <c r="D37" s="112"/>
      <c r="E37" s="150" t="str">
        <f t="shared" si="2"/>
        <v/>
      </c>
      <c r="F37" s="110"/>
      <c r="G37" s="92"/>
      <c r="H37" s="93"/>
      <c r="I37" s="110"/>
      <c r="J37" s="93"/>
      <c r="K37" s="132"/>
      <c r="L37" s="149" t="str">
        <f t="shared" si="3"/>
        <v/>
      </c>
      <c r="M37" s="113" t="str">
        <f>IF(F37="","",VLOOKUP(E37,'CADASTRO PROD'!$D$8:$P$508,13,FALSE)*K37)</f>
        <v>  </v>
      </c>
      <c r="N37" s="143" t="str">
        <f t="shared" si="4"/>
        <v/>
      </c>
      <c r="O37" s="4"/>
      <c r="P37" s="4"/>
      <c r="Q37" s="4"/>
      <c r="R37" s="4"/>
      <c r="S37" s="4"/>
      <c r="T37" s="4"/>
      <c r="U37" s="4"/>
      <c r="V37" s="142"/>
      <c r="W37" s="104"/>
      <c r="X37" s="104"/>
      <c r="Y37" s="55"/>
      <c r="Z37" s="55"/>
      <c r="AA37" s="55"/>
      <c r="AB37" s="55"/>
      <c r="AC37" s="55"/>
      <c r="AD37" s="55"/>
      <c r="AE37" s="55"/>
      <c r="AF37" s="55"/>
      <c r="AG37" s="55"/>
      <c r="AH37" s="55" t="str">
        <f>IF('CADASTRO PROD'!E37 = "", "-", 'CADASTRO PROD'!E37)</f>
        <v>-</v>
      </c>
      <c r="AI37" s="55" t="str">
        <f>IF(AH37= "-", "-", 'CADASTRO PROD'!J37)</f>
        <v>-</v>
      </c>
      <c r="AJ37" s="55" t="str">
        <f>IF(AI37 = "-", "-", 'CADASTRO PROD'!D37)</f>
        <v>-</v>
      </c>
    </row>
    <row r="38" ht="30.0" customHeight="1">
      <c r="A38" s="1"/>
      <c r="B38" s="97" t="str">
        <f t="shared" si="1"/>
        <v/>
      </c>
      <c r="C38" s="98" t="str">
        <f t="shared" si="5"/>
        <v>-</v>
      </c>
      <c r="D38" s="102"/>
      <c r="E38" s="151" t="str">
        <f t="shared" si="2"/>
        <v/>
      </c>
      <c r="F38" s="100"/>
      <c r="G38" s="92"/>
      <c r="H38" s="93"/>
      <c r="I38" s="100"/>
      <c r="J38" s="93"/>
      <c r="K38" s="124"/>
      <c r="L38" s="147" t="str">
        <f t="shared" si="3"/>
        <v/>
      </c>
      <c r="M38" s="103" t="str">
        <f>IF(F38="","",VLOOKUP(E38,'CADASTRO PROD'!$D$8:$P$508,13,FALSE)*K38)</f>
        <v>  </v>
      </c>
      <c r="N38" s="143" t="str">
        <f t="shared" si="4"/>
        <v/>
      </c>
      <c r="O38" s="4"/>
      <c r="P38" s="4"/>
      <c r="Q38" s="4"/>
      <c r="R38" s="4"/>
      <c r="S38" s="4"/>
      <c r="T38" s="4"/>
      <c r="U38" s="4"/>
      <c r="V38" s="142"/>
      <c r="W38" s="104"/>
      <c r="X38" s="104"/>
      <c r="Y38" s="55"/>
      <c r="Z38" s="55"/>
      <c r="AA38" s="55"/>
      <c r="AB38" s="55"/>
      <c r="AC38" s="55"/>
      <c r="AD38" s="55"/>
      <c r="AE38" s="55"/>
      <c r="AF38" s="55"/>
      <c r="AG38" s="55"/>
      <c r="AH38" s="55" t="str">
        <f>IF('CADASTRO PROD'!E38 = "", "-", 'CADASTRO PROD'!E38)</f>
        <v>-</v>
      </c>
      <c r="AI38" s="55" t="str">
        <f>IF(AH38= "-", "-", 'CADASTRO PROD'!J38)</f>
        <v>-</v>
      </c>
      <c r="AJ38" s="55" t="str">
        <f>IF(AI38 = "-", "-", 'CADASTRO PROD'!D38)</f>
        <v>-</v>
      </c>
    </row>
    <row r="39" ht="30.0" customHeight="1">
      <c r="A39" s="1"/>
      <c r="B39" s="97" t="str">
        <f t="shared" si="1"/>
        <v/>
      </c>
      <c r="C39" s="108" t="str">
        <f t="shared" si="5"/>
        <v>-</v>
      </c>
      <c r="D39" s="112"/>
      <c r="E39" s="150" t="str">
        <f t="shared" si="2"/>
        <v/>
      </c>
      <c r="F39" s="110"/>
      <c r="G39" s="92"/>
      <c r="H39" s="93"/>
      <c r="I39" s="110"/>
      <c r="J39" s="93"/>
      <c r="K39" s="132"/>
      <c r="L39" s="149" t="str">
        <f t="shared" si="3"/>
        <v/>
      </c>
      <c r="M39" s="113" t="str">
        <f>IF(F39="","",VLOOKUP(E39,'CADASTRO PROD'!$D$8:$P$508,13,FALSE)*K39)</f>
        <v>  </v>
      </c>
      <c r="N39" s="143" t="str">
        <f t="shared" si="4"/>
        <v/>
      </c>
      <c r="O39" s="4"/>
      <c r="P39" s="4"/>
      <c r="Q39" s="4"/>
      <c r="R39" s="4"/>
      <c r="S39" s="4"/>
      <c r="T39" s="4"/>
      <c r="U39" s="4"/>
      <c r="V39" s="142"/>
      <c r="W39" s="104"/>
      <c r="X39" s="104"/>
      <c r="Y39" s="55"/>
      <c r="Z39" s="55"/>
      <c r="AA39" s="55"/>
      <c r="AB39" s="55"/>
      <c r="AC39" s="55"/>
      <c r="AD39" s="55"/>
      <c r="AE39" s="55"/>
      <c r="AF39" s="55"/>
      <c r="AG39" s="55"/>
      <c r="AH39" s="55" t="str">
        <f>IF('CADASTRO PROD'!E39 = "", "-", 'CADASTRO PROD'!E39)</f>
        <v>-</v>
      </c>
      <c r="AI39" s="55" t="str">
        <f>IF(AH39= "-", "-", 'CADASTRO PROD'!J39)</f>
        <v>-</v>
      </c>
      <c r="AJ39" s="55" t="str">
        <f>IF(AI39 = "-", "-", 'CADASTRO PROD'!D39)</f>
        <v>-</v>
      </c>
    </row>
    <row r="40" ht="30.0" customHeight="1">
      <c r="A40" s="1"/>
      <c r="B40" s="97" t="str">
        <f t="shared" si="1"/>
        <v/>
      </c>
      <c r="C40" s="98" t="str">
        <f t="shared" si="5"/>
        <v>-</v>
      </c>
      <c r="D40" s="102"/>
      <c r="E40" s="151" t="str">
        <f t="shared" si="2"/>
        <v/>
      </c>
      <c r="F40" s="100"/>
      <c r="G40" s="92"/>
      <c r="H40" s="93"/>
      <c r="I40" s="100"/>
      <c r="J40" s="93"/>
      <c r="K40" s="124"/>
      <c r="L40" s="147" t="str">
        <f t="shared" si="3"/>
        <v/>
      </c>
      <c r="M40" s="103" t="str">
        <f>IF(F40="","",VLOOKUP(E40,'CADASTRO PROD'!$D$8:$P$508,13,FALSE)*K40)</f>
        <v>  </v>
      </c>
      <c r="N40" s="143" t="str">
        <f t="shared" si="4"/>
        <v/>
      </c>
      <c r="O40" s="4"/>
      <c r="P40" s="4"/>
      <c r="Q40" s="4"/>
      <c r="R40" s="4"/>
      <c r="S40" s="4"/>
      <c r="T40" s="4"/>
      <c r="U40" s="4"/>
      <c r="V40" s="142"/>
      <c r="W40" s="104"/>
      <c r="X40" s="104"/>
      <c r="Y40" s="55"/>
      <c r="Z40" s="55"/>
      <c r="AA40" s="55"/>
      <c r="AB40" s="55"/>
      <c r="AC40" s="55"/>
      <c r="AD40" s="55"/>
      <c r="AE40" s="55"/>
      <c r="AF40" s="55"/>
      <c r="AG40" s="55"/>
      <c r="AH40" s="55" t="str">
        <f>IF('CADASTRO PROD'!E40 = "", "-", 'CADASTRO PROD'!E40)</f>
        <v>-</v>
      </c>
      <c r="AI40" s="55" t="str">
        <f>IF(AH40= "-", "-", 'CADASTRO PROD'!J40)</f>
        <v>-</v>
      </c>
      <c r="AJ40" s="55" t="str">
        <f>IF(AI40 = "-", "-", 'CADASTRO PROD'!D40)</f>
        <v>-</v>
      </c>
    </row>
    <row r="41" ht="30.0" customHeight="1">
      <c r="A41" s="1"/>
      <c r="B41" s="97" t="str">
        <f t="shared" si="1"/>
        <v/>
      </c>
      <c r="C41" s="108" t="str">
        <f t="shared" si="5"/>
        <v>-</v>
      </c>
      <c r="D41" s="112"/>
      <c r="E41" s="150" t="str">
        <f t="shared" si="2"/>
        <v/>
      </c>
      <c r="F41" s="110"/>
      <c r="G41" s="92"/>
      <c r="H41" s="93"/>
      <c r="I41" s="110"/>
      <c r="J41" s="93"/>
      <c r="K41" s="132"/>
      <c r="L41" s="149" t="str">
        <f t="shared" si="3"/>
        <v/>
      </c>
      <c r="M41" s="113" t="str">
        <f>IF(F41="","",VLOOKUP(E41,'CADASTRO PROD'!$D$8:$P$508,13,FALSE)*K41)</f>
        <v>  </v>
      </c>
      <c r="N41" s="143" t="str">
        <f t="shared" si="4"/>
        <v/>
      </c>
      <c r="O41" s="4"/>
      <c r="P41" s="4"/>
      <c r="Q41" s="4"/>
      <c r="R41" s="4"/>
      <c r="S41" s="4"/>
      <c r="T41" s="4"/>
      <c r="U41" s="4"/>
      <c r="V41" s="142"/>
      <c r="W41" s="104"/>
      <c r="X41" s="104"/>
      <c r="Y41" s="55"/>
      <c r="Z41" s="55"/>
      <c r="AA41" s="55"/>
      <c r="AB41" s="55"/>
      <c r="AC41" s="55"/>
      <c r="AD41" s="55"/>
      <c r="AE41" s="55"/>
      <c r="AF41" s="55"/>
      <c r="AG41" s="55"/>
      <c r="AH41" s="55" t="str">
        <f>IF('CADASTRO PROD'!E41 = "", "-", 'CADASTRO PROD'!E41)</f>
        <v>-</v>
      </c>
      <c r="AI41" s="55" t="str">
        <f>IF(AH41= "-", "-", 'CADASTRO PROD'!J41)</f>
        <v>-</v>
      </c>
      <c r="AJ41" s="55" t="str">
        <f>IF(AI41 = "-", "-", 'CADASTRO PROD'!D41)</f>
        <v>-</v>
      </c>
    </row>
    <row r="42" ht="30.0" customHeight="1">
      <c r="A42" s="1"/>
      <c r="B42" s="97" t="str">
        <f t="shared" si="1"/>
        <v/>
      </c>
      <c r="C42" s="98" t="str">
        <f t="shared" si="5"/>
        <v>-</v>
      </c>
      <c r="D42" s="102"/>
      <c r="E42" s="151" t="str">
        <f t="shared" si="2"/>
        <v/>
      </c>
      <c r="F42" s="100"/>
      <c r="G42" s="92"/>
      <c r="H42" s="93"/>
      <c r="I42" s="100"/>
      <c r="J42" s="93"/>
      <c r="K42" s="124"/>
      <c r="L42" s="147" t="str">
        <f t="shared" si="3"/>
        <v/>
      </c>
      <c r="M42" s="103" t="str">
        <f>IF(F42="","",VLOOKUP(E42,'CADASTRO PROD'!$D$8:$P$508,13,FALSE)*K42)</f>
        <v>  </v>
      </c>
      <c r="N42" s="143" t="str">
        <f t="shared" si="4"/>
        <v/>
      </c>
      <c r="O42" s="4"/>
      <c r="P42" s="4"/>
      <c r="Q42" s="4"/>
      <c r="R42" s="4"/>
      <c r="S42" s="4"/>
      <c r="T42" s="4"/>
      <c r="U42" s="4"/>
      <c r="V42" s="142"/>
      <c r="W42" s="104"/>
      <c r="X42" s="104"/>
      <c r="Y42" s="55"/>
      <c r="Z42" s="55"/>
      <c r="AA42" s="55"/>
      <c r="AB42" s="55"/>
      <c r="AC42" s="55"/>
      <c r="AD42" s="55"/>
      <c r="AE42" s="55"/>
      <c r="AF42" s="55"/>
      <c r="AG42" s="55"/>
      <c r="AH42" s="55" t="str">
        <f>IF('CADASTRO PROD'!E42 = "", "-", 'CADASTRO PROD'!E42)</f>
        <v>-</v>
      </c>
      <c r="AI42" s="55" t="str">
        <f>IF(AH42= "-", "-", 'CADASTRO PROD'!J42)</f>
        <v>-</v>
      </c>
      <c r="AJ42" s="55" t="str">
        <f>IF(AI42 = "-", "-", 'CADASTRO PROD'!D42)</f>
        <v>-</v>
      </c>
    </row>
    <row r="43" ht="30.0" customHeight="1">
      <c r="A43" s="1"/>
      <c r="B43" s="97" t="str">
        <f t="shared" si="1"/>
        <v/>
      </c>
      <c r="C43" s="108" t="str">
        <f t="shared" si="5"/>
        <v>-</v>
      </c>
      <c r="D43" s="112"/>
      <c r="E43" s="150" t="str">
        <f t="shared" si="2"/>
        <v/>
      </c>
      <c r="F43" s="110"/>
      <c r="G43" s="92"/>
      <c r="H43" s="93"/>
      <c r="I43" s="110"/>
      <c r="J43" s="93"/>
      <c r="K43" s="132"/>
      <c r="L43" s="149" t="str">
        <f t="shared" si="3"/>
        <v/>
      </c>
      <c r="M43" s="113" t="str">
        <f>IF(F43="","",VLOOKUP(E43,'CADASTRO PROD'!$D$8:$P$508,13,FALSE)*K43)</f>
        <v>  </v>
      </c>
      <c r="N43" s="143" t="str">
        <f t="shared" si="4"/>
        <v/>
      </c>
      <c r="O43" s="4"/>
      <c r="P43" s="4"/>
      <c r="Q43" s="4"/>
      <c r="R43" s="4"/>
      <c r="S43" s="4"/>
      <c r="T43" s="4"/>
      <c r="U43" s="4"/>
      <c r="V43" s="142"/>
      <c r="W43" s="104"/>
      <c r="X43" s="104"/>
      <c r="Y43" s="55"/>
      <c r="Z43" s="55"/>
      <c r="AA43" s="55"/>
      <c r="AB43" s="55"/>
      <c r="AC43" s="55"/>
      <c r="AD43" s="55"/>
      <c r="AE43" s="55"/>
      <c r="AF43" s="55"/>
      <c r="AG43" s="55"/>
      <c r="AH43" s="55" t="str">
        <f>IF('CADASTRO PROD'!E43 = "", "-", 'CADASTRO PROD'!E43)</f>
        <v>-</v>
      </c>
      <c r="AI43" s="55" t="str">
        <f>IF(AH43= "-", "-", 'CADASTRO PROD'!J43)</f>
        <v>-</v>
      </c>
      <c r="AJ43" s="55" t="str">
        <f>IF(AI43 = "-", "-", 'CADASTRO PROD'!D43)</f>
        <v>-</v>
      </c>
    </row>
    <row r="44" ht="30.0" customHeight="1">
      <c r="A44" s="1"/>
      <c r="B44" s="97" t="str">
        <f t="shared" si="1"/>
        <v/>
      </c>
      <c r="C44" s="98" t="str">
        <f t="shared" si="5"/>
        <v>-</v>
      </c>
      <c r="D44" s="102"/>
      <c r="E44" s="151" t="str">
        <f t="shared" si="2"/>
        <v/>
      </c>
      <c r="F44" s="100"/>
      <c r="G44" s="92"/>
      <c r="H44" s="93"/>
      <c r="I44" s="100"/>
      <c r="J44" s="93"/>
      <c r="K44" s="124"/>
      <c r="L44" s="147" t="str">
        <f t="shared" si="3"/>
        <v/>
      </c>
      <c r="M44" s="103" t="str">
        <f>IF(F44="","",VLOOKUP(E44,'CADASTRO PROD'!$D$8:$P$508,13,FALSE)*K44)</f>
        <v>  </v>
      </c>
      <c r="N44" s="143" t="str">
        <f t="shared" si="4"/>
        <v/>
      </c>
      <c r="O44" s="4"/>
      <c r="P44" s="4"/>
      <c r="Q44" s="4"/>
      <c r="R44" s="4"/>
      <c r="S44" s="4"/>
      <c r="T44" s="4"/>
      <c r="U44" s="4"/>
      <c r="V44" s="142"/>
      <c r="W44" s="104"/>
      <c r="X44" s="104"/>
      <c r="Y44" s="55"/>
      <c r="Z44" s="55"/>
      <c r="AA44" s="55"/>
      <c r="AB44" s="55"/>
      <c r="AC44" s="55"/>
      <c r="AD44" s="55"/>
      <c r="AE44" s="55"/>
      <c r="AF44" s="55"/>
      <c r="AG44" s="55"/>
      <c r="AH44" s="55" t="str">
        <f>IF('CADASTRO PROD'!E44 = "", "-", 'CADASTRO PROD'!E44)</f>
        <v>-</v>
      </c>
      <c r="AI44" s="55" t="str">
        <f>IF(AH44= "-", "-", 'CADASTRO PROD'!J44)</f>
        <v>-</v>
      </c>
      <c r="AJ44" s="55" t="str">
        <f>IF(AI44 = "-", "-", 'CADASTRO PROD'!D44)</f>
        <v>-</v>
      </c>
    </row>
    <row r="45" ht="30.0" customHeight="1">
      <c r="A45" s="1"/>
      <c r="B45" s="97" t="str">
        <f t="shared" si="1"/>
        <v/>
      </c>
      <c r="C45" s="108" t="str">
        <f t="shared" si="5"/>
        <v>-</v>
      </c>
      <c r="D45" s="112"/>
      <c r="E45" s="150" t="str">
        <f t="shared" si="2"/>
        <v/>
      </c>
      <c r="F45" s="110"/>
      <c r="G45" s="92"/>
      <c r="H45" s="93"/>
      <c r="I45" s="110"/>
      <c r="J45" s="93"/>
      <c r="K45" s="132"/>
      <c r="L45" s="149" t="str">
        <f t="shared" si="3"/>
        <v/>
      </c>
      <c r="M45" s="113" t="str">
        <f>IF(F45="","",VLOOKUP(E45,'CADASTRO PROD'!$D$8:$P$508,13,FALSE)*K45)</f>
        <v>  </v>
      </c>
      <c r="N45" s="143" t="str">
        <f t="shared" si="4"/>
        <v/>
      </c>
      <c r="O45" s="4"/>
      <c r="P45" s="4"/>
      <c r="Q45" s="4"/>
      <c r="R45" s="4"/>
      <c r="S45" s="4"/>
      <c r="T45" s="4"/>
      <c r="U45" s="4"/>
      <c r="V45" s="142"/>
      <c r="W45" s="104"/>
      <c r="X45" s="104"/>
      <c r="Y45" s="55"/>
      <c r="Z45" s="55"/>
      <c r="AA45" s="55"/>
      <c r="AB45" s="55"/>
      <c r="AC45" s="55"/>
      <c r="AD45" s="55"/>
      <c r="AE45" s="55"/>
      <c r="AF45" s="55"/>
      <c r="AG45" s="55"/>
      <c r="AH45" s="55" t="str">
        <f>IF('CADASTRO PROD'!E45 = "", "-", 'CADASTRO PROD'!E45)</f>
        <v>-</v>
      </c>
      <c r="AI45" s="55" t="str">
        <f>IF(AH45= "-", "-", 'CADASTRO PROD'!J45)</f>
        <v>-</v>
      </c>
      <c r="AJ45" s="55" t="str">
        <f>IF(AI45 = "-", "-", 'CADASTRO PROD'!D45)</f>
        <v>-</v>
      </c>
    </row>
    <row r="46" ht="30.0" customHeight="1">
      <c r="A46" s="1"/>
      <c r="B46" s="97" t="str">
        <f t="shared" si="1"/>
        <v/>
      </c>
      <c r="C46" s="98" t="str">
        <f t="shared" si="5"/>
        <v>-</v>
      </c>
      <c r="D46" s="102"/>
      <c r="E46" s="151" t="str">
        <f t="shared" si="2"/>
        <v/>
      </c>
      <c r="F46" s="100"/>
      <c r="G46" s="92"/>
      <c r="H46" s="93"/>
      <c r="I46" s="100"/>
      <c r="J46" s="93"/>
      <c r="K46" s="124"/>
      <c r="L46" s="147" t="str">
        <f t="shared" si="3"/>
        <v/>
      </c>
      <c r="M46" s="103" t="str">
        <f>IF(F46="","",VLOOKUP(E46,'CADASTRO PROD'!$D$8:$P$508,13,FALSE)*K46)</f>
        <v>  </v>
      </c>
      <c r="N46" s="143" t="str">
        <f t="shared" si="4"/>
        <v/>
      </c>
      <c r="O46" s="4"/>
      <c r="P46" s="4"/>
      <c r="Q46" s="4"/>
      <c r="R46" s="4"/>
      <c r="S46" s="4"/>
      <c r="T46" s="4"/>
      <c r="U46" s="4"/>
      <c r="V46" s="142"/>
      <c r="W46" s="104"/>
      <c r="X46" s="104"/>
      <c r="Y46" s="55"/>
      <c r="Z46" s="55"/>
      <c r="AA46" s="55"/>
      <c r="AB46" s="55"/>
      <c r="AC46" s="55"/>
      <c r="AD46" s="55"/>
      <c r="AE46" s="55"/>
      <c r="AF46" s="55"/>
      <c r="AG46" s="55"/>
      <c r="AH46" s="55" t="str">
        <f>IF('CADASTRO PROD'!E46 = "", "-", 'CADASTRO PROD'!E46)</f>
        <v>-</v>
      </c>
      <c r="AI46" s="55" t="str">
        <f>IF(AH46= "-", "-", 'CADASTRO PROD'!J46)</f>
        <v>-</v>
      </c>
      <c r="AJ46" s="55" t="str">
        <f>IF(AI46 = "-", "-", 'CADASTRO PROD'!D46)</f>
        <v>-</v>
      </c>
    </row>
    <row r="47" ht="30.0" customHeight="1">
      <c r="A47" s="1"/>
      <c r="B47" s="97" t="str">
        <f t="shared" si="1"/>
        <v/>
      </c>
      <c r="C47" s="108" t="str">
        <f t="shared" si="5"/>
        <v>-</v>
      </c>
      <c r="D47" s="112"/>
      <c r="E47" s="150" t="str">
        <f t="shared" si="2"/>
        <v/>
      </c>
      <c r="F47" s="110"/>
      <c r="G47" s="92"/>
      <c r="H47" s="93"/>
      <c r="I47" s="110"/>
      <c r="J47" s="93"/>
      <c r="K47" s="132"/>
      <c r="L47" s="149" t="str">
        <f t="shared" si="3"/>
        <v/>
      </c>
      <c r="M47" s="113" t="str">
        <f>IF(F47="","",VLOOKUP(E47,'CADASTRO PROD'!$D$8:$P$508,13,FALSE)*K47)</f>
        <v>  </v>
      </c>
      <c r="N47" s="143" t="str">
        <f t="shared" si="4"/>
        <v/>
      </c>
      <c r="O47" s="4"/>
      <c r="P47" s="4"/>
      <c r="Q47" s="4"/>
      <c r="R47" s="4"/>
      <c r="S47" s="4"/>
      <c r="T47" s="4"/>
      <c r="U47" s="4"/>
      <c r="V47" s="142"/>
      <c r="W47" s="104"/>
      <c r="X47" s="104"/>
      <c r="Y47" s="55"/>
      <c r="Z47" s="55"/>
      <c r="AA47" s="55"/>
      <c r="AB47" s="55"/>
      <c r="AC47" s="55"/>
      <c r="AD47" s="55"/>
      <c r="AE47" s="55"/>
      <c r="AF47" s="55"/>
      <c r="AG47" s="55"/>
      <c r="AH47" s="55" t="str">
        <f>IF('CADASTRO PROD'!E47 = "", "-", 'CADASTRO PROD'!E47)</f>
        <v>-</v>
      </c>
      <c r="AI47" s="55" t="str">
        <f>IF(AH47= "-", "-", 'CADASTRO PROD'!J47)</f>
        <v>-</v>
      </c>
      <c r="AJ47" s="55" t="str">
        <f>IF(AI47 = "-", "-", 'CADASTRO PROD'!D47)</f>
        <v>-</v>
      </c>
    </row>
    <row r="48" ht="30.0" customHeight="1">
      <c r="A48" s="1"/>
      <c r="B48" s="97" t="str">
        <f t="shared" si="1"/>
        <v/>
      </c>
      <c r="C48" s="98" t="str">
        <f t="shared" si="5"/>
        <v>-</v>
      </c>
      <c r="D48" s="102"/>
      <c r="E48" s="151" t="str">
        <f t="shared" si="2"/>
        <v/>
      </c>
      <c r="F48" s="100"/>
      <c r="G48" s="92"/>
      <c r="H48" s="93"/>
      <c r="I48" s="100"/>
      <c r="J48" s="93"/>
      <c r="K48" s="124"/>
      <c r="L48" s="147" t="str">
        <f t="shared" si="3"/>
        <v/>
      </c>
      <c r="M48" s="103" t="str">
        <f>IF(F48="","",VLOOKUP(E48,'CADASTRO PROD'!$D$8:$P$508,13,FALSE)*K48)</f>
        <v>  </v>
      </c>
      <c r="N48" s="143" t="str">
        <f t="shared" si="4"/>
        <v/>
      </c>
      <c r="O48" s="4"/>
      <c r="P48" s="4"/>
      <c r="Q48" s="4"/>
      <c r="R48" s="4"/>
      <c r="S48" s="4"/>
      <c r="T48" s="4"/>
      <c r="U48" s="4"/>
      <c r="V48" s="142"/>
      <c r="W48" s="104"/>
      <c r="X48" s="104"/>
      <c r="Y48" s="55"/>
      <c r="Z48" s="55"/>
      <c r="AA48" s="55"/>
      <c r="AB48" s="55"/>
      <c r="AC48" s="55"/>
      <c r="AD48" s="55"/>
      <c r="AE48" s="55"/>
      <c r="AF48" s="55"/>
      <c r="AG48" s="55"/>
      <c r="AH48" s="55" t="str">
        <f>IF('CADASTRO PROD'!E48 = "", "-", 'CADASTRO PROD'!E48)</f>
        <v>-</v>
      </c>
      <c r="AI48" s="55" t="str">
        <f>IF(AH48= "-", "-", 'CADASTRO PROD'!J48)</f>
        <v>-</v>
      </c>
      <c r="AJ48" s="55" t="str">
        <f>IF(AI48 = "-", "-", 'CADASTRO PROD'!D48)</f>
        <v>-</v>
      </c>
    </row>
    <row r="49" ht="30.0" customHeight="1">
      <c r="A49" s="1"/>
      <c r="B49" s="97" t="str">
        <f t="shared" si="1"/>
        <v/>
      </c>
      <c r="C49" s="108" t="str">
        <f t="shared" si="5"/>
        <v>-</v>
      </c>
      <c r="D49" s="112"/>
      <c r="E49" s="150" t="str">
        <f t="shared" si="2"/>
        <v/>
      </c>
      <c r="F49" s="110"/>
      <c r="G49" s="92"/>
      <c r="H49" s="93"/>
      <c r="I49" s="110"/>
      <c r="J49" s="93"/>
      <c r="K49" s="132"/>
      <c r="L49" s="149" t="str">
        <f t="shared" si="3"/>
        <v/>
      </c>
      <c r="M49" s="113" t="str">
        <f>IF(F49="","",VLOOKUP(E49,'CADASTRO PROD'!$D$8:$P$508,13,FALSE)*K49)</f>
        <v>  </v>
      </c>
      <c r="N49" s="143" t="str">
        <f t="shared" si="4"/>
        <v/>
      </c>
      <c r="O49" s="4"/>
      <c r="P49" s="4"/>
      <c r="Q49" s="4"/>
      <c r="R49" s="4"/>
      <c r="S49" s="4"/>
      <c r="T49" s="4"/>
      <c r="U49" s="4"/>
      <c r="V49" s="142"/>
      <c r="W49" s="104"/>
      <c r="X49" s="104"/>
      <c r="Y49" s="55"/>
      <c r="Z49" s="55"/>
      <c r="AA49" s="55"/>
      <c r="AB49" s="55"/>
      <c r="AC49" s="55"/>
      <c r="AD49" s="55"/>
      <c r="AE49" s="55"/>
      <c r="AF49" s="55"/>
      <c r="AG49" s="55"/>
      <c r="AH49" s="55" t="str">
        <f>IF('CADASTRO PROD'!E49 = "", "-", 'CADASTRO PROD'!E49)</f>
        <v>-</v>
      </c>
      <c r="AI49" s="55" t="str">
        <f>IF(AH49= "-", "-", 'CADASTRO PROD'!J49)</f>
        <v>-</v>
      </c>
      <c r="AJ49" s="55" t="str">
        <f>IF(AI49 = "-", "-", 'CADASTRO PROD'!D49)</f>
        <v>-</v>
      </c>
    </row>
    <row r="50" ht="30.0" customHeight="1">
      <c r="A50" s="1"/>
      <c r="B50" s="97" t="str">
        <f t="shared" si="1"/>
        <v/>
      </c>
      <c r="C50" s="98" t="str">
        <f t="shared" si="5"/>
        <v>-</v>
      </c>
      <c r="D50" s="102"/>
      <c r="E50" s="151" t="str">
        <f t="shared" si="2"/>
        <v/>
      </c>
      <c r="F50" s="100"/>
      <c r="G50" s="92"/>
      <c r="H50" s="93"/>
      <c r="I50" s="100"/>
      <c r="J50" s="93"/>
      <c r="K50" s="124"/>
      <c r="L50" s="147" t="str">
        <f t="shared" si="3"/>
        <v/>
      </c>
      <c r="M50" s="103" t="str">
        <f>IF(F50="","",VLOOKUP(E50,'CADASTRO PROD'!$D$8:$P$508,13,FALSE)*K50)</f>
        <v>  </v>
      </c>
      <c r="N50" s="143" t="str">
        <f t="shared" si="4"/>
        <v/>
      </c>
      <c r="O50" s="4"/>
      <c r="P50" s="4"/>
      <c r="Q50" s="4"/>
      <c r="R50" s="4"/>
      <c r="S50" s="4"/>
      <c r="T50" s="4"/>
      <c r="U50" s="4"/>
      <c r="V50" s="142"/>
      <c r="W50" s="104"/>
      <c r="X50" s="104"/>
      <c r="Y50" s="55"/>
      <c r="Z50" s="55"/>
      <c r="AA50" s="55"/>
      <c r="AB50" s="55"/>
      <c r="AC50" s="55"/>
      <c r="AD50" s="55"/>
      <c r="AE50" s="55"/>
      <c r="AF50" s="55"/>
      <c r="AG50" s="55"/>
      <c r="AH50" s="55" t="str">
        <f>IF('CADASTRO PROD'!E50 = "", "-", 'CADASTRO PROD'!E50)</f>
        <v>-</v>
      </c>
      <c r="AI50" s="55" t="str">
        <f>IF(AH50= "-", "-", 'CADASTRO PROD'!J50)</f>
        <v>-</v>
      </c>
      <c r="AJ50" s="55" t="str">
        <f>IF(AI50 = "-", "-", 'CADASTRO PROD'!D50)</f>
        <v>-</v>
      </c>
    </row>
    <row r="51" ht="30.0" customHeight="1">
      <c r="A51" s="1"/>
      <c r="B51" s="97" t="str">
        <f t="shared" si="1"/>
        <v/>
      </c>
      <c r="C51" s="108" t="str">
        <f t="shared" si="5"/>
        <v>-</v>
      </c>
      <c r="D51" s="112"/>
      <c r="E51" s="150" t="str">
        <f t="shared" si="2"/>
        <v/>
      </c>
      <c r="F51" s="110"/>
      <c r="G51" s="92"/>
      <c r="H51" s="93"/>
      <c r="I51" s="110"/>
      <c r="J51" s="93"/>
      <c r="K51" s="132"/>
      <c r="L51" s="149" t="str">
        <f t="shared" si="3"/>
        <v/>
      </c>
      <c r="M51" s="113" t="str">
        <f>IF(F51="","",VLOOKUP(E51,'CADASTRO PROD'!$D$8:$P$508,13,FALSE)*K51)</f>
        <v>  </v>
      </c>
      <c r="N51" s="143" t="str">
        <f t="shared" si="4"/>
        <v/>
      </c>
      <c r="O51" s="4"/>
      <c r="P51" s="4"/>
      <c r="Q51" s="4"/>
      <c r="R51" s="4"/>
      <c r="S51" s="4"/>
      <c r="T51" s="4"/>
      <c r="U51" s="4"/>
      <c r="V51" s="142"/>
      <c r="W51" s="104"/>
      <c r="X51" s="104"/>
      <c r="Y51" s="55"/>
      <c r="Z51" s="55"/>
      <c r="AA51" s="55"/>
      <c r="AB51" s="55"/>
      <c r="AC51" s="55"/>
      <c r="AD51" s="55"/>
      <c r="AE51" s="55"/>
      <c r="AF51" s="55"/>
      <c r="AG51" s="55"/>
      <c r="AH51" s="55" t="str">
        <f>IF('CADASTRO PROD'!E51 = "", "-", 'CADASTRO PROD'!E51)</f>
        <v>-</v>
      </c>
      <c r="AI51" s="55" t="str">
        <f>IF(AH51= "-", "-", 'CADASTRO PROD'!J51)</f>
        <v>-</v>
      </c>
      <c r="AJ51" s="55" t="str">
        <f>IF(AI51 = "-", "-", 'CADASTRO PROD'!D51)</f>
        <v>-</v>
      </c>
    </row>
    <row r="52" ht="30.0" customHeight="1">
      <c r="A52" s="1"/>
      <c r="B52" s="97" t="str">
        <f t="shared" si="1"/>
        <v/>
      </c>
      <c r="C52" s="98" t="str">
        <f t="shared" si="5"/>
        <v>-</v>
      </c>
      <c r="D52" s="102"/>
      <c r="E52" s="151" t="str">
        <f t="shared" si="2"/>
        <v/>
      </c>
      <c r="F52" s="100"/>
      <c r="G52" s="92"/>
      <c r="H52" s="93"/>
      <c r="I52" s="100"/>
      <c r="J52" s="93"/>
      <c r="K52" s="124"/>
      <c r="L52" s="147" t="str">
        <f t="shared" si="3"/>
        <v/>
      </c>
      <c r="M52" s="103" t="str">
        <f>IF(F52="","",VLOOKUP(E52,'CADASTRO PROD'!$D$8:$P$508,13,FALSE)*K52)</f>
        <v>  </v>
      </c>
      <c r="N52" s="143" t="str">
        <f t="shared" si="4"/>
        <v/>
      </c>
      <c r="O52" s="4"/>
      <c r="P52" s="4"/>
      <c r="Q52" s="4"/>
      <c r="R52" s="4"/>
      <c r="S52" s="4"/>
      <c r="T52" s="4"/>
      <c r="U52" s="4"/>
      <c r="V52" s="142"/>
      <c r="W52" s="104"/>
      <c r="X52" s="104"/>
      <c r="Y52" s="55"/>
      <c r="Z52" s="55"/>
      <c r="AA52" s="55"/>
      <c r="AB52" s="55"/>
      <c r="AC52" s="55"/>
      <c r="AD52" s="55"/>
      <c r="AE52" s="55"/>
      <c r="AF52" s="55"/>
      <c r="AG52" s="55"/>
      <c r="AH52" s="55" t="str">
        <f>IF('CADASTRO PROD'!E52 = "", "-", 'CADASTRO PROD'!E52)</f>
        <v>-</v>
      </c>
      <c r="AI52" s="55" t="str">
        <f>IF(AH52= "-", "-", 'CADASTRO PROD'!J52)</f>
        <v>-</v>
      </c>
      <c r="AJ52" s="55" t="str">
        <f>IF(AI52 = "-", "-", 'CADASTRO PROD'!D52)</f>
        <v>-</v>
      </c>
    </row>
    <row r="53" ht="30.0" customHeight="1">
      <c r="A53" s="1"/>
      <c r="B53" s="97" t="str">
        <f t="shared" si="1"/>
        <v/>
      </c>
      <c r="C53" s="108" t="str">
        <f t="shared" si="5"/>
        <v>-</v>
      </c>
      <c r="D53" s="112"/>
      <c r="E53" s="150" t="str">
        <f t="shared" si="2"/>
        <v/>
      </c>
      <c r="F53" s="110"/>
      <c r="G53" s="92"/>
      <c r="H53" s="93"/>
      <c r="I53" s="110"/>
      <c r="J53" s="93"/>
      <c r="K53" s="132"/>
      <c r="L53" s="149" t="str">
        <f t="shared" si="3"/>
        <v/>
      </c>
      <c r="M53" s="113" t="str">
        <f>IF(F53="","",VLOOKUP(E53,'CADASTRO PROD'!$D$8:$P$508,13,FALSE)*K53)</f>
        <v>  </v>
      </c>
      <c r="N53" s="143" t="str">
        <f t="shared" si="4"/>
        <v/>
      </c>
      <c r="O53" s="4"/>
      <c r="P53" s="4"/>
      <c r="Q53" s="4"/>
      <c r="R53" s="4"/>
      <c r="S53" s="4"/>
      <c r="T53" s="4"/>
      <c r="U53" s="4"/>
      <c r="V53" s="142"/>
      <c r="W53" s="104"/>
      <c r="X53" s="104"/>
      <c r="Y53" s="55"/>
      <c r="Z53" s="55"/>
      <c r="AA53" s="55"/>
      <c r="AB53" s="55"/>
      <c r="AC53" s="55"/>
      <c r="AD53" s="55"/>
      <c r="AE53" s="55"/>
      <c r="AF53" s="55"/>
      <c r="AG53" s="55"/>
      <c r="AH53" s="55" t="str">
        <f>IF('CADASTRO PROD'!E53 = "", "-", 'CADASTRO PROD'!E53)</f>
        <v>-</v>
      </c>
      <c r="AI53" s="55" t="str">
        <f>IF(AH53= "-", "-", 'CADASTRO PROD'!J53)</f>
        <v>-</v>
      </c>
      <c r="AJ53" s="55" t="str">
        <f>IF(AI53 = "-", "-", 'CADASTRO PROD'!D53)</f>
        <v>-</v>
      </c>
    </row>
    <row r="54" ht="30.0" customHeight="1">
      <c r="A54" s="1"/>
      <c r="B54" s="97" t="str">
        <f t="shared" si="1"/>
        <v/>
      </c>
      <c r="C54" s="98" t="str">
        <f t="shared" si="5"/>
        <v>-</v>
      </c>
      <c r="D54" s="102"/>
      <c r="E54" s="151" t="str">
        <f t="shared" si="2"/>
        <v/>
      </c>
      <c r="F54" s="100"/>
      <c r="G54" s="92"/>
      <c r="H54" s="93"/>
      <c r="I54" s="100"/>
      <c r="J54" s="93"/>
      <c r="K54" s="124"/>
      <c r="L54" s="147" t="str">
        <f t="shared" si="3"/>
        <v/>
      </c>
      <c r="M54" s="103" t="str">
        <f>IF(F54="","",VLOOKUP(E54,'CADASTRO PROD'!$D$8:$P$508,13,FALSE)*K54)</f>
        <v>  </v>
      </c>
      <c r="N54" s="143" t="str">
        <f t="shared" si="4"/>
        <v/>
      </c>
      <c r="O54" s="4"/>
      <c r="P54" s="4"/>
      <c r="Q54" s="4"/>
      <c r="R54" s="4"/>
      <c r="S54" s="4"/>
      <c r="T54" s="4"/>
      <c r="U54" s="4"/>
      <c r="V54" s="142"/>
      <c r="W54" s="104"/>
      <c r="X54" s="104"/>
      <c r="Y54" s="55"/>
      <c r="Z54" s="55"/>
      <c r="AA54" s="55"/>
      <c r="AB54" s="55"/>
      <c r="AC54" s="55"/>
      <c r="AD54" s="55"/>
      <c r="AE54" s="55"/>
      <c r="AF54" s="55"/>
      <c r="AG54" s="55"/>
      <c r="AH54" s="55" t="str">
        <f>IF('CADASTRO PROD'!E54 = "", "-", 'CADASTRO PROD'!E54)</f>
        <v>-</v>
      </c>
      <c r="AI54" s="55" t="str">
        <f>IF(AH54= "-", "-", 'CADASTRO PROD'!J54)</f>
        <v>-</v>
      </c>
      <c r="AJ54" s="55" t="str">
        <f>IF(AI54 = "-", "-", 'CADASTRO PROD'!D54)</f>
        <v>-</v>
      </c>
    </row>
    <row r="55" ht="30.0" customHeight="1">
      <c r="A55" s="1"/>
      <c r="B55" s="97" t="str">
        <f t="shared" si="1"/>
        <v/>
      </c>
      <c r="C55" s="108" t="str">
        <f t="shared" si="5"/>
        <v>-</v>
      </c>
      <c r="D55" s="112"/>
      <c r="E55" s="150" t="str">
        <f t="shared" si="2"/>
        <v/>
      </c>
      <c r="F55" s="110"/>
      <c r="G55" s="92"/>
      <c r="H55" s="93"/>
      <c r="I55" s="110"/>
      <c r="J55" s="93"/>
      <c r="K55" s="132"/>
      <c r="L55" s="149" t="str">
        <f t="shared" si="3"/>
        <v/>
      </c>
      <c r="M55" s="113" t="str">
        <f>IF(F55="","",VLOOKUP(E55,'CADASTRO PROD'!$D$8:$P$508,13,FALSE)*K55)</f>
        <v>  </v>
      </c>
      <c r="N55" s="143" t="str">
        <f t="shared" si="4"/>
        <v/>
      </c>
      <c r="O55" s="4"/>
      <c r="P55" s="4"/>
      <c r="Q55" s="4"/>
      <c r="R55" s="4"/>
      <c r="S55" s="4"/>
      <c r="T55" s="4"/>
      <c r="U55" s="4"/>
      <c r="V55" s="142"/>
      <c r="W55" s="104"/>
      <c r="X55" s="104"/>
      <c r="Y55" s="55"/>
      <c r="Z55" s="55"/>
      <c r="AA55" s="55"/>
      <c r="AB55" s="55"/>
      <c r="AC55" s="55"/>
      <c r="AD55" s="55"/>
      <c r="AE55" s="55"/>
      <c r="AF55" s="55"/>
      <c r="AG55" s="55"/>
      <c r="AH55" s="55" t="str">
        <f>IF('CADASTRO PROD'!E55 = "", "-", 'CADASTRO PROD'!E55)</f>
        <v>-</v>
      </c>
      <c r="AI55" s="55" t="str">
        <f>IF(AH55= "-", "-", 'CADASTRO PROD'!J55)</f>
        <v>-</v>
      </c>
      <c r="AJ55" s="55" t="str">
        <f>IF(AI55 = "-", "-", 'CADASTRO PROD'!D55)</f>
        <v>-</v>
      </c>
    </row>
    <row r="56" ht="30.0" customHeight="1">
      <c r="A56" s="1"/>
      <c r="B56" s="97" t="str">
        <f t="shared" si="1"/>
        <v/>
      </c>
      <c r="C56" s="98" t="str">
        <f t="shared" si="5"/>
        <v>-</v>
      </c>
      <c r="D56" s="102"/>
      <c r="E56" s="151" t="str">
        <f t="shared" si="2"/>
        <v/>
      </c>
      <c r="F56" s="100"/>
      <c r="G56" s="92"/>
      <c r="H56" s="93"/>
      <c r="I56" s="100"/>
      <c r="J56" s="93"/>
      <c r="K56" s="124"/>
      <c r="L56" s="147" t="str">
        <f t="shared" si="3"/>
        <v/>
      </c>
      <c r="M56" s="103" t="str">
        <f>IF(F56="","",VLOOKUP(E56,'CADASTRO PROD'!$D$8:$P$508,13,FALSE)*K56)</f>
        <v>  </v>
      </c>
      <c r="N56" s="143" t="str">
        <f t="shared" si="4"/>
        <v/>
      </c>
      <c r="O56" s="4"/>
      <c r="P56" s="4"/>
      <c r="Q56" s="4"/>
      <c r="R56" s="4"/>
      <c r="S56" s="4"/>
      <c r="T56" s="4"/>
      <c r="U56" s="4"/>
      <c r="V56" s="142"/>
      <c r="W56" s="104"/>
      <c r="X56" s="104"/>
      <c r="Y56" s="55"/>
      <c r="Z56" s="55"/>
      <c r="AA56" s="55"/>
      <c r="AB56" s="55"/>
      <c r="AC56" s="55"/>
      <c r="AD56" s="55"/>
      <c r="AE56" s="55"/>
      <c r="AF56" s="55"/>
      <c r="AG56" s="55"/>
      <c r="AH56" s="55" t="str">
        <f>IF('CADASTRO PROD'!E56 = "", "-", 'CADASTRO PROD'!E56)</f>
        <v>-</v>
      </c>
      <c r="AI56" s="55" t="str">
        <f>IF(AH56= "-", "-", 'CADASTRO PROD'!J56)</f>
        <v>-</v>
      </c>
      <c r="AJ56" s="55" t="str">
        <f>IF(AI56 = "-", "-", 'CADASTRO PROD'!D56)</f>
        <v>-</v>
      </c>
    </row>
    <row r="57" ht="30.0" customHeight="1">
      <c r="A57" s="1"/>
      <c r="B57" s="97" t="str">
        <f t="shared" si="1"/>
        <v/>
      </c>
      <c r="C57" s="108" t="str">
        <f t="shared" si="5"/>
        <v>-</v>
      </c>
      <c r="D57" s="112"/>
      <c r="E57" s="150" t="str">
        <f t="shared" si="2"/>
        <v/>
      </c>
      <c r="F57" s="110"/>
      <c r="G57" s="92"/>
      <c r="H57" s="93"/>
      <c r="I57" s="110"/>
      <c r="J57" s="93"/>
      <c r="K57" s="132"/>
      <c r="L57" s="149" t="str">
        <f t="shared" si="3"/>
        <v/>
      </c>
      <c r="M57" s="113" t="str">
        <f>IF(F57="","",VLOOKUP(E57,'CADASTRO PROD'!$D$8:$P$508,13,FALSE)*K57)</f>
        <v>  </v>
      </c>
      <c r="N57" s="143" t="str">
        <f t="shared" si="4"/>
        <v/>
      </c>
      <c r="O57" s="4"/>
      <c r="P57" s="4"/>
      <c r="Q57" s="4"/>
      <c r="R57" s="4"/>
      <c r="S57" s="4"/>
      <c r="T57" s="4"/>
      <c r="U57" s="4"/>
      <c r="V57" s="142"/>
      <c r="W57" s="104"/>
      <c r="X57" s="104"/>
      <c r="Y57" s="55"/>
      <c r="Z57" s="55"/>
      <c r="AA57" s="55"/>
      <c r="AB57" s="55"/>
      <c r="AC57" s="55"/>
      <c r="AD57" s="55"/>
      <c r="AE57" s="55"/>
      <c r="AF57" s="55"/>
      <c r="AG57" s="55"/>
      <c r="AH57" s="55" t="str">
        <f>IF('CADASTRO PROD'!E57 = "", "-", 'CADASTRO PROD'!E57)</f>
        <v>-</v>
      </c>
      <c r="AI57" s="55" t="str">
        <f>IF(AH57= "-", "-", 'CADASTRO PROD'!J57)</f>
        <v>-</v>
      </c>
      <c r="AJ57" s="55" t="str">
        <f>IF(AI57 = "-", "-", 'CADASTRO PROD'!D57)</f>
        <v>-</v>
      </c>
    </row>
    <row r="58" ht="30.0" customHeight="1">
      <c r="A58" s="1"/>
      <c r="B58" s="97" t="str">
        <f t="shared" si="1"/>
        <v/>
      </c>
      <c r="C58" s="98" t="str">
        <f t="shared" si="5"/>
        <v>-</v>
      </c>
      <c r="D58" s="102"/>
      <c r="E58" s="151" t="str">
        <f t="shared" si="2"/>
        <v/>
      </c>
      <c r="F58" s="100"/>
      <c r="G58" s="92"/>
      <c r="H58" s="93"/>
      <c r="I58" s="100"/>
      <c r="J58" s="93"/>
      <c r="K58" s="124"/>
      <c r="L58" s="147" t="str">
        <f t="shared" si="3"/>
        <v/>
      </c>
      <c r="M58" s="103" t="str">
        <f>IF(F58="","",VLOOKUP(E58,'CADASTRO PROD'!$D$8:$P$508,13,FALSE)*K58)</f>
        <v>  </v>
      </c>
      <c r="N58" s="143" t="str">
        <f t="shared" si="4"/>
        <v/>
      </c>
      <c r="O58" s="4"/>
      <c r="P58" s="4"/>
      <c r="Q58" s="4"/>
      <c r="R58" s="4"/>
      <c r="S58" s="4"/>
      <c r="T58" s="4"/>
      <c r="U58" s="4"/>
      <c r="V58" s="142"/>
      <c r="W58" s="104"/>
      <c r="X58" s="104"/>
      <c r="Y58" s="55"/>
      <c r="Z58" s="55"/>
      <c r="AA58" s="55"/>
      <c r="AB58" s="55"/>
      <c r="AC58" s="55"/>
      <c r="AD58" s="55"/>
      <c r="AE58" s="55"/>
      <c r="AF58" s="55"/>
      <c r="AG58" s="55"/>
      <c r="AH58" s="55" t="str">
        <f>IF('CADASTRO PROD'!E58 = "", "-", 'CADASTRO PROD'!E58)</f>
        <v>-</v>
      </c>
      <c r="AI58" s="55" t="str">
        <f>IF(AH58= "-", "-", 'CADASTRO PROD'!J58)</f>
        <v>-</v>
      </c>
      <c r="AJ58" s="55" t="str">
        <f>IF(AI58 = "-", "-", 'CADASTRO PROD'!D58)</f>
        <v>-</v>
      </c>
    </row>
    <row r="59" ht="30.0" customHeight="1">
      <c r="A59" s="1"/>
      <c r="B59" s="97" t="str">
        <f t="shared" si="1"/>
        <v/>
      </c>
      <c r="C59" s="108" t="str">
        <f t="shared" si="5"/>
        <v>-</v>
      </c>
      <c r="D59" s="112"/>
      <c r="E59" s="150" t="str">
        <f t="shared" si="2"/>
        <v/>
      </c>
      <c r="F59" s="110"/>
      <c r="G59" s="92"/>
      <c r="H59" s="93"/>
      <c r="I59" s="110"/>
      <c r="J59" s="93"/>
      <c r="K59" s="132"/>
      <c r="L59" s="149" t="str">
        <f t="shared" si="3"/>
        <v/>
      </c>
      <c r="M59" s="113" t="str">
        <f>IF(F59="","",VLOOKUP(E59,'CADASTRO PROD'!$D$8:$P$508,13,FALSE)*K59)</f>
        <v>  </v>
      </c>
      <c r="N59" s="143" t="str">
        <f t="shared" si="4"/>
        <v/>
      </c>
      <c r="O59" s="4"/>
      <c r="P59" s="4"/>
      <c r="Q59" s="4"/>
      <c r="R59" s="4"/>
      <c r="S59" s="4"/>
      <c r="T59" s="4"/>
      <c r="U59" s="4"/>
      <c r="V59" s="142"/>
      <c r="W59" s="104"/>
      <c r="X59" s="104"/>
      <c r="Y59" s="55"/>
      <c r="Z59" s="55"/>
      <c r="AA59" s="55"/>
      <c r="AB59" s="55"/>
      <c r="AC59" s="55"/>
      <c r="AD59" s="55"/>
      <c r="AE59" s="55"/>
      <c r="AF59" s="55"/>
      <c r="AG59" s="55"/>
      <c r="AH59" s="55" t="str">
        <f>IF('CADASTRO PROD'!E59 = "", "-", 'CADASTRO PROD'!E59)</f>
        <v>-</v>
      </c>
      <c r="AI59" s="55" t="str">
        <f>IF(AH59= "-", "-", 'CADASTRO PROD'!J59)</f>
        <v>-</v>
      </c>
      <c r="AJ59" s="55" t="str">
        <f>IF(AI59 = "-", "-", 'CADASTRO PROD'!D59)</f>
        <v>-</v>
      </c>
    </row>
    <row r="60" ht="30.0" customHeight="1">
      <c r="A60" s="1"/>
      <c r="B60" s="97" t="str">
        <f t="shared" si="1"/>
        <v/>
      </c>
      <c r="C60" s="98" t="str">
        <f t="shared" si="5"/>
        <v>-</v>
      </c>
      <c r="D60" s="102"/>
      <c r="E60" s="151" t="str">
        <f t="shared" si="2"/>
        <v/>
      </c>
      <c r="F60" s="100"/>
      <c r="G60" s="92"/>
      <c r="H60" s="93"/>
      <c r="I60" s="100"/>
      <c r="J60" s="93"/>
      <c r="K60" s="124"/>
      <c r="L60" s="147" t="str">
        <f t="shared" si="3"/>
        <v/>
      </c>
      <c r="M60" s="103" t="str">
        <f>IF(F60="","",VLOOKUP(E60,'CADASTRO PROD'!$D$8:$P$508,13,FALSE)*K60)</f>
        <v>  </v>
      </c>
      <c r="N60" s="143" t="str">
        <f t="shared" si="4"/>
        <v/>
      </c>
      <c r="O60" s="4"/>
      <c r="P60" s="4"/>
      <c r="Q60" s="4"/>
      <c r="R60" s="4"/>
      <c r="S60" s="4"/>
      <c r="T60" s="4"/>
      <c r="U60" s="4"/>
      <c r="V60" s="142"/>
      <c r="W60" s="104"/>
      <c r="X60" s="104"/>
      <c r="Y60" s="55"/>
      <c r="Z60" s="55"/>
      <c r="AA60" s="55"/>
      <c r="AB60" s="55"/>
      <c r="AC60" s="55"/>
      <c r="AD60" s="55"/>
      <c r="AE60" s="55"/>
      <c r="AF60" s="55"/>
      <c r="AG60" s="55"/>
      <c r="AH60" s="55" t="str">
        <f>IF('CADASTRO PROD'!E60 = "", "-", 'CADASTRO PROD'!E60)</f>
        <v>-</v>
      </c>
      <c r="AI60" s="55" t="str">
        <f>IF(AH60= "-", "-", 'CADASTRO PROD'!J60)</f>
        <v>-</v>
      </c>
      <c r="AJ60" s="55" t="str">
        <f>IF(AI60 = "-", "-", 'CADASTRO PROD'!D60)</f>
        <v>-</v>
      </c>
    </row>
    <row r="61" ht="30.0" customHeight="1">
      <c r="A61" s="1"/>
      <c r="B61" s="97" t="str">
        <f t="shared" si="1"/>
        <v/>
      </c>
      <c r="C61" s="108" t="str">
        <f t="shared" si="5"/>
        <v>-</v>
      </c>
      <c r="D61" s="112"/>
      <c r="E61" s="150" t="str">
        <f t="shared" si="2"/>
        <v/>
      </c>
      <c r="F61" s="110"/>
      <c r="G61" s="92"/>
      <c r="H61" s="93"/>
      <c r="I61" s="110"/>
      <c r="J61" s="93"/>
      <c r="K61" s="132"/>
      <c r="L61" s="149" t="str">
        <f t="shared" si="3"/>
        <v/>
      </c>
      <c r="M61" s="113" t="str">
        <f>IF(F61="","",VLOOKUP(E61,'CADASTRO PROD'!$D$8:$P$508,13,FALSE)*K61)</f>
        <v>  </v>
      </c>
      <c r="N61" s="143" t="str">
        <f t="shared" si="4"/>
        <v/>
      </c>
      <c r="O61" s="4"/>
      <c r="P61" s="4"/>
      <c r="Q61" s="4"/>
      <c r="R61" s="4"/>
      <c r="S61" s="4"/>
      <c r="T61" s="4"/>
      <c r="U61" s="4"/>
      <c r="V61" s="142"/>
      <c r="W61" s="104"/>
      <c r="X61" s="104"/>
      <c r="Y61" s="55"/>
      <c r="Z61" s="55"/>
      <c r="AA61" s="55"/>
      <c r="AB61" s="55"/>
      <c r="AC61" s="55"/>
      <c r="AD61" s="55"/>
      <c r="AE61" s="55"/>
      <c r="AF61" s="55"/>
      <c r="AG61" s="55"/>
      <c r="AH61" s="55" t="str">
        <f>IF('CADASTRO PROD'!E61 = "", "-", 'CADASTRO PROD'!E61)</f>
        <v>-</v>
      </c>
      <c r="AI61" s="55" t="str">
        <f>IF(AH61= "-", "-", 'CADASTRO PROD'!J61)</f>
        <v>-</v>
      </c>
      <c r="AJ61" s="55" t="str">
        <f>IF(AI61 = "-", "-", 'CADASTRO PROD'!D61)</f>
        <v>-</v>
      </c>
    </row>
    <row r="62" ht="30.0" customHeight="1">
      <c r="A62" s="1"/>
      <c r="B62" s="97" t="str">
        <f t="shared" si="1"/>
        <v/>
      </c>
      <c r="C62" s="98" t="str">
        <f t="shared" si="5"/>
        <v>-</v>
      </c>
      <c r="D62" s="102"/>
      <c r="E62" s="151" t="str">
        <f t="shared" si="2"/>
        <v/>
      </c>
      <c r="F62" s="100"/>
      <c r="G62" s="92"/>
      <c r="H62" s="93"/>
      <c r="I62" s="100"/>
      <c r="J62" s="93"/>
      <c r="K62" s="124"/>
      <c r="L62" s="147" t="str">
        <f t="shared" si="3"/>
        <v/>
      </c>
      <c r="M62" s="103" t="str">
        <f>IF(F62="","",VLOOKUP(E62,'CADASTRO PROD'!$D$8:$P$508,13,FALSE)*K62)</f>
        <v>  </v>
      </c>
      <c r="N62" s="143" t="str">
        <f t="shared" si="4"/>
        <v/>
      </c>
      <c r="O62" s="4"/>
      <c r="P62" s="4"/>
      <c r="Q62" s="4"/>
      <c r="R62" s="4"/>
      <c r="S62" s="4"/>
      <c r="T62" s="4"/>
      <c r="U62" s="4"/>
      <c r="V62" s="142"/>
      <c r="W62" s="104"/>
      <c r="X62" s="104"/>
      <c r="Y62" s="55"/>
      <c r="Z62" s="55"/>
      <c r="AA62" s="55"/>
      <c r="AB62" s="55"/>
      <c r="AC62" s="55"/>
      <c r="AD62" s="55"/>
      <c r="AE62" s="55"/>
      <c r="AF62" s="55"/>
      <c r="AG62" s="55"/>
      <c r="AH62" s="55" t="str">
        <f>IF('CADASTRO PROD'!E62 = "", "-", 'CADASTRO PROD'!E62)</f>
        <v>-</v>
      </c>
      <c r="AI62" s="55" t="str">
        <f>IF(AH62= "-", "-", 'CADASTRO PROD'!J62)</f>
        <v>-</v>
      </c>
      <c r="AJ62" s="55" t="str">
        <f>IF(AI62 = "-", "-", 'CADASTRO PROD'!D62)</f>
        <v>-</v>
      </c>
    </row>
    <row r="63" ht="30.0" customHeight="1">
      <c r="A63" s="1"/>
      <c r="B63" s="97" t="str">
        <f t="shared" si="1"/>
        <v/>
      </c>
      <c r="C63" s="108" t="str">
        <f t="shared" si="5"/>
        <v>-</v>
      </c>
      <c r="D63" s="112"/>
      <c r="E63" s="150" t="str">
        <f t="shared" si="2"/>
        <v/>
      </c>
      <c r="F63" s="110"/>
      <c r="G63" s="92"/>
      <c r="H63" s="93"/>
      <c r="I63" s="110"/>
      <c r="J63" s="93"/>
      <c r="K63" s="132"/>
      <c r="L63" s="149" t="str">
        <f t="shared" si="3"/>
        <v/>
      </c>
      <c r="M63" s="113" t="str">
        <f>IF(F63="","",VLOOKUP(E63,'CADASTRO PROD'!$D$8:$P$508,13,FALSE)*K63)</f>
        <v>  </v>
      </c>
      <c r="N63" s="143" t="str">
        <f t="shared" si="4"/>
        <v/>
      </c>
      <c r="O63" s="4"/>
      <c r="P63" s="4"/>
      <c r="Q63" s="4"/>
      <c r="R63" s="4"/>
      <c r="S63" s="4"/>
      <c r="T63" s="4"/>
      <c r="U63" s="4"/>
      <c r="V63" s="142"/>
      <c r="W63" s="104"/>
      <c r="X63" s="104"/>
      <c r="Y63" s="55"/>
      <c r="Z63" s="55"/>
      <c r="AA63" s="55"/>
      <c r="AB63" s="55"/>
      <c r="AC63" s="55"/>
      <c r="AD63" s="55"/>
      <c r="AE63" s="55"/>
      <c r="AF63" s="55"/>
      <c r="AG63" s="55"/>
      <c r="AH63" s="55" t="str">
        <f>IF('CADASTRO PROD'!E63 = "", "-", 'CADASTRO PROD'!E63)</f>
        <v>-</v>
      </c>
      <c r="AI63" s="55" t="str">
        <f>IF(AH63= "-", "-", 'CADASTRO PROD'!J63)</f>
        <v>-</v>
      </c>
      <c r="AJ63" s="55" t="str">
        <f>IF(AI63 = "-", "-", 'CADASTRO PROD'!D63)</f>
        <v>-</v>
      </c>
    </row>
    <row r="64" ht="30.0" customHeight="1">
      <c r="A64" s="1"/>
      <c r="B64" s="97" t="str">
        <f t="shared" si="1"/>
        <v/>
      </c>
      <c r="C64" s="98" t="str">
        <f t="shared" si="5"/>
        <v>-</v>
      </c>
      <c r="D64" s="102"/>
      <c r="E64" s="151" t="str">
        <f t="shared" si="2"/>
        <v/>
      </c>
      <c r="F64" s="100"/>
      <c r="G64" s="92"/>
      <c r="H64" s="93"/>
      <c r="I64" s="100"/>
      <c r="J64" s="93"/>
      <c r="K64" s="124"/>
      <c r="L64" s="147" t="str">
        <f t="shared" si="3"/>
        <v/>
      </c>
      <c r="M64" s="103" t="str">
        <f>IF(F64="","",VLOOKUP(E64,'CADASTRO PROD'!$D$8:$P$508,13,FALSE)*K64)</f>
        <v>  </v>
      </c>
      <c r="N64" s="143" t="str">
        <f t="shared" si="4"/>
        <v/>
      </c>
      <c r="O64" s="4"/>
      <c r="P64" s="4"/>
      <c r="Q64" s="4"/>
      <c r="R64" s="4"/>
      <c r="S64" s="4"/>
      <c r="T64" s="4"/>
      <c r="U64" s="4"/>
      <c r="V64" s="142"/>
      <c r="W64" s="104"/>
      <c r="X64" s="104"/>
      <c r="Y64" s="55"/>
      <c r="Z64" s="55"/>
      <c r="AA64" s="55"/>
      <c r="AB64" s="55"/>
      <c r="AC64" s="55"/>
      <c r="AD64" s="55"/>
      <c r="AE64" s="55"/>
      <c r="AF64" s="55"/>
      <c r="AG64" s="55"/>
      <c r="AH64" s="55" t="str">
        <f>IF('CADASTRO PROD'!E64 = "", "-", 'CADASTRO PROD'!E64)</f>
        <v>-</v>
      </c>
      <c r="AI64" s="55" t="str">
        <f>IF(AH64= "-", "-", 'CADASTRO PROD'!J64)</f>
        <v>-</v>
      </c>
      <c r="AJ64" s="55" t="str">
        <f>IF(AI64 = "-", "-", 'CADASTRO PROD'!D64)</f>
        <v>-</v>
      </c>
    </row>
    <row r="65" ht="30.0" customHeight="1">
      <c r="A65" s="1"/>
      <c r="B65" s="97" t="str">
        <f t="shared" si="1"/>
        <v/>
      </c>
      <c r="C65" s="108" t="str">
        <f t="shared" si="5"/>
        <v>-</v>
      </c>
      <c r="D65" s="112"/>
      <c r="E65" s="150" t="str">
        <f t="shared" si="2"/>
        <v/>
      </c>
      <c r="F65" s="110"/>
      <c r="G65" s="92"/>
      <c r="H65" s="93"/>
      <c r="I65" s="110"/>
      <c r="J65" s="93"/>
      <c r="K65" s="132"/>
      <c r="L65" s="149" t="str">
        <f t="shared" si="3"/>
        <v/>
      </c>
      <c r="M65" s="113" t="str">
        <f>IF(F65="","",VLOOKUP(E65,'CADASTRO PROD'!$D$8:$P$508,13,FALSE)*K65)</f>
        <v>  </v>
      </c>
      <c r="N65" s="143" t="str">
        <f t="shared" si="4"/>
        <v/>
      </c>
      <c r="O65" s="4"/>
      <c r="P65" s="4"/>
      <c r="Q65" s="4"/>
      <c r="R65" s="4"/>
      <c r="S65" s="4"/>
      <c r="T65" s="4"/>
      <c r="U65" s="4"/>
      <c r="V65" s="142"/>
      <c r="W65" s="104"/>
      <c r="X65" s="104"/>
      <c r="Y65" s="55"/>
      <c r="Z65" s="55"/>
      <c r="AA65" s="55"/>
      <c r="AB65" s="55"/>
      <c r="AC65" s="55"/>
      <c r="AD65" s="55"/>
      <c r="AE65" s="55"/>
      <c r="AF65" s="55"/>
      <c r="AG65" s="55"/>
      <c r="AH65" s="55" t="str">
        <f>IF('CADASTRO PROD'!E65 = "", "-", 'CADASTRO PROD'!E65)</f>
        <v>-</v>
      </c>
      <c r="AI65" s="55" t="str">
        <f>IF(AH65= "-", "-", 'CADASTRO PROD'!J65)</f>
        <v>-</v>
      </c>
      <c r="AJ65" s="55" t="str">
        <f>IF(AI65 = "-", "-", 'CADASTRO PROD'!D65)</f>
        <v>-</v>
      </c>
    </row>
    <row r="66" ht="30.0" customHeight="1">
      <c r="A66" s="1"/>
      <c r="B66" s="97" t="str">
        <f t="shared" si="1"/>
        <v/>
      </c>
      <c r="C66" s="98" t="str">
        <f t="shared" si="5"/>
        <v>-</v>
      </c>
      <c r="D66" s="102"/>
      <c r="E66" s="151" t="str">
        <f t="shared" si="2"/>
        <v/>
      </c>
      <c r="F66" s="100"/>
      <c r="G66" s="92"/>
      <c r="H66" s="93"/>
      <c r="I66" s="100"/>
      <c r="J66" s="93"/>
      <c r="K66" s="124"/>
      <c r="L66" s="147" t="str">
        <f t="shared" si="3"/>
        <v/>
      </c>
      <c r="M66" s="103" t="str">
        <f>IF(F66="","",VLOOKUP(E66,'CADASTRO PROD'!$D$8:$P$508,13,FALSE)*K66)</f>
        <v>  </v>
      </c>
      <c r="N66" s="143" t="str">
        <f t="shared" si="4"/>
        <v/>
      </c>
      <c r="O66" s="4"/>
      <c r="P66" s="4"/>
      <c r="Q66" s="4"/>
      <c r="R66" s="4"/>
      <c r="S66" s="4"/>
      <c r="T66" s="4"/>
      <c r="U66" s="4"/>
      <c r="V66" s="142"/>
      <c r="W66" s="104"/>
      <c r="X66" s="104"/>
      <c r="Y66" s="55"/>
      <c r="Z66" s="55"/>
      <c r="AA66" s="55"/>
      <c r="AB66" s="55"/>
      <c r="AC66" s="55"/>
      <c r="AD66" s="55"/>
      <c r="AE66" s="55"/>
      <c r="AF66" s="55"/>
      <c r="AG66" s="55"/>
      <c r="AH66" s="55" t="str">
        <f>IF('CADASTRO PROD'!E66 = "", "-", 'CADASTRO PROD'!E66)</f>
        <v>-</v>
      </c>
      <c r="AI66" s="55" t="str">
        <f>IF(AH66= "-", "-", 'CADASTRO PROD'!J66)</f>
        <v>-</v>
      </c>
      <c r="AJ66" s="55" t="str">
        <f>IF(AI66 = "-", "-", 'CADASTRO PROD'!D66)</f>
        <v>-</v>
      </c>
    </row>
    <row r="67" ht="30.0" customHeight="1">
      <c r="A67" s="1"/>
      <c r="B67" s="97" t="str">
        <f t="shared" si="1"/>
        <v/>
      </c>
      <c r="C67" s="108" t="str">
        <f t="shared" si="5"/>
        <v>-</v>
      </c>
      <c r="D67" s="112"/>
      <c r="E67" s="150" t="str">
        <f t="shared" si="2"/>
        <v/>
      </c>
      <c r="F67" s="110"/>
      <c r="G67" s="92"/>
      <c r="H67" s="93"/>
      <c r="I67" s="110"/>
      <c r="J67" s="93"/>
      <c r="K67" s="132"/>
      <c r="L67" s="149" t="str">
        <f t="shared" si="3"/>
        <v/>
      </c>
      <c r="M67" s="113" t="str">
        <f>IF(F67="","",VLOOKUP(E67,'CADASTRO PROD'!$D$8:$P$508,13,FALSE)*K67)</f>
        <v>  </v>
      </c>
      <c r="N67" s="143" t="str">
        <f t="shared" si="4"/>
        <v/>
      </c>
      <c r="O67" s="4"/>
      <c r="P67" s="4"/>
      <c r="Q67" s="4"/>
      <c r="R67" s="4"/>
      <c r="S67" s="4"/>
      <c r="T67" s="4"/>
      <c r="U67" s="4"/>
      <c r="V67" s="142"/>
      <c r="W67" s="104"/>
      <c r="X67" s="104"/>
      <c r="Y67" s="55"/>
      <c r="Z67" s="55"/>
      <c r="AA67" s="55"/>
      <c r="AB67" s="55"/>
      <c r="AC67" s="55"/>
      <c r="AD67" s="55"/>
      <c r="AE67" s="55"/>
      <c r="AF67" s="55"/>
      <c r="AG67" s="55"/>
      <c r="AH67" s="55" t="str">
        <f>IF('CADASTRO PROD'!E67 = "", "-", 'CADASTRO PROD'!E67)</f>
        <v>-</v>
      </c>
      <c r="AI67" s="55" t="str">
        <f>IF(AH67= "-", "-", 'CADASTRO PROD'!J67)</f>
        <v>-</v>
      </c>
      <c r="AJ67" s="55" t="str">
        <f>IF(AI67 = "-", "-", 'CADASTRO PROD'!D67)</f>
        <v>-</v>
      </c>
    </row>
    <row r="68" ht="30.0" customHeight="1">
      <c r="A68" s="1"/>
      <c r="B68" s="97" t="str">
        <f t="shared" si="1"/>
        <v/>
      </c>
      <c r="C68" s="98" t="str">
        <f t="shared" si="5"/>
        <v>-</v>
      </c>
      <c r="D68" s="102"/>
      <c r="E68" s="151" t="str">
        <f t="shared" si="2"/>
        <v/>
      </c>
      <c r="F68" s="100"/>
      <c r="G68" s="92"/>
      <c r="H68" s="93"/>
      <c r="I68" s="100"/>
      <c r="J68" s="93"/>
      <c r="K68" s="124"/>
      <c r="L68" s="147" t="str">
        <f t="shared" si="3"/>
        <v/>
      </c>
      <c r="M68" s="103" t="str">
        <f>IF(F68="","",VLOOKUP(E68,'CADASTRO PROD'!$D$8:$P$508,13,FALSE)*K68)</f>
        <v>  </v>
      </c>
      <c r="N68" s="143" t="str">
        <f t="shared" si="4"/>
        <v/>
      </c>
      <c r="O68" s="4"/>
      <c r="P68" s="4"/>
      <c r="Q68" s="4"/>
      <c r="R68" s="4"/>
      <c r="S68" s="4"/>
      <c r="T68" s="4"/>
      <c r="U68" s="4"/>
      <c r="V68" s="142"/>
      <c r="W68" s="104"/>
      <c r="X68" s="104"/>
      <c r="Y68" s="55"/>
      <c r="Z68" s="55"/>
      <c r="AA68" s="55"/>
      <c r="AB68" s="55"/>
      <c r="AC68" s="55"/>
      <c r="AD68" s="55"/>
      <c r="AE68" s="55"/>
      <c r="AF68" s="55"/>
      <c r="AG68" s="55"/>
      <c r="AH68" s="55" t="str">
        <f>IF('CADASTRO PROD'!E68 = "", "-", 'CADASTRO PROD'!E68)</f>
        <v>-</v>
      </c>
      <c r="AI68" s="55" t="str">
        <f>IF(AH68= "-", "-", 'CADASTRO PROD'!J68)</f>
        <v>-</v>
      </c>
      <c r="AJ68" s="55" t="str">
        <f>IF(AI68 = "-", "-", 'CADASTRO PROD'!D68)</f>
        <v>-</v>
      </c>
    </row>
    <row r="69" ht="30.0" customHeight="1">
      <c r="A69" s="1"/>
      <c r="B69" s="97" t="str">
        <f t="shared" si="1"/>
        <v/>
      </c>
      <c r="C69" s="108" t="str">
        <f t="shared" si="5"/>
        <v>-</v>
      </c>
      <c r="D69" s="112"/>
      <c r="E69" s="150" t="str">
        <f t="shared" si="2"/>
        <v/>
      </c>
      <c r="F69" s="110"/>
      <c r="G69" s="92"/>
      <c r="H69" s="93"/>
      <c r="I69" s="110"/>
      <c r="J69" s="93"/>
      <c r="K69" s="132"/>
      <c r="L69" s="149" t="str">
        <f t="shared" si="3"/>
        <v/>
      </c>
      <c r="M69" s="113" t="str">
        <f>IF(F69="","",VLOOKUP(E69,'CADASTRO PROD'!$D$8:$P$508,13,FALSE)*K69)</f>
        <v>  </v>
      </c>
      <c r="N69" s="143" t="str">
        <f t="shared" si="4"/>
        <v/>
      </c>
      <c r="O69" s="4"/>
      <c r="P69" s="4"/>
      <c r="Q69" s="4"/>
      <c r="R69" s="4"/>
      <c r="S69" s="4"/>
      <c r="T69" s="4"/>
      <c r="U69" s="4"/>
      <c r="V69" s="142"/>
      <c r="W69" s="104"/>
      <c r="X69" s="104"/>
      <c r="Y69" s="55"/>
      <c r="Z69" s="55"/>
      <c r="AA69" s="55"/>
      <c r="AB69" s="55"/>
      <c r="AC69" s="55"/>
      <c r="AD69" s="55"/>
      <c r="AE69" s="55"/>
      <c r="AF69" s="55"/>
      <c r="AG69" s="55"/>
      <c r="AH69" s="55" t="str">
        <f>IF('CADASTRO PROD'!E69 = "", "-", 'CADASTRO PROD'!E69)</f>
        <v>-</v>
      </c>
      <c r="AI69" s="55" t="str">
        <f>IF(AH69= "-", "-", 'CADASTRO PROD'!J69)</f>
        <v>-</v>
      </c>
      <c r="AJ69" s="55" t="str">
        <f>IF(AI69 = "-", "-", 'CADASTRO PROD'!D69)</f>
        <v>-</v>
      </c>
    </row>
    <row r="70" ht="30.0" customHeight="1">
      <c r="A70" s="1"/>
      <c r="B70" s="97" t="str">
        <f t="shared" si="1"/>
        <v/>
      </c>
      <c r="C70" s="98" t="str">
        <f t="shared" si="5"/>
        <v>-</v>
      </c>
      <c r="D70" s="102"/>
      <c r="E70" s="151" t="str">
        <f t="shared" si="2"/>
        <v/>
      </c>
      <c r="F70" s="100"/>
      <c r="G70" s="92"/>
      <c r="H70" s="93"/>
      <c r="I70" s="100"/>
      <c r="J70" s="93"/>
      <c r="K70" s="124"/>
      <c r="L70" s="147" t="str">
        <f t="shared" si="3"/>
        <v/>
      </c>
      <c r="M70" s="103" t="str">
        <f>IF(F70="","",VLOOKUP(E70,'CADASTRO PROD'!$D$8:$P$508,13,FALSE)*K70)</f>
        <v>  </v>
      </c>
      <c r="N70" s="143" t="str">
        <f t="shared" si="4"/>
        <v/>
      </c>
      <c r="O70" s="4"/>
      <c r="P70" s="4"/>
      <c r="Q70" s="4"/>
      <c r="R70" s="4"/>
      <c r="S70" s="4"/>
      <c r="T70" s="4"/>
      <c r="U70" s="4"/>
      <c r="V70" s="142"/>
      <c r="W70" s="104"/>
      <c r="X70" s="104"/>
      <c r="Y70" s="55"/>
      <c r="Z70" s="55"/>
      <c r="AA70" s="55"/>
      <c r="AB70" s="55"/>
      <c r="AC70" s="55"/>
      <c r="AD70" s="55"/>
      <c r="AE70" s="55"/>
      <c r="AF70" s="55"/>
      <c r="AG70" s="55"/>
      <c r="AH70" s="55" t="str">
        <f>IF('CADASTRO PROD'!E70 = "", "-", 'CADASTRO PROD'!E70)</f>
        <v>-</v>
      </c>
      <c r="AI70" s="55" t="str">
        <f>IF(AH70= "-", "-", 'CADASTRO PROD'!J70)</f>
        <v>-</v>
      </c>
      <c r="AJ70" s="55" t="str">
        <f>IF(AI70 = "-", "-", 'CADASTRO PROD'!D70)</f>
        <v>-</v>
      </c>
    </row>
    <row r="71" ht="30.0" customHeight="1">
      <c r="A71" s="1"/>
      <c r="B71" s="97" t="str">
        <f t="shared" si="1"/>
        <v/>
      </c>
      <c r="C71" s="108" t="str">
        <f t="shared" si="5"/>
        <v>-</v>
      </c>
      <c r="D71" s="112"/>
      <c r="E71" s="150" t="str">
        <f t="shared" si="2"/>
        <v/>
      </c>
      <c r="F71" s="110"/>
      <c r="G71" s="92"/>
      <c r="H71" s="93"/>
      <c r="I71" s="110"/>
      <c r="J71" s="93"/>
      <c r="K71" s="132"/>
      <c r="L71" s="149" t="str">
        <f t="shared" si="3"/>
        <v/>
      </c>
      <c r="M71" s="113" t="str">
        <f>IF(F71="","",VLOOKUP(E71,'CADASTRO PROD'!$D$8:$P$508,13,FALSE)*K71)</f>
        <v>  </v>
      </c>
      <c r="N71" s="143" t="str">
        <f t="shared" si="4"/>
        <v/>
      </c>
      <c r="O71" s="4"/>
      <c r="P71" s="4"/>
      <c r="Q71" s="4"/>
      <c r="R71" s="4"/>
      <c r="S71" s="4"/>
      <c r="T71" s="4"/>
      <c r="U71" s="4"/>
      <c r="V71" s="142"/>
      <c r="W71" s="104"/>
      <c r="X71" s="104"/>
      <c r="Y71" s="55"/>
      <c r="Z71" s="55"/>
      <c r="AA71" s="55"/>
      <c r="AB71" s="55"/>
      <c r="AC71" s="55"/>
      <c r="AD71" s="55"/>
      <c r="AE71" s="55"/>
      <c r="AF71" s="55"/>
      <c r="AG71" s="55"/>
      <c r="AH71" s="55" t="str">
        <f>IF('CADASTRO PROD'!E71 = "", "-", 'CADASTRO PROD'!E71)</f>
        <v>-</v>
      </c>
      <c r="AI71" s="55" t="str">
        <f>IF(AH71= "-", "-", 'CADASTRO PROD'!J71)</f>
        <v>-</v>
      </c>
      <c r="AJ71" s="55" t="str">
        <f>IF(AI71 = "-", "-", 'CADASTRO PROD'!D71)</f>
        <v>-</v>
      </c>
    </row>
    <row r="72" ht="30.0" customHeight="1">
      <c r="A72" s="1"/>
      <c r="B72" s="97" t="str">
        <f t="shared" si="1"/>
        <v/>
      </c>
      <c r="C72" s="98" t="str">
        <f t="shared" si="5"/>
        <v>-</v>
      </c>
      <c r="D72" s="102"/>
      <c r="E72" s="151" t="str">
        <f t="shared" si="2"/>
        <v/>
      </c>
      <c r="F72" s="100"/>
      <c r="G72" s="92"/>
      <c r="H72" s="93"/>
      <c r="I72" s="100"/>
      <c r="J72" s="93"/>
      <c r="K72" s="124"/>
      <c r="L72" s="147" t="str">
        <f t="shared" si="3"/>
        <v/>
      </c>
      <c r="M72" s="103" t="str">
        <f>IF(F72="","",VLOOKUP(E72,'CADASTRO PROD'!$D$8:$P$508,13,FALSE)*K72)</f>
        <v>  </v>
      </c>
      <c r="N72" s="143" t="str">
        <f t="shared" si="4"/>
        <v/>
      </c>
      <c r="O72" s="4"/>
      <c r="P72" s="4"/>
      <c r="Q72" s="4"/>
      <c r="R72" s="4"/>
      <c r="S72" s="4"/>
      <c r="T72" s="4"/>
      <c r="U72" s="4"/>
      <c r="V72" s="142"/>
      <c r="W72" s="104"/>
      <c r="X72" s="104"/>
      <c r="Y72" s="55"/>
      <c r="Z72" s="55"/>
      <c r="AA72" s="55"/>
      <c r="AB72" s="55"/>
      <c r="AC72" s="55"/>
      <c r="AD72" s="55"/>
      <c r="AE72" s="55"/>
      <c r="AF72" s="55"/>
      <c r="AG72" s="55"/>
      <c r="AH72" s="55" t="str">
        <f>IF('CADASTRO PROD'!E72 = "", "-", 'CADASTRO PROD'!E72)</f>
        <v>-</v>
      </c>
      <c r="AI72" s="55" t="str">
        <f>IF(AH72= "-", "-", 'CADASTRO PROD'!J72)</f>
        <v>-</v>
      </c>
      <c r="AJ72" s="55" t="str">
        <f>IF(AI72 = "-", "-", 'CADASTRO PROD'!D72)</f>
        <v>-</v>
      </c>
    </row>
    <row r="73" ht="30.0" customHeight="1">
      <c r="A73" s="1"/>
      <c r="B73" s="97" t="str">
        <f t="shared" si="1"/>
        <v/>
      </c>
      <c r="C73" s="108" t="str">
        <f t="shared" si="5"/>
        <v>-</v>
      </c>
      <c r="D73" s="112"/>
      <c r="E73" s="150" t="str">
        <f t="shared" si="2"/>
        <v/>
      </c>
      <c r="F73" s="110"/>
      <c r="G73" s="92"/>
      <c r="H73" s="93"/>
      <c r="I73" s="110"/>
      <c r="J73" s="93"/>
      <c r="K73" s="132"/>
      <c r="L73" s="149" t="str">
        <f t="shared" si="3"/>
        <v/>
      </c>
      <c r="M73" s="113" t="str">
        <f>IF(F73="","",VLOOKUP(E73,'CADASTRO PROD'!$D$8:$P$508,13,FALSE)*K73)</f>
        <v>  </v>
      </c>
      <c r="N73" s="143" t="str">
        <f t="shared" si="4"/>
        <v/>
      </c>
      <c r="O73" s="4"/>
      <c r="P73" s="4"/>
      <c r="Q73" s="4"/>
      <c r="R73" s="4"/>
      <c r="S73" s="4"/>
      <c r="T73" s="4"/>
      <c r="U73" s="4"/>
      <c r="V73" s="142"/>
      <c r="W73" s="104"/>
      <c r="X73" s="104"/>
      <c r="Y73" s="55"/>
      <c r="Z73" s="55"/>
      <c r="AA73" s="55"/>
      <c r="AB73" s="55"/>
      <c r="AC73" s="55"/>
      <c r="AD73" s="55"/>
      <c r="AE73" s="55"/>
      <c r="AF73" s="55"/>
      <c r="AG73" s="55"/>
      <c r="AH73" s="55" t="str">
        <f>IF('CADASTRO PROD'!E73 = "", "-", 'CADASTRO PROD'!E73)</f>
        <v>-</v>
      </c>
      <c r="AI73" s="55" t="str">
        <f>IF(AH73= "-", "-", 'CADASTRO PROD'!J73)</f>
        <v>-</v>
      </c>
      <c r="AJ73" s="55" t="str">
        <f>IF(AI73 = "-", "-", 'CADASTRO PROD'!D73)</f>
        <v>-</v>
      </c>
    </row>
    <row r="74" ht="30.0" customHeight="1">
      <c r="A74" s="1"/>
      <c r="B74" s="97" t="str">
        <f t="shared" si="1"/>
        <v/>
      </c>
      <c r="C74" s="98" t="str">
        <f t="shared" si="5"/>
        <v>-</v>
      </c>
      <c r="D74" s="102"/>
      <c r="E74" s="151" t="str">
        <f t="shared" si="2"/>
        <v/>
      </c>
      <c r="F74" s="100"/>
      <c r="G74" s="92"/>
      <c r="H74" s="93"/>
      <c r="I74" s="100"/>
      <c r="J74" s="93"/>
      <c r="K74" s="124"/>
      <c r="L74" s="147" t="str">
        <f t="shared" si="3"/>
        <v/>
      </c>
      <c r="M74" s="103" t="str">
        <f>IF(F74="","",VLOOKUP(E74,'CADASTRO PROD'!$D$8:$P$508,13,FALSE)*K74)</f>
        <v>  </v>
      </c>
      <c r="N74" s="143" t="str">
        <f t="shared" si="4"/>
        <v/>
      </c>
      <c r="O74" s="4"/>
      <c r="P74" s="4"/>
      <c r="Q74" s="4"/>
      <c r="R74" s="4"/>
      <c r="S74" s="4"/>
      <c r="T74" s="4"/>
      <c r="U74" s="4"/>
      <c r="V74" s="142"/>
      <c r="W74" s="104"/>
      <c r="X74" s="104"/>
      <c r="Y74" s="55"/>
      <c r="Z74" s="55"/>
      <c r="AA74" s="55"/>
      <c r="AB74" s="55"/>
      <c r="AC74" s="55"/>
      <c r="AD74" s="55"/>
      <c r="AE74" s="55"/>
      <c r="AF74" s="55"/>
      <c r="AG74" s="55"/>
      <c r="AH74" s="55" t="str">
        <f>IF('CADASTRO PROD'!E74 = "", "-", 'CADASTRO PROD'!E74)</f>
        <v>-</v>
      </c>
      <c r="AI74" s="55" t="str">
        <f>IF(AH74= "-", "-", 'CADASTRO PROD'!J74)</f>
        <v>-</v>
      </c>
      <c r="AJ74" s="55" t="str">
        <f>IF(AI74 = "-", "-", 'CADASTRO PROD'!D74)</f>
        <v>-</v>
      </c>
    </row>
    <row r="75" ht="30.0" customHeight="1">
      <c r="A75" s="1"/>
      <c r="B75" s="97" t="str">
        <f t="shared" si="1"/>
        <v/>
      </c>
      <c r="C75" s="108" t="str">
        <f t="shared" si="5"/>
        <v>-</v>
      </c>
      <c r="D75" s="112"/>
      <c r="E75" s="150" t="str">
        <f t="shared" si="2"/>
        <v/>
      </c>
      <c r="F75" s="110"/>
      <c r="G75" s="92"/>
      <c r="H75" s="93"/>
      <c r="I75" s="110"/>
      <c r="J75" s="93"/>
      <c r="K75" s="132"/>
      <c r="L75" s="149" t="str">
        <f t="shared" si="3"/>
        <v/>
      </c>
      <c r="M75" s="113" t="str">
        <f>IF(F75="","",VLOOKUP(E75,'CADASTRO PROD'!$D$8:$P$508,13,FALSE)*K75)</f>
        <v>  </v>
      </c>
      <c r="N75" s="143" t="str">
        <f t="shared" si="4"/>
        <v/>
      </c>
      <c r="O75" s="4"/>
      <c r="P75" s="4"/>
      <c r="Q75" s="4"/>
      <c r="R75" s="4"/>
      <c r="S75" s="4"/>
      <c r="T75" s="4"/>
      <c r="U75" s="4"/>
      <c r="V75" s="142"/>
      <c r="W75" s="104"/>
      <c r="X75" s="104"/>
      <c r="Y75" s="55"/>
      <c r="Z75" s="55"/>
      <c r="AA75" s="55"/>
      <c r="AB75" s="55"/>
      <c r="AC75" s="55"/>
      <c r="AD75" s="55"/>
      <c r="AE75" s="55"/>
      <c r="AF75" s="55"/>
      <c r="AG75" s="55"/>
      <c r="AH75" s="55" t="str">
        <f>IF('CADASTRO PROD'!E75 = "", "-", 'CADASTRO PROD'!E75)</f>
        <v>-</v>
      </c>
      <c r="AI75" s="55" t="str">
        <f>IF(AH75= "-", "-", 'CADASTRO PROD'!J75)</f>
        <v>-</v>
      </c>
      <c r="AJ75" s="55" t="str">
        <f>IF(AI75 = "-", "-", 'CADASTRO PROD'!D75)</f>
        <v>-</v>
      </c>
    </row>
    <row r="76" ht="30.0" customHeight="1">
      <c r="A76" s="1"/>
      <c r="B76" s="97" t="str">
        <f t="shared" si="1"/>
        <v/>
      </c>
      <c r="C76" s="98" t="str">
        <f t="shared" si="5"/>
        <v>-</v>
      </c>
      <c r="D76" s="102"/>
      <c r="E76" s="151" t="str">
        <f t="shared" si="2"/>
        <v/>
      </c>
      <c r="F76" s="100"/>
      <c r="G76" s="92"/>
      <c r="H76" s="93"/>
      <c r="I76" s="100"/>
      <c r="J76" s="93"/>
      <c r="K76" s="124"/>
      <c r="L76" s="147" t="str">
        <f t="shared" si="3"/>
        <v/>
      </c>
      <c r="M76" s="103" t="str">
        <f>IF(F76="","",VLOOKUP(E76,'CADASTRO PROD'!$D$8:$P$508,13,FALSE)*K76)</f>
        <v>  </v>
      </c>
      <c r="N76" s="143" t="str">
        <f t="shared" si="4"/>
        <v/>
      </c>
      <c r="O76" s="4"/>
      <c r="P76" s="4"/>
      <c r="Q76" s="4"/>
      <c r="R76" s="4"/>
      <c r="S76" s="4"/>
      <c r="T76" s="4"/>
      <c r="U76" s="4"/>
      <c r="V76" s="142"/>
      <c r="W76" s="104"/>
      <c r="X76" s="104"/>
      <c r="Y76" s="55"/>
      <c r="Z76" s="55"/>
      <c r="AA76" s="55"/>
      <c r="AB76" s="55"/>
      <c r="AC76" s="55"/>
      <c r="AD76" s="55"/>
      <c r="AE76" s="55"/>
      <c r="AF76" s="55"/>
      <c r="AG76" s="55"/>
      <c r="AH76" s="55" t="str">
        <f>IF('CADASTRO PROD'!E76 = "", "-", 'CADASTRO PROD'!E76)</f>
        <v>-</v>
      </c>
      <c r="AI76" s="55" t="str">
        <f>IF(AH76= "-", "-", 'CADASTRO PROD'!J76)</f>
        <v>-</v>
      </c>
      <c r="AJ76" s="55" t="str">
        <f>IF(AI76 = "-", "-", 'CADASTRO PROD'!D76)</f>
        <v>-</v>
      </c>
    </row>
    <row r="77" ht="30.0" customHeight="1">
      <c r="A77" s="1"/>
      <c r="B77" s="97" t="str">
        <f t="shared" si="1"/>
        <v/>
      </c>
      <c r="C77" s="108" t="str">
        <f t="shared" si="5"/>
        <v>-</v>
      </c>
      <c r="D77" s="112"/>
      <c r="E77" s="150" t="str">
        <f t="shared" si="2"/>
        <v/>
      </c>
      <c r="F77" s="110"/>
      <c r="G77" s="92"/>
      <c r="H77" s="93"/>
      <c r="I77" s="110"/>
      <c r="J77" s="93"/>
      <c r="K77" s="132"/>
      <c r="L77" s="149" t="str">
        <f t="shared" si="3"/>
        <v/>
      </c>
      <c r="M77" s="113" t="str">
        <f>IF(F77="","",VLOOKUP(E77,'CADASTRO PROD'!$D$8:$P$508,13,FALSE)*K77)</f>
        <v>  </v>
      </c>
      <c r="N77" s="143" t="str">
        <f t="shared" si="4"/>
        <v/>
      </c>
      <c r="O77" s="4"/>
      <c r="P77" s="4"/>
      <c r="Q77" s="4"/>
      <c r="R77" s="4"/>
      <c r="S77" s="4"/>
      <c r="T77" s="4"/>
      <c r="U77" s="4"/>
      <c r="V77" s="142"/>
      <c r="W77" s="104"/>
      <c r="X77" s="104"/>
      <c r="Y77" s="55"/>
      <c r="Z77" s="55"/>
      <c r="AA77" s="55"/>
      <c r="AB77" s="55"/>
      <c r="AC77" s="55"/>
      <c r="AD77" s="55"/>
      <c r="AE77" s="55"/>
      <c r="AF77" s="55"/>
      <c r="AG77" s="55"/>
      <c r="AH77" s="55" t="str">
        <f>IF('CADASTRO PROD'!E77 = "", "-", 'CADASTRO PROD'!E77)</f>
        <v>-</v>
      </c>
      <c r="AI77" s="55" t="str">
        <f>IF(AH77= "-", "-", 'CADASTRO PROD'!J77)</f>
        <v>-</v>
      </c>
      <c r="AJ77" s="55" t="str">
        <f>IF(AI77 = "-", "-", 'CADASTRO PROD'!D77)</f>
        <v>-</v>
      </c>
    </row>
    <row r="78" ht="30.0" customHeight="1">
      <c r="A78" s="1"/>
      <c r="B78" s="97" t="str">
        <f t="shared" si="1"/>
        <v/>
      </c>
      <c r="C78" s="98" t="str">
        <f t="shared" si="5"/>
        <v>-</v>
      </c>
      <c r="D78" s="102"/>
      <c r="E78" s="151" t="str">
        <f t="shared" si="2"/>
        <v/>
      </c>
      <c r="F78" s="100"/>
      <c r="G78" s="92"/>
      <c r="H78" s="93"/>
      <c r="I78" s="100"/>
      <c r="J78" s="93"/>
      <c r="K78" s="124"/>
      <c r="L78" s="147" t="str">
        <f t="shared" si="3"/>
        <v/>
      </c>
      <c r="M78" s="103" t="str">
        <f>IF(F78="","",VLOOKUP(E78,'CADASTRO PROD'!$D$8:$P$508,13,FALSE)*K78)</f>
        <v>  </v>
      </c>
      <c r="N78" s="143" t="str">
        <f t="shared" si="4"/>
        <v/>
      </c>
      <c r="O78" s="4"/>
      <c r="P78" s="4"/>
      <c r="Q78" s="4"/>
      <c r="R78" s="4"/>
      <c r="S78" s="4"/>
      <c r="T78" s="4"/>
      <c r="U78" s="4"/>
      <c r="V78" s="142"/>
      <c r="W78" s="104"/>
      <c r="X78" s="104"/>
      <c r="Y78" s="55"/>
      <c r="Z78" s="55"/>
      <c r="AA78" s="55"/>
      <c r="AB78" s="55"/>
      <c r="AC78" s="55"/>
      <c r="AD78" s="55"/>
      <c r="AE78" s="55"/>
      <c r="AF78" s="55"/>
      <c r="AG78" s="55"/>
      <c r="AH78" s="55" t="str">
        <f>IF('CADASTRO PROD'!E78 = "", "-", 'CADASTRO PROD'!E78)</f>
        <v>-</v>
      </c>
      <c r="AI78" s="55" t="str">
        <f>IF(AH78= "-", "-", 'CADASTRO PROD'!J78)</f>
        <v>-</v>
      </c>
      <c r="AJ78" s="55" t="str">
        <f>IF(AI78 = "-", "-", 'CADASTRO PROD'!D78)</f>
        <v>-</v>
      </c>
    </row>
    <row r="79" ht="30.0" customHeight="1">
      <c r="A79" s="1"/>
      <c r="B79" s="97" t="str">
        <f t="shared" si="1"/>
        <v/>
      </c>
      <c r="C79" s="108" t="str">
        <f t="shared" si="5"/>
        <v>-</v>
      </c>
      <c r="D79" s="112"/>
      <c r="E79" s="150" t="str">
        <f t="shared" si="2"/>
        <v/>
      </c>
      <c r="F79" s="110"/>
      <c r="G79" s="92"/>
      <c r="H79" s="93"/>
      <c r="I79" s="110"/>
      <c r="J79" s="93"/>
      <c r="K79" s="132"/>
      <c r="L79" s="149" t="str">
        <f t="shared" si="3"/>
        <v/>
      </c>
      <c r="M79" s="113" t="str">
        <f>IF(F79="","",VLOOKUP(E79,'CADASTRO PROD'!$D$8:$P$508,13,FALSE)*K79)</f>
        <v>  </v>
      </c>
      <c r="N79" s="143" t="str">
        <f t="shared" si="4"/>
        <v/>
      </c>
      <c r="O79" s="4"/>
      <c r="P79" s="4"/>
      <c r="Q79" s="4"/>
      <c r="R79" s="4"/>
      <c r="S79" s="4"/>
      <c r="T79" s="4"/>
      <c r="U79" s="4"/>
      <c r="V79" s="142"/>
      <c r="W79" s="104"/>
      <c r="X79" s="104"/>
      <c r="Y79" s="55"/>
      <c r="Z79" s="55"/>
      <c r="AA79" s="55"/>
      <c r="AB79" s="55"/>
      <c r="AC79" s="55"/>
      <c r="AD79" s="55"/>
      <c r="AE79" s="55"/>
      <c r="AF79" s="55"/>
      <c r="AG79" s="55"/>
      <c r="AH79" s="55" t="str">
        <f>IF('CADASTRO PROD'!E79 = "", "-", 'CADASTRO PROD'!E79)</f>
        <v>-</v>
      </c>
      <c r="AI79" s="55" t="str">
        <f>IF(AH79= "-", "-", 'CADASTRO PROD'!J79)</f>
        <v>-</v>
      </c>
      <c r="AJ79" s="55" t="str">
        <f>IF(AI79 = "-", "-", 'CADASTRO PROD'!D79)</f>
        <v>-</v>
      </c>
    </row>
    <row r="80" ht="30.0" customHeight="1">
      <c r="A80" s="1"/>
      <c r="B80" s="97" t="str">
        <f t="shared" si="1"/>
        <v/>
      </c>
      <c r="C80" s="98" t="str">
        <f t="shared" si="5"/>
        <v>-</v>
      </c>
      <c r="D80" s="102"/>
      <c r="E80" s="151" t="str">
        <f t="shared" si="2"/>
        <v/>
      </c>
      <c r="F80" s="100"/>
      <c r="G80" s="92"/>
      <c r="H80" s="93"/>
      <c r="I80" s="100"/>
      <c r="J80" s="93"/>
      <c r="K80" s="124"/>
      <c r="L80" s="147" t="str">
        <f t="shared" si="3"/>
        <v/>
      </c>
      <c r="M80" s="103" t="str">
        <f>IF(F80="","",VLOOKUP(E80,'CADASTRO PROD'!$D$8:$P$508,13,FALSE)*K80)</f>
        <v>  </v>
      </c>
      <c r="N80" s="143" t="str">
        <f t="shared" si="4"/>
        <v/>
      </c>
      <c r="O80" s="4"/>
      <c r="P80" s="4"/>
      <c r="Q80" s="4"/>
      <c r="R80" s="4"/>
      <c r="S80" s="4"/>
      <c r="T80" s="4"/>
      <c r="U80" s="4"/>
      <c r="V80" s="142"/>
      <c r="W80" s="104"/>
      <c r="X80" s="104"/>
      <c r="Y80" s="55"/>
      <c r="Z80" s="55"/>
      <c r="AA80" s="55"/>
      <c r="AB80" s="55"/>
      <c r="AC80" s="55"/>
      <c r="AD80" s="55"/>
      <c r="AE80" s="55"/>
      <c r="AF80" s="55"/>
      <c r="AG80" s="55"/>
      <c r="AH80" s="55" t="str">
        <f>IF('CADASTRO PROD'!E80 = "", "-", 'CADASTRO PROD'!E80)</f>
        <v>-</v>
      </c>
      <c r="AI80" s="55" t="str">
        <f>IF(AH80= "-", "-", 'CADASTRO PROD'!J80)</f>
        <v>-</v>
      </c>
      <c r="AJ80" s="55" t="str">
        <f>IF(AI80 = "-", "-", 'CADASTRO PROD'!D80)</f>
        <v>-</v>
      </c>
    </row>
    <row r="81" ht="30.0" customHeight="1">
      <c r="A81" s="1"/>
      <c r="B81" s="97" t="str">
        <f t="shared" si="1"/>
        <v/>
      </c>
      <c r="C81" s="108" t="str">
        <f t="shared" si="5"/>
        <v>-</v>
      </c>
      <c r="D81" s="112"/>
      <c r="E81" s="150" t="str">
        <f t="shared" si="2"/>
        <v/>
      </c>
      <c r="F81" s="110"/>
      <c r="G81" s="92"/>
      <c r="H81" s="93"/>
      <c r="I81" s="110"/>
      <c r="J81" s="93"/>
      <c r="K81" s="132"/>
      <c r="L81" s="149" t="str">
        <f t="shared" si="3"/>
        <v/>
      </c>
      <c r="M81" s="113" t="str">
        <f>IF(F81="","",VLOOKUP(E81,'CADASTRO PROD'!$D$8:$P$508,13,FALSE)*K81)</f>
        <v>  </v>
      </c>
      <c r="N81" s="143" t="str">
        <f t="shared" si="4"/>
        <v/>
      </c>
      <c r="O81" s="4"/>
      <c r="P81" s="4"/>
      <c r="Q81" s="4"/>
      <c r="R81" s="4"/>
      <c r="S81" s="4"/>
      <c r="T81" s="4"/>
      <c r="U81" s="4"/>
      <c r="V81" s="142"/>
      <c r="W81" s="104"/>
      <c r="X81" s="104"/>
      <c r="Y81" s="55"/>
      <c r="Z81" s="55"/>
      <c r="AA81" s="55"/>
      <c r="AB81" s="55"/>
      <c r="AC81" s="55"/>
      <c r="AD81" s="55"/>
      <c r="AE81" s="55"/>
      <c r="AF81" s="55"/>
      <c r="AG81" s="55"/>
      <c r="AH81" s="55" t="str">
        <f>IF('CADASTRO PROD'!E81 = "", "-", 'CADASTRO PROD'!E81)</f>
        <v>-</v>
      </c>
      <c r="AI81" s="55" t="str">
        <f>IF(AH81= "-", "-", 'CADASTRO PROD'!J81)</f>
        <v>-</v>
      </c>
      <c r="AJ81" s="55" t="str">
        <f>IF(AI81 = "-", "-", 'CADASTRO PROD'!D81)</f>
        <v>-</v>
      </c>
    </row>
    <row r="82" ht="30.0" customHeight="1">
      <c r="A82" s="1"/>
      <c r="B82" s="97" t="str">
        <f t="shared" si="1"/>
        <v/>
      </c>
      <c r="C82" s="98" t="str">
        <f t="shared" si="5"/>
        <v>-</v>
      </c>
      <c r="D82" s="102"/>
      <c r="E82" s="151" t="str">
        <f t="shared" si="2"/>
        <v/>
      </c>
      <c r="F82" s="100"/>
      <c r="G82" s="92"/>
      <c r="H82" s="93"/>
      <c r="I82" s="100"/>
      <c r="J82" s="93"/>
      <c r="K82" s="124"/>
      <c r="L82" s="147" t="str">
        <f t="shared" si="3"/>
        <v/>
      </c>
      <c r="M82" s="103" t="str">
        <f>IF(F82="","",VLOOKUP(E82,'CADASTRO PROD'!$D$8:$P$508,13,FALSE)*K82)</f>
        <v>  </v>
      </c>
      <c r="N82" s="143" t="str">
        <f t="shared" si="4"/>
        <v/>
      </c>
      <c r="O82" s="4"/>
      <c r="P82" s="4"/>
      <c r="Q82" s="4"/>
      <c r="R82" s="4"/>
      <c r="S82" s="4"/>
      <c r="T82" s="4"/>
      <c r="U82" s="4"/>
      <c r="V82" s="142"/>
      <c r="W82" s="104"/>
      <c r="X82" s="104"/>
      <c r="Y82" s="55"/>
      <c r="Z82" s="55"/>
      <c r="AA82" s="55"/>
      <c r="AB82" s="55"/>
      <c r="AC82" s="55"/>
      <c r="AD82" s="55"/>
      <c r="AE82" s="55"/>
      <c r="AF82" s="55"/>
      <c r="AG82" s="55"/>
      <c r="AH82" s="55" t="str">
        <f>IF('CADASTRO PROD'!E82 = "", "-", 'CADASTRO PROD'!E82)</f>
        <v>-</v>
      </c>
      <c r="AI82" s="55" t="str">
        <f>IF(AH82= "-", "-", 'CADASTRO PROD'!J82)</f>
        <v>-</v>
      </c>
      <c r="AJ82" s="55" t="str">
        <f>IF(AI82 = "-", "-", 'CADASTRO PROD'!D82)</f>
        <v>-</v>
      </c>
    </row>
    <row r="83" ht="30.0" customHeight="1">
      <c r="A83" s="1"/>
      <c r="B83" s="97" t="str">
        <f t="shared" si="1"/>
        <v/>
      </c>
      <c r="C83" s="108" t="str">
        <f t="shared" si="5"/>
        <v>-</v>
      </c>
      <c r="D83" s="112"/>
      <c r="E83" s="150" t="str">
        <f t="shared" si="2"/>
        <v/>
      </c>
      <c r="F83" s="110"/>
      <c r="G83" s="92"/>
      <c r="H83" s="93"/>
      <c r="I83" s="110"/>
      <c r="J83" s="93"/>
      <c r="K83" s="132"/>
      <c r="L83" s="149" t="str">
        <f t="shared" si="3"/>
        <v/>
      </c>
      <c r="M83" s="113" t="str">
        <f>IF(F83="","",VLOOKUP(E83,'CADASTRO PROD'!$D$8:$P$508,13,FALSE)*K83)</f>
        <v>  </v>
      </c>
      <c r="N83" s="143" t="str">
        <f t="shared" si="4"/>
        <v/>
      </c>
      <c r="O83" s="4"/>
      <c r="P83" s="4"/>
      <c r="Q83" s="4"/>
      <c r="R83" s="4"/>
      <c r="S83" s="4"/>
      <c r="T83" s="4"/>
      <c r="U83" s="4"/>
      <c r="V83" s="142"/>
      <c r="W83" s="104"/>
      <c r="X83" s="104"/>
      <c r="Y83" s="55"/>
      <c r="Z83" s="55"/>
      <c r="AA83" s="55"/>
      <c r="AB83" s="55"/>
      <c r="AC83" s="55"/>
      <c r="AD83" s="55"/>
      <c r="AE83" s="55"/>
      <c r="AF83" s="55"/>
      <c r="AG83" s="55"/>
      <c r="AH83" s="55" t="str">
        <f>IF('CADASTRO PROD'!E83 = "", "-", 'CADASTRO PROD'!E83)</f>
        <v>-</v>
      </c>
      <c r="AI83" s="55" t="str">
        <f>IF(AH83= "-", "-", 'CADASTRO PROD'!J83)</f>
        <v>-</v>
      </c>
      <c r="AJ83" s="55" t="str">
        <f>IF(AI83 = "-", "-", 'CADASTRO PROD'!D83)</f>
        <v>-</v>
      </c>
    </row>
    <row r="84" ht="30.0" customHeight="1">
      <c r="A84" s="1"/>
      <c r="B84" s="97" t="str">
        <f t="shared" si="1"/>
        <v/>
      </c>
      <c r="C84" s="98" t="str">
        <f t="shared" si="5"/>
        <v>-</v>
      </c>
      <c r="D84" s="102"/>
      <c r="E84" s="151" t="str">
        <f t="shared" si="2"/>
        <v/>
      </c>
      <c r="F84" s="100"/>
      <c r="G84" s="92"/>
      <c r="H84" s="93"/>
      <c r="I84" s="100"/>
      <c r="J84" s="93"/>
      <c r="K84" s="124"/>
      <c r="L84" s="147" t="str">
        <f t="shared" si="3"/>
        <v/>
      </c>
      <c r="M84" s="103" t="str">
        <f>IF(F84="","",VLOOKUP(E84,'CADASTRO PROD'!$D$8:$P$508,13,FALSE)*K84)</f>
        <v>  </v>
      </c>
      <c r="N84" s="143" t="str">
        <f t="shared" si="4"/>
        <v/>
      </c>
      <c r="O84" s="4"/>
      <c r="P84" s="4"/>
      <c r="Q84" s="4"/>
      <c r="R84" s="4"/>
      <c r="S84" s="4"/>
      <c r="T84" s="4"/>
      <c r="U84" s="4"/>
      <c r="V84" s="142"/>
      <c r="W84" s="104"/>
      <c r="X84" s="104"/>
      <c r="Y84" s="55"/>
      <c r="Z84" s="55"/>
      <c r="AA84" s="55"/>
      <c r="AB84" s="55"/>
      <c r="AC84" s="55"/>
      <c r="AD84" s="55"/>
      <c r="AE84" s="55"/>
      <c r="AF84" s="55"/>
      <c r="AG84" s="55"/>
      <c r="AH84" s="55" t="str">
        <f>IF('CADASTRO PROD'!E84 = "", "-", 'CADASTRO PROD'!E84)</f>
        <v>-</v>
      </c>
      <c r="AI84" s="55" t="str">
        <f>IF(AH84= "-", "-", 'CADASTRO PROD'!J84)</f>
        <v>-</v>
      </c>
      <c r="AJ84" s="55" t="str">
        <f>IF(AI84 = "-", "-", 'CADASTRO PROD'!D84)</f>
        <v>-</v>
      </c>
    </row>
    <row r="85" ht="30.0" customHeight="1">
      <c r="A85" s="1"/>
      <c r="B85" s="97" t="str">
        <f t="shared" si="1"/>
        <v/>
      </c>
      <c r="C85" s="108" t="str">
        <f t="shared" si="5"/>
        <v>-</v>
      </c>
      <c r="D85" s="112"/>
      <c r="E85" s="150" t="str">
        <f t="shared" si="2"/>
        <v/>
      </c>
      <c r="F85" s="110"/>
      <c r="G85" s="92"/>
      <c r="H85" s="93"/>
      <c r="I85" s="110"/>
      <c r="J85" s="93"/>
      <c r="K85" s="132"/>
      <c r="L85" s="149" t="str">
        <f t="shared" si="3"/>
        <v/>
      </c>
      <c r="M85" s="113" t="str">
        <f>IF(F85="","",VLOOKUP(E85,'CADASTRO PROD'!$D$8:$P$508,13,FALSE)*K85)</f>
        <v>  </v>
      </c>
      <c r="N85" s="143" t="str">
        <f t="shared" si="4"/>
        <v/>
      </c>
      <c r="O85" s="4"/>
      <c r="P85" s="4"/>
      <c r="Q85" s="4"/>
      <c r="R85" s="4"/>
      <c r="S85" s="4"/>
      <c r="T85" s="4"/>
      <c r="U85" s="4"/>
      <c r="V85" s="142"/>
      <c r="W85" s="104"/>
      <c r="X85" s="104"/>
      <c r="Y85" s="55"/>
      <c r="Z85" s="55"/>
      <c r="AA85" s="55"/>
      <c r="AB85" s="55"/>
      <c r="AC85" s="55"/>
      <c r="AD85" s="55"/>
      <c r="AE85" s="55"/>
      <c r="AF85" s="55"/>
      <c r="AG85" s="55"/>
      <c r="AH85" s="55" t="str">
        <f>IF('CADASTRO PROD'!E85 = "", "-", 'CADASTRO PROD'!E85)</f>
        <v>-</v>
      </c>
      <c r="AI85" s="55" t="str">
        <f>IF(AH85= "-", "-", 'CADASTRO PROD'!J85)</f>
        <v>-</v>
      </c>
      <c r="AJ85" s="55" t="str">
        <f>IF(AI85 = "-", "-", 'CADASTRO PROD'!D85)</f>
        <v>-</v>
      </c>
    </row>
    <row r="86" ht="30.0" customHeight="1">
      <c r="A86" s="1"/>
      <c r="B86" s="97" t="str">
        <f t="shared" si="1"/>
        <v/>
      </c>
      <c r="C86" s="98" t="str">
        <f t="shared" si="5"/>
        <v>-</v>
      </c>
      <c r="D86" s="102"/>
      <c r="E86" s="151" t="str">
        <f t="shared" si="2"/>
        <v/>
      </c>
      <c r="F86" s="100"/>
      <c r="G86" s="92"/>
      <c r="H86" s="93"/>
      <c r="I86" s="100"/>
      <c r="J86" s="93"/>
      <c r="K86" s="124"/>
      <c r="L86" s="147" t="str">
        <f t="shared" si="3"/>
        <v/>
      </c>
      <c r="M86" s="103" t="str">
        <f>IF(F86="","",VLOOKUP(E86,'CADASTRO PROD'!$D$8:$P$508,13,FALSE)*K86)</f>
        <v>  </v>
      </c>
      <c r="N86" s="143" t="str">
        <f t="shared" si="4"/>
        <v/>
      </c>
      <c r="O86" s="4"/>
      <c r="P86" s="4"/>
      <c r="Q86" s="4"/>
      <c r="R86" s="4"/>
      <c r="S86" s="4"/>
      <c r="T86" s="4"/>
      <c r="U86" s="4"/>
      <c r="V86" s="142"/>
      <c r="W86" s="104"/>
      <c r="X86" s="104"/>
      <c r="Y86" s="55"/>
      <c r="Z86" s="55"/>
      <c r="AA86" s="55"/>
      <c r="AB86" s="55"/>
      <c r="AC86" s="55"/>
      <c r="AD86" s="55"/>
      <c r="AE86" s="55"/>
      <c r="AF86" s="55"/>
      <c r="AG86" s="55"/>
      <c r="AH86" s="55" t="str">
        <f>IF('CADASTRO PROD'!E86 = "", "-", 'CADASTRO PROD'!E86)</f>
        <v>-</v>
      </c>
      <c r="AI86" s="55" t="str">
        <f>IF(AH86= "-", "-", 'CADASTRO PROD'!J86)</f>
        <v>-</v>
      </c>
      <c r="AJ86" s="55" t="str">
        <f>IF(AI86 = "-", "-", 'CADASTRO PROD'!D86)</f>
        <v>-</v>
      </c>
    </row>
    <row r="87" ht="30.0" customHeight="1">
      <c r="A87" s="1"/>
      <c r="B87" s="97" t="str">
        <f t="shared" si="1"/>
        <v/>
      </c>
      <c r="C87" s="108" t="str">
        <f t="shared" si="5"/>
        <v>-</v>
      </c>
      <c r="D87" s="112"/>
      <c r="E87" s="150" t="str">
        <f t="shared" si="2"/>
        <v/>
      </c>
      <c r="F87" s="110"/>
      <c r="G87" s="92"/>
      <c r="H87" s="93"/>
      <c r="I87" s="110"/>
      <c r="J87" s="93"/>
      <c r="K87" s="132"/>
      <c r="L87" s="149" t="str">
        <f t="shared" si="3"/>
        <v/>
      </c>
      <c r="M87" s="113" t="str">
        <f>IF(F87="","",VLOOKUP(E87,'CADASTRO PROD'!$D$8:$P$508,13,FALSE)*K87)</f>
        <v>  </v>
      </c>
      <c r="N87" s="143" t="str">
        <f t="shared" si="4"/>
        <v/>
      </c>
      <c r="O87" s="4"/>
      <c r="P87" s="4"/>
      <c r="Q87" s="4"/>
      <c r="R87" s="4"/>
      <c r="S87" s="4"/>
      <c r="T87" s="4"/>
      <c r="U87" s="4"/>
      <c r="V87" s="142"/>
      <c r="W87" s="104"/>
      <c r="X87" s="104"/>
      <c r="Y87" s="55"/>
      <c r="Z87" s="55"/>
      <c r="AA87" s="55"/>
      <c r="AB87" s="55"/>
      <c r="AC87" s="55"/>
      <c r="AD87" s="55"/>
      <c r="AE87" s="55"/>
      <c r="AF87" s="55"/>
      <c r="AG87" s="55"/>
      <c r="AH87" s="55" t="str">
        <f>IF('CADASTRO PROD'!E87 = "", "-", 'CADASTRO PROD'!E87)</f>
        <v>-</v>
      </c>
      <c r="AI87" s="55" t="str">
        <f>IF(AH87= "-", "-", 'CADASTRO PROD'!J87)</f>
        <v>-</v>
      </c>
      <c r="AJ87" s="55" t="str">
        <f>IF(AI87 = "-", "-", 'CADASTRO PROD'!D87)</f>
        <v>-</v>
      </c>
    </row>
    <row r="88" ht="30.0" customHeight="1">
      <c r="A88" s="1"/>
      <c r="B88" s="97" t="str">
        <f t="shared" si="1"/>
        <v/>
      </c>
      <c r="C88" s="98" t="str">
        <f t="shared" si="5"/>
        <v>-</v>
      </c>
      <c r="D88" s="102"/>
      <c r="E88" s="151" t="str">
        <f t="shared" si="2"/>
        <v/>
      </c>
      <c r="F88" s="100"/>
      <c r="G88" s="92"/>
      <c r="H88" s="93"/>
      <c r="I88" s="100"/>
      <c r="J88" s="93"/>
      <c r="K88" s="124"/>
      <c r="L88" s="147" t="str">
        <f t="shared" si="3"/>
        <v/>
      </c>
      <c r="M88" s="103" t="str">
        <f>IF(F88="","",VLOOKUP(E88,'CADASTRO PROD'!$D$8:$P$508,13,FALSE)*K88)</f>
        <v>  </v>
      </c>
      <c r="N88" s="143" t="str">
        <f t="shared" si="4"/>
        <v/>
      </c>
      <c r="O88" s="4"/>
      <c r="P88" s="4"/>
      <c r="Q88" s="4"/>
      <c r="R88" s="4"/>
      <c r="S88" s="4"/>
      <c r="T88" s="4"/>
      <c r="U88" s="4"/>
      <c r="V88" s="142"/>
      <c r="W88" s="104"/>
      <c r="X88" s="104"/>
      <c r="Y88" s="55"/>
      <c r="Z88" s="55"/>
      <c r="AA88" s="55"/>
      <c r="AB88" s="55"/>
      <c r="AC88" s="55"/>
      <c r="AD88" s="55"/>
      <c r="AE88" s="55"/>
      <c r="AF88" s="55"/>
      <c r="AG88" s="55"/>
      <c r="AH88" s="55" t="str">
        <f>IF('CADASTRO PROD'!E88 = "", "-", 'CADASTRO PROD'!E88)</f>
        <v>-</v>
      </c>
      <c r="AI88" s="55" t="str">
        <f>IF(AH88= "-", "-", 'CADASTRO PROD'!J88)</f>
        <v>-</v>
      </c>
      <c r="AJ88" s="55" t="str">
        <f>IF(AI88 = "-", "-", 'CADASTRO PROD'!D88)</f>
        <v>-</v>
      </c>
    </row>
    <row r="89" ht="30.0" customHeight="1">
      <c r="A89" s="1"/>
      <c r="B89" s="97" t="str">
        <f t="shared" si="1"/>
        <v/>
      </c>
      <c r="C89" s="108" t="str">
        <f t="shared" si="5"/>
        <v>-</v>
      </c>
      <c r="D89" s="112"/>
      <c r="E89" s="150" t="str">
        <f t="shared" si="2"/>
        <v/>
      </c>
      <c r="F89" s="110"/>
      <c r="G89" s="92"/>
      <c r="H89" s="93"/>
      <c r="I89" s="110"/>
      <c r="J89" s="93"/>
      <c r="K89" s="132"/>
      <c r="L89" s="149" t="str">
        <f t="shared" si="3"/>
        <v/>
      </c>
      <c r="M89" s="113" t="str">
        <f>IF(F89="","",VLOOKUP(E89,'CADASTRO PROD'!$D$8:$P$508,13,FALSE)*K89)</f>
        <v>  </v>
      </c>
      <c r="N89" s="143" t="str">
        <f t="shared" si="4"/>
        <v/>
      </c>
      <c r="O89" s="4"/>
      <c r="P89" s="4"/>
      <c r="Q89" s="4"/>
      <c r="R89" s="4"/>
      <c r="S89" s="4"/>
      <c r="T89" s="4"/>
      <c r="U89" s="4"/>
      <c r="V89" s="142"/>
      <c r="W89" s="104"/>
      <c r="X89" s="104"/>
      <c r="Y89" s="55"/>
      <c r="Z89" s="55"/>
      <c r="AA89" s="55"/>
      <c r="AB89" s="55"/>
      <c r="AC89" s="55"/>
      <c r="AD89" s="55"/>
      <c r="AE89" s="55"/>
      <c r="AF89" s="55"/>
      <c r="AG89" s="55"/>
      <c r="AH89" s="55" t="str">
        <f>IF('CADASTRO PROD'!E89 = "", "-", 'CADASTRO PROD'!E89)</f>
        <v>-</v>
      </c>
      <c r="AI89" s="55" t="str">
        <f>IF(AH89= "-", "-", 'CADASTRO PROD'!J89)</f>
        <v>-</v>
      </c>
      <c r="AJ89" s="55" t="str">
        <f>IF(AI89 = "-", "-", 'CADASTRO PROD'!D89)</f>
        <v>-</v>
      </c>
    </row>
    <row r="90" ht="30.0" customHeight="1">
      <c r="A90" s="1"/>
      <c r="B90" s="97" t="str">
        <f t="shared" si="1"/>
        <v/>
      </c>
      <c r="C90" s="98" t="str">
        <f t="shared" si="5"/>
        <v>-</v>
      </c>
      <c r="D90" s="102"/>
      <c r="E90" s="151" t="str">
        <f t="shared" si="2"/>
        <v/>
      </c>
      <c r="F90" s="100"/>
      <c r="G90" s="92"/>
      <c r="H90" s="93"/>
      <c r="I90" s="100"/>
      <c r="J90" s="93"/>
      <c r="K90" s="124"/>
      <c r="L90" s="147" t="str">
        <f t="shared" si="3"/>
        <v/>
      </c>
      <c r="M90" s="103" t="str">
        <f>IF(F90="","",VLOOKUP(E90,'CADASTRO PROD'!$D$8:$P$508,13,FALSE)*K90)</f>
        <v>  </v>
      </c>
      <c r="N90" s="143" t="str">
        <f t="shared" si="4"/>
        <v/>
      </c>
      <c r="O90" s="4"/>
      <c r="P90" s="4"/>
      <c r="Q90" s="4"/>
      <c r="R90" s="4"/>
      <c r="S90" s="4"/>
      <c r="T90" s="4"/>
      <c r="U90" s="4"/>
      <c r="V90" s="142"/>
      <c r="W90" s="104"/>
      <c r="X90" s="104"/>
      <c r="Y90" s="55"/>
      <c r="Z90" s="55"/>
      <c r="AA90" s="55"/>
      <c r="AB90" s="55"/>
      <c r="AC90" s="55"/>
      <c r="AD90" s="55"/>
      <c r="AE90" s="55"/>
      <c r="AF90" s="55"/>
      <c r="AG90" s="55"/>
      <c r="AH90" s="55" t="str">
        <f>IF('CADASTRO PROD'!E90 = "", "-", 'CADASTRO PROD'!E90)</f>
        <v>-</v>
      </c>
      <c r="AI90" s="55" t="str">
        <f>IF(AH90= "-", "-", 'CADASTRO PROD'!J90)</f>
        <v>-</v>
      </c>
      <c r="AJ90" s="55" t="str">
        <f>IF(AI90 = "-", "-", 'CADASTRO PROD'!D90)</f>
        <v>-</v>
      </c>
    </row>
    <row r="91" ht="30.0" customHeight="1">
      <c r="A91" s="1"/>
      <c r="B91" s="97" t="str">
        <f t="shared" si="1"/>
        <v/>
      </c>
      <c r="C91" s="108" t="str">
        <f t="shared" si="5"/>
        <v>-</v>
      </c>
      <c r="D91" s="112"/>
      <c r="E91" s="150" t="str">
        <f t="shared" si="2"/>
        <v/>
      </c>
      <c r="F91" s="110"/>
      <c r="G91" s="92"/>
      <c r="H91" s="93"/>
      <c r="I91" s="110"/>
      <c r="J91" s="93"/>
      <c r="K91" s="132"/>
      <c r="L91" s="149" t="str">
        <f t="shared" si="3"/>
        <v/>
      </c>
      <c r="M91" s="113" t="str">
        <f>IF(F91="","",VLOOKUP(E91,'CADASTRO PROD'!$D$8:$P$508,13,FALSE)*K91)</f>
        <v>  </v>
      </c>
      <c r="N91" s="143" t="str">
        <f t="shared" si="4"/>
        <v/>
      </c>
      <c r="O91" s="4"/>
      <c r="P91" s="4"/>
      <c r="Q91" s="4"/>
      <c r="R91" s="4"/>
      <c r="S91" s="4"/>
      <c r="T91" s="4"/>
      <c r="U91" s="4"/>
      <c r="V91" s="142"/>
      <c r="W91" s="104"/>
      <c r="X91" s="104"/>
      <c r="Y91" s="55"/>
      <c r="Z91" s="55"/>
      <c r="AA91" s="55"/>
      <c r="AB91" s="55"/>
      <c r="AC91" s="55"/>
      <c r="AD91" s="55"/>
      <c r="AE91" s="55"/>
      <c r="AF91" s="55"/>
      <c r="AG91" s="55"/>
      <c r="AH91" s="55" t="str">
        <f>IF('CADASTRO PROD'!E91 = "", "-", 'CADASTRO PROD'!E91)</f>
        <v>-</v>
      </c>
      <c r="AI91" s="55" t="str">
        <f>IF(AH91= "-", "-", 'CADASTRO PROD'!J91)</f>
        <v>-</v>
      </c>
      <c r="AJ91" s="55" t="str">
        <f>IF(AI91 = "-", "-", 'CADASTRO PROD'!D91)</f>
        <v>-</v>
      </c>
    </row>
    <row r="92" ht="30.0" customHeight="1">
      <c r="A92" s="1"/>
      <c r="B92" s="97" t="str">
        <f t="shared" si="1"/>
        <v/>
      </c>
      <c r="C92" s="98" t="str">
        <f t="shared" si="5"/>
        <v>-</v>
      </c>
      <c r="D92" s="102"/>
      <c r="E92" s="151" t="str">
        <f t="shared" si="2"/>
        <v/>
      </c>
      <c r="F92" s="100"/>
      <c r="G92" s="92"/>
      <c r="H92" s="93"/>
      <c r="I92" s="100"/>
      <c r="J92" s="93"/>
      <c r="K92" s="124"/>
      <c r="L92" s="147" t="str">
        <f t="shared" si="3"/>
        <v/>
      </c>
      <c r="M92" s="103" t="str">
        <f>IF(F92="","",VLOOKUP(E92,'CADASTRO PROD'!$D$8:$P$508,13,FALSE)*K92)</f>
        <v>  </v>
      </c>
      <c r="N92" s="143" t="str">
        <f t="shared" si="4"/>
        <v/>
      </c>
      <c r="O92" s="4"/>
      <c r="P92" s="4"/>
      <c r="Q92" s="4"/>
      <c r="R92" s="4"/>
      <c r="S92" s="4"/>
      <c r="T92" s="4"/>
      <c r="U92" s="4"/>
      <c r="V92" s="142"/>
      <c r="W92" s="104"/>
      <c r="X92" s="104"/>
      <c r="Y92" s="55"/>
      <c r="Z92" s="55"/>
      <c r="AA92" s="55"/>
      <c r="AB92" s="55"/>
      <c r="AC92" s="55"/>
      <c r="AD92" s="55"/>
      <c r="AE92" s="55"/>
      <c r="AF92" s="55"/>
      <c r="AG92" s="55"/>
      <c r="AH92" s="55" t="str">
        <f>IF('CADASTRO PROD'!E92 = "", "-", 'CADASTRO PROD'!E92)</f>
        <v>-</v>
      </c>
      <c r="AI92" s="55" t="str">
        <f>IF(AH92= "-", "-", 'CADASTRO PROD'!J92)</f>
        <v>-</v>
      </c>
      <c r="AJ92" s="55" t="str">
        <f>IF(AI92 = "-", "-", 'CADASTRO PROD'!D92)</f>
        <v>-</v>
      </c>
    </row>
    <row r="93" ht="30.0" customHeight="1">
      <c r="A93" s="1"/>
      <c r="B93" s="97" t="str">
        <f t="shared" si="1"/>
        <v/>
      </c>
      <c r="C93" s="108" t="str">
        <f t="shared" si="5"/>
        <v>-</v>
      </c>
      <c r="D93" s="112"/>
      <c r="E93" s="150" t="str">
        <f t="shared" si="2"/>
        <v/>
      </c>
      <c r="F93" s="110"/>
      <c r="G93" s="92"/>
      <c r="H93" s="93"/>
      <c r="I93" s="110"/>
      <c r="J93" s="93"/>
      <c r="K93" s="132"/>
      <c r="L93" s="149" t="str">
        <f t="shared" si="3"/>
        <v/>
      </c>
      <c r="M93" s="113" t="str">
        <f>IF(F93="","",VLOOKUP(E93,'CADASTRO PROD'!$D$8:$P$508,13,FALSE)*K93)</f>
        <v>  </v>
      </c>
      <c r="N93" s="143" t="str">
        <f t="shared" si="4"/>
        <v/>
      </c>
      <c r="O93" s="4"/>
      <c r="P93" s="4"/>
      <c r="Q93" s="4"/>
      <c r="R93" s="4"/>
      <c r="S93" s="4"/>
      <c r="T93" s="4"/>
      <c r="U93" s="4"/>
      <c r="V93" s="142"/>
      <c r="W93" s="104"/>
      <c r="X93" s="104"/>
      <c r="Y93" s="55"/>
      <c r="Z93" s="55"/>
      <c r="AA93" s="55"/>
      <c r="AB93" s="55"/>
      <c r="AC93" s="55"/>
      <c r="AD93" s="55"/>
      <c r="AE93" s="55"/>
      <c r="AF93" s="55"/>
      <c r="AG93" s="55"/>
      <c r="AH93" s="55" t="str">
        <f>IF('CADASTRO PROD'!E93 = "", "-", 'CADASTRO PROD'!E93)</f>
        <v>-</v>
      </c>
      <c r="AI93" s="55" t="str">
        <f>IF(AH93= "-", "-", 'CADASTRO PROD'!J93)</f>
        <v>-</v>
      </c>
      <c r="AJ93" s="55" t="str">
        <f>IF(AI93 = "-", "-", 'CADASTRO PROD'!D93)</f>
        <v>-</v>
      </c>
    </row>
    <row r="94" ht="30.0" customHeight="1">
      <c r="A94" s="1"/>
      <c r="B94" s="97" t="str">
        <f t="shared" si="1"/>
        <v/>
      </c>
      <c r="C94" s="98" t="str">
        <f t="shared" si="5"/>
        <v>-</v>
      </c>
      <c r="D94" s="102"/>
      <c r="E94" s="151" t="str">
        <f t="shared" si="2"/>
        <v/>
      </c>
      <c r="F94" s="100"/>
      <c r="G94" s="92"/>
      <c r="H94" s="93"/>
      <c r="I94" s="100"/>
      <c r="J94" s="93"/>
      <c r="K94" s="124"/>
      <c r="L94" s="147" t="str">
        <f t="shared" si="3"/>
        <v/>
      </c>
      <c r="M94" s="103" t="str">
        <f>IF(F94="","",VLOOKUP(E94,'CADASTRO PROD'!$D$8:$P$508,13,FALSE)*K94)</f>
        <v>  </v>
      </c>
      <c r="N94" s="143" t="str">
        <f t="shared" si="4"/>
        <v/>
      </c>
      <c r="O94" s="4"/>
      <c r="P94" s="4"/>
      <c r="Q94" s="4"/>
      <c r="R94" s="4"/>
      <c r="S94" s="4"/>
      <c r="T94" s="4"/>
      <c r="U94" s="4"/>
      <c r="V94" s="142"/>
      <c r="W94" s="104"/>
      <c r="X94" s="104"/>
      <c r="Y94" s="55"/>
      <c r="Z94" s="55"/>
      <c r="AA94" s="55"/>
      <c r="AB94" s="55"/>
      <c r="AC94" s="55"/>
      <c r="AD94" s="55"/>
      <c r="AE94" s="55"/>
      <c r="AF94" s="55"/>
      <c r="AG94" s="55"/>
      <c r="AH94" s="55" t="str">
        <f>IF('CADASTRO PROD'!E94 = "", "-", 'CADASTRO PROD'!E94)</f>
        <v>-</v>
      </c>
      <c r="AI94" s="55" t="str">
        <f>IF(AH94= "-", "-", 'CADASTRO PROD'!J94)</f>
        <v>-</v>
      </c>
      <c r="AJ94" s="55" t="str">
        <f>IF(AI94 = "-", "-", 'CADASTRO PROD'!D94)</f>
        <v>-</v>
      </c>
    </row>
    <row r="95" ht="30.0" customHeight="1">
      <c r="A95" s="1"/>
      <c r="B95" s="97" t="str">
        <f t="shared" si="1"/>
        <v/>
      </c>
      <c r="C95" s="108" t="str">
        <f t="shared" si="5"/>
        <v>-</v>
      </c>
      <c r="D95" s="112"/>
      <c r="E95" s="150" t="str">
        <f t="shared" si="2"/>
        <v/>
      </c>
      <c r="F95" s="110"/>
      <c r="G95" s="92"/>
      <c r="H95" s="93"/>
      <c r="I95" s="110"/>
      <c r="J95" s="93"/>
      <c r="K95" s="132"/>
      <c r="L95" s="149" t="str">
        <f t="shared" si="3"/>
        <v/>
      </c>
      <c r="M95" s="113" t="str">
        <f>IF(F95="","",VLOOKUP(E95,'CADASTRO PROD'!$D$8:$P$508,13,FALSE)*K95)</f>
        <v>  </v>
      </c>
      <c r="N95" s="143" t="str">
        <f t="shared" si="4"/>
        <v/>
      </c>
      <c r="O95" s="4"/>
      <c r="P95" s="4"/>
      <c r="Q95" s="4"/>
      <c r="R95" s="4"/>
      <c r="S95" s="4"/>
      <c r="T95" s="4"/>
      <c r="U95" s="4"/>
      <c r="V95" s="142"/>
      <c r="W95" s="104"/>
      <c r="X95" s="104"/>
      <c r="Y95" s="55"/>
      <c r="Z95" s="55"/>
      <c r="AA95" s="55"/>
      <c r="AB95" s="55"/>
      <c r="AC95" s="55"/>
      <c r="AD95" s="55"/>
      <c r="AE95" s="55"/>
      <c r="AF95" s="55"/>
      <c r="AG95" s="55"/>
      <c r="AH95" s="55" t="str">
        <f>IF('CADASTRO PROD'!E95 = "", "-", 'CADASTRO PROD'!E95)</f>
        <v>-</v>
      </c>
      <c r="AI95" s="55" t="str">
        <f>IF(AH95= "-", "-", 'CADASTRO PROD'!J95)</f>
        <v>-</v>
      </c>
      <c r="AJ95" s="55" t="str">
        <f>IF(AI95 = "-", "-", 'CADASTRO PROD'!D95)</f>
        <v>-</v>
      </c>
    </row>
    <row r="96" ht="30.0" customHeight="1">
      <c r="A96" s="1"/>
      <c r="B96" s="97" t="str">
        <f t="shared" si="1"/>
        <v/>
      </c>
      <c r="C96" s="98" t="str">
        <f t="shared" si="5"/>
        <v>-</v>
      </c>
      <c r="D96" s="102"/>
      <c r="E96" s="151" t="str">
        <f t="shared" si="2"/>
        <v/>
      </c>
      <c r="F96" s="100"/>
      <c r="G96" s="92"/>
      <c r="H96" s="93"/>
      <c r="I96" s="100"/>
      <c r="J96" s="93"/>
      <c r="K96" s="124"/>
      <c r="L96" s="147" t="str">
        <f t="shared" si="3"/>
        <v/>
      </c>
      <c r="M96" s="103" t="str">
        <f>IF(F96="","",VLOOKUP(E96,'CADASTRO PROD'!$D$8:$P$508,13,FALSE)*K96)</f>
        <v>  </v>
      </c>
      <c r="N96" s="143" t="str">
        <f t="shared" si="4"/>
        <v/>
      </c>
      <c r="O96" s="4"/>
      <c r="P96" s="4"/>
      <c r="Q96" s="4"/>
      <c r="R96" s="4"/>
      <c r="S96" s="4"/>
      <c r="T96" s="4"/>
      <c r="U96" s="4"/>
      <c r="V96" s="142"/>
      <c r="W96" s="104"/>
      <c r="X96" s="104"/>
      <c r="Y96" s="55"/>
      <c r="Z96" s="55"/>
      <c r="AA96" s="55"/>
      <c r="AB96" s="55"/>
      <c r="AC96" s="55"/>
      <c r="AD96" s="55"/>
      <c r="AE96" s="55"/>
      <c r="AF96" s="55"/>
      <c r="AG96" s="55"/>
      <c r="AH96" s="55" t="str">
        <f>IF('CADASTRO PROD'!E96 = "", "-", 'CADASTRO PROD'!E96)</f>
        <v>-</v>
      </c>
      <c r="AI96" s="55" t="str">
        <f>IF(AH96= "-", "-", 'CADASTRO PROD'!J96)</f>
        <v>-</v>
      </c>
      <c r="AJ96" s="55" t="str">
        <f>IF(AI96 = "-", "-", 'CADASTRO PROD'!D96)</f>
        <v>-</v>
      </c>
    </row>
    <row r="97" ht="30.0" customHeight="1">
      <c r="A97" s="1"/>
      <c r="B97" s="97" t="str">
        <f t="shared" si="1"/>
        <v/>
      </c>
      <c r="C97" s="108" t="str">
        <f t="shared" si="5"/>
        <v>-</v>
      </c>
      <c r="D97" s="112"/>
      <c r="E97" s="150" t="str">
        <f t="shared" si="2"/>
        <v/>
      </c>
      <c r="F97" s="110"/>
      <c r="G97" s="92"/>
      <c r="H97" s="93"/>
      <c r="I97" s="110"/>
      <c r="J97" s="93"/>
      <c r="K97" s="132"/>
      <c r="L97" s="149" t="str">
        <f t="shared" si="3"/>
        <v/>
      </c>
      <c r="M97" s="113" t="str">
        <f>IF(F97="","",VLOOKUP(E97,'CADASTRO PROD'!$D$8:$P$508,13,FALSE)*K97)</f>
        <v>  </v>
      </c>
      <c r="N97" s="143" t="str">
        <f t="shared" si="4"/>
        <v/>
      </c>
      <c r="O97" s="4"/>
      <c r="P97" s="4"/>
      <c r="Q97" s="4"/>
      <c r="R97" s="4"/>
      <c r="S97" s="4"/>
      <c r="T97" s="4"/>
      <c r="U97" s="4"/>
      <c r="V97" s="142"/>
      <c r="W97" s="104"/>
      <c r="X97" s="104"/>
      <c r="Y97" s="55"/>
      <c r="Z97" s="55"/>
      <c r="AA97" s="55"/>
      <c r="AB97" s="55"/>
      <c r="AC97" s="55"/>
      <c r="AD97" s="55"/>
      <c r="AE97" s="55"/>
      <c r="AF97" s="55"/>
      <c r="AG97" s="55"/>
      <c r="AH97" s="55" t="str">
        <f>IF('CADASTRO PROD'!E97 = "", "-", 'CADASTRO PROD'!E97)</f>
        <v>-</v>
      </c>
      <c r="AI97" s="55" t="str">
        <f>IF(AH97= "-", "-", 'CADASTRO PROD'!J97)</f>
        <v>-</v>
      </c>
      <c r="AJ97" s="55" t="str">
        <f>IF(AI97 = "-", "-", 'CADASTRO PROD'!D97)</f>
        <v>-</v>
      </c>
    </row>
    <row r="98" ht="30.0" customHeight="1">
      <c r="A98" s="1"/>
      <c r="B98" s="97" t="str">
        <f t="shared" si="1"/>
        <v/>
      </c>
      <c r="C98" s="98" t="str">
        <f t="shared" si="5"/>
        <v>-</v>
      </c>
      <c r="D98" s="102"/>
      <c r="E98" s="151" t="str">
        <f t="shared" si="2"/>
        <v/>
      </c>
      <c r="F98" s="100"/>
      <c r="G98" s="92"/>
      <c r="H98" s="93"/>
      <c r="I98" s="100"/>
      <c r="J98" s="93"/>
      <c r="K98" s="124"/>
      <c r="L98" s="147" t="str">
        <f t="shared" si="3"/>
        <v/>
      </c>
      <c r="M98" s="103" t="str">
        <f>IF(F98="","",VLOOKUP(E98,'CADASTRO PROD'!$D$8:$P$508,13,FALSE)*K98)</f>
        <v>  </v>
      </c>
      <c r="N98" s="143" t="str">
        <f t="shared" si="4"/>
        <v/>
      </c>
      <c r="O98" s="4"/>
      <c r="P98" s="4"/>
      <c r="Q98" s="4"/>
      <c r="R98" s="4"/>
      <c r="S98" s="4"/>
      <c r="T98" s="4"/>
      <c r="U98" s="4"/>
      <c r="V98" s="142"/>
      <c r="W98" s="104"/>
      <c r="X98" s="104"/>
      <c r="Y98" s="55"/>
      <c r="Z98" s="55"/>
      <c r="AA98" s="55"/>
      <c r="AB98" s="55"/>
      <c r="AC98" s="55"/>
      <c r="AD98" s="55"/>
      <c r="AE98" s="55"/>
      <c r="AF98" s="55"/>
      <c r="AG98" s="55"/>
      <c r="AH98" s="55" t="str">
        <f>IF('CADASTRO PROD'!E98 = "", "-", 'CADASTRO PROD'!E98)</f>
        <v>-</v>
      </c>
      <c r="AI98" s="55" t="str">
        <f>IF(AH98= "-", "-", 'CADASTRO PROD'!J98)</f>
        <v>-</v>
      </c>
      <c r="AJ98" s="55" t="str">
        <f>IF(AI98 = "-", "-", 'CADASTRO PROD'!D98)</f>
        <v>-</v>
      </c>
    </row>
    <row r="99" ht="30.0" customHeight="1">
      <c r="A99" s="1"/>
      <c r="B99" s="97" t="str">
        <f t="shared" si="1"/>
        <v/>
      </c>
      <c r="C99" s="108" t="str">
        <f t="shared" si="5"/>
        <v>-</v>
      </c>
      <c r="D99" s="112"/>
      <c r="E99" s="150" t="str">
        <f t="shared" si="2"/>
        <v/>
      </c>
      <c r="F99" s="110"/>
      <c r="G99" s="92"/>
      <c r="H99" s="93"/>
      <c r="I99" s="110"/>
      <c r="J99" s="93"/>
      <c r="K99" s="132"/>
      <c r="L99" s="149" t="str">
        <f t="shared" si="3"/>
        <v/>
      </c>
      <c r="M99" s="113" t="str">
        <f>IF(F99="","",VLOOKUP(E99,'CADASTRO PROD'!$D$8:$P$508,13,FALSE)*K99)</f>
        <v>  </v>
      </c>
      <c r="N99" s="143" t="str">
        <f t="shared" si="4"/>
        <v/>
      </c>
      <c r="O99" s="4"/>
      <c r="P99" s="4"/>
      <c r="Q99" s="4"/>
      <c r="R99" s="4"/>
      <c r="S99" s="4"/>
      <c r="T99" s="4"/>
      <c r="U99" s="4"/>
      <c r="V99" s="142"/>
      <c r="W99" s="104"/>
      <c r="X99" s="104"/>
      <c r="Y99" s="55"/>
      <c r="Z99" s="55"/>
      <c r="AA99" s="55"/>
      <c r="AB99" s="55"/>
      <c r="AC99" s="55"/>
      <c r="AD99" s="55"/>
      <c r="AE99" s="55"/>
      <c r="AF99" s="55"/>
      <c r="AG99" s="55"/>
      <c r="AH99" s="55" t="str">
        <f>IF('CADASTRO PROD'!E99 = "", "-", 'CADASTRO PROD'!E99)</f>
        <v>-</v>
      </c>
      <c r="AI99" s="55" t="str">
        <f>IF(AH99= "-", "-", 'CADASTRO PROD'!J99)</f>
        <v>-</v>
      </c>
      <c r="AJ99" s="55" t="str">
        <f>IF(AI99 = "-", "-", 'CADASTRO PROD'!D99)</f>
        <v>-</v>
      </c>
    </row>
    <row r="100" ht="30.0" customHeight="1">
      <c r="A100" s="1"/>
      <c r="B100" s="97" t="str">
        <f t="shared" si="1"/>
        <v/>
      </c>
      <c r="C100" s="98" t="str">
        <f t="shared" si="5"/>
        <v>-</v>
      </c>
      <c r="D100" s="102"/>
      <c r="E100" s="151" t="str">
        <f t="shared" si="2"/>
        <v/>
      </c>
      <c r="F100" s="100"/>
      <c r="G100" s="92"/>
      <c r="H100" s="93"/>
      <c r="I100" s="100"/>
      <c r="J100" s="93"/>
      <c r="K100" s="124"/>
      <c r="L100" s="147" t="str">
        <f t="shared" si="3"/>
        <v/>
      </c>
      <c r="M100" s="103" t="str">
        <f>IF(F100="","",VLOOKUP(E100,'CADASTRO PROD'!$D$8:$P$508,13,FALSE)*K100)</f>
        <v>  </v>
      </c>
      <c r="N100" s="143" t="str">
        <f t="shared" si="4"/>
        <v/>
      </c>
      <c r="O100" s="4"/>
      <c r="P100" s="4"/>
      <c r="Q100" s="4"/>
      <c r="R100" s="4"/>
      <c r="S100" s="4"/>
      <c r="T100" s="4"/>
      <c r="U100" s="4"/>
      <c r="V100" s="142"/>
      <c r="W100" s="104"/>
      <c r="X100" s="104"/>
      <c r="Y100" s="55"/>
      <c r="Z100" s="55"/>
      <c r="AA100" s="55"/>
      <c r="AB100" s="55"/>
      <c r="AC100" s="55"/>
      <c r="AD100" s="55"/>
      <c r="AE100" s="55"/>
      <c r="AF100" s="55"/>
      <c r="AG100" s="55"/>
      <c r="AH100" s="55" t="str">
        <f>IF('CADASTRO PROD'!E100 = "", "-", 'CADASTRO PROD'!E100)</f>
        <v>-</v>
      </c>
      <c r="AI100" s="55" t="str">
        <f>IF(AH100= "-", "-", 'CADASTRO PROD'!J100)</f>
        <v>-</v>
      </c>
      <c r="AJ100" s="55" t="str">
        <f>IF(AI100 = "-", "-", 'CADASTRO PROD'!D100)</f>
        <v>-</v>
      </c>
    </row>
    <row r="101" ht="30.0" customHeight="1">
      <c r="A101" s="1"/>
      <c r="B101" s="97" t="str">
        <f t="shared" si="1"/>
        <v/>
      </c>
      <c r="C101" s="108" t="str">
        <f t="shared" si="5"/>
        <v>-</v>
      </c>
      <c r="D101" s="112"/>
      <c r="E101" s="150" t="str">
        <f t="shared" si="2"/>
        <v/>
      </c>
      <c r="F101" s="110"/>
      <c r="G101" s="92"/>
      <c r="H101" s="93"/>
      <c r="I101" s="110"/>
      <c r="J101" s="93"/>
      <c r="K101" s="132"/>
      <c r="L101" s="149" t="str">
        <f t="shared" si="3"/>
        <v/>
      </c>
      <c r="M101" s="113" t="str">
        <f>IF(F101="","",VLOOKUP(E101,'CADASTRO PROD'!$D$8:$P$508,13,FALSE)*K101)</f>
        <v>  </v>
      </c>
      <c r="N101" s="143" t="str">
        <f t="shared" si="4"/>
        <v/>
      </c>
      <c r="O101" s="4"/>
      <c r="P101" s="4"/>
      <c r="Q101" s="4"/>
      <c r="R101" s="4"/>
      <c r="S101" s="4"/>
      <c r="T101" s="4"/>
      <c r="U101" s="4"/>
      <c r="V101" s="142"/>
      <c r="W101" s="104"/>
      <c r="X101" s="104"/>
      <c r="Y101" s="55"/>
      <c r="Z101" s="55"/>
      <c r="AA101" s="55"/>
      <c r="AB101" s="55"/>
      <c r="AC101" s="55"/>
      <c r="AD101" s="55"/>
      <c r="AE101" s="55"/>
      <c r="AF101" s="55"/>
      <c r="AG101" s="55"/>
      <c r="AH101" s="55" t="str">
        <f>IF('CADASTRO PROD'!E101 = "", "-", 'CADASTRO PROD'!E101)</f>
        <v>-</v>
      </c>
      <c r="AI101" s="55" t="str">
        <f>IF(AH101= "-", "-", 'CADASTRO PROD'!J101)</f>
        <v>-</v>
      </c>
      <c r="AJ101" s="55" t="str">
        <f>IF(AI101 = "-", "-", 'CADASTRO PROD'!D101)</f>
        <v>-</v>
      </c>
    </row>
    <row r="102" ht="30.0" customHeight="1">
      <c r="A102" s="1"/>
      <c r="B102" s="97" t="str">
        <f t="shared" si="1"/>
        <v/>
      </c>
      <c r="C102" s="98" t="str">
        <f t="shared" si="5"/>
        <v>-</v>
      </c>
      <c r="D102" s="102"/>
      <c r="E102" s="151" t="str">
        <f t="shared" si="2"/>
        <v/>
      </c>
      <c r="F102" s="100"/>
      <c r="G102" s="92"/>
      <c r="H102" s="93"/>
      <c r="I102" s="100"/>
      <c r="J102" s="93"/>
      <c r="K102" s="124"/>
      <c r="L102" s="147" t="str">
        <f t="shared" si="3"/>
        <v/>
      </c>
      <c r="M102" s="103" t="str">
        <f>IF(F102="","",VLOOKUP(E102,'CADASTRO PROD'!$D$8:$P$508,13,FALSE)*K102)</f>
        <v>  </v>
      </c>
      <c r="N102" s="143" t="str">
        <f t="shared" si="4"/>
        <v/>
      </c>
      <c r="O102" s="4"/>
      <c r="P102" s="4"/>
      <c r="Q102" s="4"/>
      <c r="R102" s="4"/>
      <c r="S102" s="4"/>
      <c r="T102" s="4"/>
      <c r="U102" s="4"/>
      <c r="V102" s="142"/>
      <c r="W102" s="104"/>
      <c r="X102" s="104"/>
      <c r="Y102" s="55"/>
      <c r="Z102" s="55"/>
      <c r="AA102" s="55"/>
      <c r="AB102" s="55"/>
      <c r="AC102" s="55"/>
      <c r="AD102" s="55"/>
      <c r="AE102" s="55"/>
      <c r="AF102" s="55"/>
      <c r="AG102" s="55"/>
      <c r="AH102" s="55" t="str">
        <f>IF('CADASTRO PROD'!E102 = "", "-", 'CADASTRO PROD'!E102)</f>
        <v>-</v>
      </c>
      <c r="AI102" s="55" t="str">
        <f>IF(AH102= "-", "-", 'CADASTRO PROD'!J102)</f>
        <v>-</v>
      </c>
      <c r="AJ102" s="55" t="str">
        <f>IF(AI102 = "-", "-", 'CADASTRO PROD'!D102)</f>
        <v>-</v>
      </c>
    </row>
    <row r="103" ht="30.0" customHeight="1">
      <c r="A103" s="1"/>
      <c r="B103" s="97" t="str">
        <f t="shared" si="1"/>
        <v/>
      </c>
      <c r="C103" s="108" t="str">
        <f t="shared" si="5"/>
        <v>-</v>
      </c>
      <c r="D103" s="112"/>
      <c r="E103" s="150" t="str">
        <f t="shared" si="2"/>
        <v/>
      </c>
      <c r="F103" s="110"/>
      <c r="G103" s="92"/>
      <c r="H103" s="93"/>
      <c r="I103" s="110"/>
      <c r="J103" s="93"/>
      <c r="K103" s="132"/>
      <c r="L103" s="149" t="str">
        <f t="shared" si="3"/>
        <v/>
      </c>
      <c r="M103" s="113" t="str">
        <f>IF(F103="","",VLOOKUP(E103,'CADASTRO PROD'!$D$8:$P$508,13,FALSE)*K103)</f>
        <v>  </v>
      </c>
      <c r="N103" s="143" t="str">
        <f t="shared" si="4"/>
        <v/>
      </c>
      <c r="O103" s="4"/>
      <c r="P103" s="4"/>
      <c r="Q103" s="4"/>
      <c r="R103" s="4"/>
      <c r="S103" s="4"/>
      <c r="T103" s="4"/>
      <c r="U103" s="4"/>
      <c r="V103" s="142"/>
      <c r="W103" s="104"/>
      <c r="X103" s="104"/>
      <c r="Y103" s="55"/>
      <c r="Z103" s="55"/>
      <c r="AA103" s="55"/>
      <c r="AB103" s="55"/>
      <c r="AC103" s="55"/>
      <c r="AD103" s="55"/>
      <c r="AE103" s="55"/>
      <c r="AF103" s="55"/>
      <c r="AG103" s="55"/>
      <c r="AH103" s="55" t="str">
        <f>IF('CADASTRO PROD'!E103 = "", "-", 'CADASTRO PROD'!E103)</f>
        <v>-</v>
      </c>
      <c r="AI103" s="55" t="str">
        <f>IF(AH103= "-", "-", 'CADASTRO PROD'!J103)</f>
        <v>-</v>
      </c>
      <c r="AJ103" s="55" t="str">
        <f>IF(AI103 = "-", "-", 'CADASTRO PROD'!D103)</f>
        <v>-</v>
      </c>
    </row>
    <row r="104" ht="30.0" customHeight="1">
      <c r="A104" s="1"/>
      <c r="B104" s="97" t="str">
        <f t="shared" si="1"/>
        <v/>
      </c>
      <c r="C104" s="98" t="str">
        <f t="shared" si="5"/>
        <v>-</v>
      </c>
      <c r="D104" s="102"/>
      <c r="E104" s="151" t="str">
        <f t="shared" si="2"/>
        <v/>
      </c>
      <c r="F104" s="100"/>
      <c r="G104" s="92"/>
      <c r="H104" s="93"/>
      <c r="I104" s="100"/>
      <c r="J104" s="93"/>
      <c r="K104" s="124"/>
      <c r="L104" s="147" t="str">
        <f t="shared" si="3"/>
        <v/>
      </c>
      <c r="M104" s="103" t="str">
        <f>IF(F104="","",VLOOKUP(E104,'CADASTRO PROD'!$D$8:$P$508,13,FALSE)*K104)</f>
        <v>  </v>
      </c>
      <c r="N104" s="143" t="str">
        <f t="shared" si="4"/>
        <v/>
      </c>
      <c r="O104" s="4"/>
      <c r="P104" s="4"/>
      <c r="Q104" s="4"/>
      <c r="R104" s="4"/>
      <c r="S104" s="4"/>
      <c r="T104" s="4"/>
      <c r="U104" s="4"/>
      <c r="V104" s="142"/>
      <c r="W104" s="104"/>
      <c r="X104" s="104"/>
      <c r="Y104" s="55"/>
      <c r="Z104" s="55"/>
      <c r="AA104" s="55"/>
      <c r="AB104" s="55"/>
      <c r="AC104" s="55"/>
      <c r="AD104" s="55"/>
      <c r="AE104" s="55"/>
      <c r="AF104" s="55"/>
      <c r="AG104" s="55"/>
      <c r="AH104" s="55" t="str">
        <f>IF('CADASTRO PROD'!E104 = "", "-", 'CADASTRO PROD'!E104)</f>
        <v>-</v>
      </c>
      <c r="AI104" s="55" t="str">
        <f>IF(AH104= "-", "-", 'CADASTRO PROD'!J104)</f>
        <v>-</v>
      </c>
      <c r="AJ104" s="55" t="str">
        <f>IF(AI104 = "-", "-", 'CADASTRO PROD'!D104)</f>
        <v>-</v>
      </c>
    </row>
    <row r="105" ht="30.0" customHeight="1">
      <c r="A105" s="1"/>
      <c r="B105" s="97" t="str">
        <f t="shared" si="1"/>
        <v/>
      </c>
      <c r="C105" s="108" t="str">
        <f t="shared" si="5"/>
        <v>-</v>
      </c>
      <c r="D105" s="112"/>
      <c r="E105" s="150" t="str">
        <f t="shared" si="2"/>
        <v/>
      </c>
      <c r="F105" s="110"/>
      <c r="G105" s="92"/>
      <c r="H105" s="93"/>
      <c r="I105" s="110"/>
      <c r="J105" s="93"/>
      <c r="K105" s="132"/>
      <c r="L105" s="149" t="str">
        <f t="shared" si="3"/>
        <v/>
      </c>
      <c r="M105" s="113" t="str">
        <f>IF(F105="","",VLOOKUP(E105,'CADASTRO PROD'!$D$8:$P$508,13,FALSE)*K105)</f>
        <v>  </v>
      </c>
      <c r="N105" s="143" t="str">
        <f t="shared" si="4"/>
        <v/>
      </c>
      <c r="O105" s="4"/>
      <c r="P105" s="4"/>
      <c r="Q105" s="4"/>
      <c r="R105" s="4"/>
      <c r="S105" s="4"/>
      <c r="T105" s="4"/>
      <c r="U105" s="4"/>
      <c r="V105" s="142"/>
      <c r="W105" s="104"/>
      <c r="X105" s="104"/>
      <c r="Y105" s="55"/>
      <c r="Z105" s="55"/>
      <c r="AA105" s="55"/>
      <c r="AB105" s="55"/>
      <c r="AC105" s="55"/>
      <c r="AD105" s="55"/>
      <c r="AE105" s="55"/>
      <c r="AF105" s="55"/>
      <c r="AG105" s="55"/>
      <c r="AH105" s="55" t="str">
        <f>IF('CADASTRO PROD'!E105 = "", "-", 'CADASTRO PROD'!E105)</f>
        <v>-</v>
      </c>
      <c r="AI105" s="55" t="str">
        <f>IF(AH105= "-", "-", 'CADASTRO PROD'!J105)</f>
        <v>-</v>
      </c>
      <c r="AJ105" s="55" t="str">
        <f>IF(AI105 = "-", "-", 'CADASTRO PROD'!D105)</f>
        <v>-</v>
      </c>
    </row>
    <row r="106" ht="30.0" customHeight="1">
      <c r="A106" s="1"/>
      <c r="B106" s="97" t="str">
        <f t="shared" si="1"/>
        <v/>
      </c>
      <c r="C106" s="98" t="str">
        <f t="shared" si="5"/>
        <v>-</v>
      </c>
      <c r="D106" s="102"/>
      <c r="E106" s="151" t="str">
        <f t="shared" si="2"/>
        <v/>
      </c>
      <c r="F106" s="100"/>
      <c r="G106" s="92"/>
      <c r="H106" s="93"/>
      <c r="I106" s="100"/>
      <c r="J106" s="93"/>
      <c r="K106" s="124"/>
      <c r="L106" s="147" t="str">
        <f t="shared" si="3"/>
        <v/>
      </c>
      <c r="M106" s="103" t="str">
        <f>IF(F106="","",VLOOKUP(E106,'CADASTRO PROD'!$D$8:$P$508,13,FALSE)*K106)</f>
        <v>  </v>
      </c>
      <c r="N106" s="143" t="str">
        <f t="shared" si="4"/>
        <v/>
      </c>
      <c r="O106" s="4"/>
      <c r="P106" s="4"/>
      <c r="Q106" s="4"/>
      <c r="R106" s="4"/>
      <c r="S106" s="4"/>
      <c r="T106" s="4"/>
      <c r="U106" s="4"/>
      <c r="V106" s="142"/>
      <c r="W106" s="104"/>
      <c r="X106" s="104"/>
      <c r="Y106" s="55"/>
      <c r="Z106" s="55"/>
      <c r="AA106" s="55"/>
      <c r="AB106" s="55"/>
      <c r="AC106" s="55"/>
      <c r="AD106" s="55"/>
      <c r="AE106" s="55"/>
      <c r="AF106" s="55"/>
      <c r="AG106" s="55"/>
      <c r="AH106" s="55" t="str">
        <f>IF('CADASTRO PROD'!E106 = "", "-", 'CADASTRO PROD'!E106)</f>
        <v>-</v>
      </c>
      <c r="AI106" s="55" t="str">
        <f>IF(AH106= "-", "-", 'CADASTRO PROD'!J106)</f>
        <v>-</v>
      </c>
      <c r="AJ106" s="55" t="str">
        <f>IF(AI106 = "-", "-", 'CADASTRO PROD'!D106)</f>
        <v>-</v>
      </c>
    </row>
    <row r="107" ht="30.0" customHeight="1">
      <c r="A107" s="1"/>
      <c r="B107" s="97" t="str">
        <f t="shared" si="1"/>
        <v/>
      </c>
      <c r="C107" s="108" t="str">
        <f t="shared" si="5"/>
        <v>-</v>
      </c>
      <c r="D107" s="112"/>
      <c r="E107" s="150" t="str">
        <f t="shared" si="2"/>
        <v/>
      </c>
      <c r="F107" s="110"/>
      <c r="G107" s="92"/>
      <c r="H107" s="93"/>
      <c r="I107" s="110"/>
      <c r="J107" s="93"/>
      <c r="K107" s="132"/>
      <c r="L107" s="149" t="str">
        <f t="shared" si="3"/>
        <v/>
      </c>
      <c r="M107" s="113" t="str">
        <f>IF(F107="","",VLOOKUP(E107,'CADASTRO PROD'!$D$8:$P$508,13,FALSE)*K107)</f>
        <v>  </v>
      </c>
      <c r="N107" s="143" t="str">
        <f t="shared" si="4"/>
        <v/>
      </c>
      <c r="O107" s="4"/>
      <c r="P107" s="4"/>
      <c r="Q107" s="4"/>
      <c r="R107" s="4"/>
      <c r="S107" s="4"/>
      <c r="T107" s="4"/>
      <c r="U107" s="4"/>
      <c r="V107" s="142"/>
      <c r="W107" s="104"/>
      <c r="X107" s="104"/>
      <c r="Y107" s="55"/>
      <c r="Z107" s="55"/>
      <c r="AA107" s="55"/>
      <c r="AB107" s="55"/>
      <c r="AC107" s="55"/>
      <c r="AD107" s="55"/>
      <c r="AE107" s="55"/>
      <c r="AF107" s="55"/>
      <c r="AG107" s="55"/>
      <c r="AH107" s="55" t="str">
        <f>IF('CADASTRO PROD'!E107 = "", "-", 'CADASTRO PROD'!E107)</f>
        <v>-</v>
      </c>
      <c r="AI107" s="55" t="str">
        <f>IF(AH107= "-", "-", 'CADASTRO PROD'!J107)</f>
        <v>-</v>
      </c>
      <c r="AJ107" s="55" t="str">
        <f>IF(AI107 = "-", "-", 'CADASTRO PROD'!D107)</f>
        <v>-</v>
      </c>
    </row>
    <row r="108" ht="30.0" customHeight="1">
      <c r="A108" s="1"/>
      <c r="B108" s="97" t="str">
        <f t="shared" si="1"/>
        <v/>
      </c>
      <c r="C108" s="98" t="str">
        <f t="shared" si="5"/>
        <v>-</v>
      </c>
      <c r="D108" s="102"/>
      <c r="E108" s="151" t="str">
        <f t="shared" si="2"/>
        <v/>
      </c>
      <c r="F108" s="100"/>
      <c r="G108" s="92"/>
      <c r="H108" s="93"/>
      <c r="I108" s="100"/>
      <c r="J108" s="93"/>
      <c r="K108" s="124"/>
      <c r="L108" s="147" t="str">
        <f t="shared" si="3"/>
        <v/>
      </c>
      <c r="M108" s="103" t="str">
        <f>IF(F108="","",VLOOKUP(E108,'CADASTRO PROD'!$D$8:$P$508,13,FALSE)*K108)</f>
        <v>  </v>
      </c>
      <c r="N108" s="143" t="str">
        <f t="shared" si="4"/>
        <v/>
      </c>
      <c r="O108" s="4"/>
      <c r="P108" s="4"/>
      <c r="Q108" s="4"/>
      <c r="R108" s="4"/>
      <c r="S108" s="4"/>
      <c r="T108" s="4"/>
      <c r="U108" s="4"/>
      <c r="V108" s="142"/>
      <c r="W108" s="104"/>
      <c r="X108" s="104"/>
      <c r="Y108" s="55"/>
      <c r="Z108" s="55"/>
      <c r="AA108" s="55"/>
      <c r="AB108" s="55"/>
      <c r="AC108" s="55"/>
      <c r="AD108" s="55"/>
      <c r="AE108" s="55"/>
      <c r="AF108" s="55"/>
      <c r="AG108" s="55"/>
      <c r="AH108" s="55" t="str">
        <f>IF('CADASTRO PROD'!E108 = "", "-", 'CADASTRO PROD'!E108)</f>
        <v>-</v>
      </c>
      <c r="AI108" s="55" t="str">
        <f>IF(AH108= "-", "-", 'CADASTRO PROD'!J108)</f>
        <v>-</v>
      </c>
      <c r="AJ108" s="55" t="str">
        <f>IF(AI108 = "-", "-", 'CADASTRO PROD'!D108)</f>
        <v>-</v>
      </c>
    </row>
    <row r="109" ht="30.0" customHeight="1">
      <c r="A109" s="1"/>
      <c r="B109" s="97" t="str">
        <f t="shared" si="1"/>
        <v/>
      </c>
      <c r="C109" s="108" t="str">
        <f t="shared" si="5"/>
        <v>-</v>
      </c>
      <c r="D109" s="112"/>
      <c r="E109" s="150" t="str">
        <f t="shared" si="2"/>
        <v/>
      </c>
      <c r="F109" s="110"/>
      <c r="G109" s="92"/>
      <c r="H109" s="93"/>
      <c r="I109" s="110"/>
      <c r="J109" s="93"/>
      <c r="K109" s="132"/>
      <c r="L109" s="149" t="str">
        <f t="shared" si="3"/>
        <v/>
      </c>
      <c r="M109" s="113" t="str">
        <f>IF(F109="","",VLOOKUP(E109,'CADASTRO PROD'!$D$8:$P$508,13,FALSE)*K109)</f>
        <v>  </v>
      </c>
      <c r="N109" s="143" t="str">
        <f t="shared" si="4"/>
        <v/>
      </c>
      <c r="O109" s="4"/>
      <c r="P109" s="4"/>
      <c r="Q109" s="4"/>
      <c r="R109" s="4"/>
      <c r="S109" s="4"/>
      <c r="T109" s="4"/>
      <c r="U109" s="4"/>
      <c r="V109" s="142"/>
      <c r="W109" s="104"/>
      <c r="X109" s="104"/>
      <c r="Y109" s="55"/>
      <c r="Z109" s="55"/>
      <c r="AA109" s="55"/>
      <c r="AB109" s="55"/>
      <c r="AC109" s="55"/>
      <c r="AD109" s="55"/>
      <c r="AE109" s="55"/>
      <c r="AF109" s="55"/>
      <c r="AG109" s="55"/>
      <c r="AH109" s="55" t="str">
        <f>IF('CADASTRO PROD'!E109 = "", "-", 'CADASTRO PROD'!E109)</f>
        <v>-</v>
      </c>
      <c r="AI109" s="55" t="str">
        <f>IF(AH109= "-", "-", 'CADASTRO PROD'!J109)</f>
        <v>-</v>
      </c>
      <c r="AJ109" s="55" t="str">
        <f>IF(AI109 = "-", "-", 'CADASTRO PROD'!D109)</f>
        <v>-</v>
      </c>
    </row>
    <row r="110" ht="30.0" customHeight="1">
      <c r="A110" s="1"/>
      <c r="B110" s="97" t="str">
        <f t="shared" si="1"/>
        <v/>
      </c>
      <c r="C110" s="98" t="str">
        <f t="shared" si="5"/>
        <v>-</v>
      </c>
      <c r="D110" s="102"/>
      <c r="E110" s="151" t="str">
        <f t="shared" si="2"/>
        <v/>
      </c>
      <c r="F110" s="100"/>
      <c r="G110" s="92"/>
      <c r="H110" s="93"/>
      <c r="I110" s="100"/>
      <c r="J110" s="93"/>
      <c r="K110" s="124"/>
      <c r="L110" s="147" t="str">
        <f t="shared" si="3"/>
        <v/>
      </c>
      <c r="M110" s="103" t="str">
        <f>IF(F110="","",VLOOKUP(E110,'CADASTRO PROD'!$D$8:$P$508,13,FALSE)*K110)</f>
        <v>  </v>
      </c>
      <c r="N110" s="143" t="str">
        <f t="shared" si="4"/>
        <v/>
      </c>
      <c r="O110" s="4"/>
      <c r="P110" s="4"/>
      <c r="Q110" s="4"/>
      <c r="R110" s="4"/>
      <c r="S110" s="4"/>
      <c r="T110" s="4"/>
      <c r="U110" s="4"/>
      <c r="V110" s="142"/>
      <c r="W110" s="104"/>
      <c r="X110" s="104"/>
      <c r="Y110" s="55"/>
      <c r="Z110" s="55"/>
      <c r="AA110" s="55"/>
      <c r="AB110" s="55"/>
      <c r="AC110" s="55"/>
      <c r="AD110" s="55"/>
      <c r="AE110" s="55"/>
      <c r="AF110" s="55"/>
      <c r="AG110" s="55"/>
      <c r="AH110" s="55" t="str">
        <f>IF('CADASTRO PROD'!E110 = "", "-", 'CADASTRO PROD'!E110)</f>
        <v>-</v>
      </c>
      <c r="AI110" s="55" t="str">
        <f>IF(AH110= "-", "-", 'CADASTRO PROD'!J110)</f>
        <v>-</v>
      </c>
      <c r="AJ110" s="55" t="str">
        <f>IF(AI110 = "-", "-", 'CADASTRO PROD'!D110)</f>
        <v>-</v>
      </c>
    </row>
    <row r="111" ht="30.0" customHeight="1">
      <c r="A111" s="1"/>
      <c r="B111" s="97" t="str">
        <f t="shared" si="1"/>
        <v/>
      </c>
      <c r="C111" s="108" t="str">
        <f t="shared" si="5"/>
        <v>-</v>
      </c>
      <c r="D111" s="112"/>
      <c r="E111" s="150" t="str">
        <f t="shared" si="2"/>
        <v/>
      </c>
      <c r="F111" s="110"/>
      <c r="G111" s="92"/>
      <c r="H111" s="93"/>
      <c r="I111" s="110"/>
      <c r="J111" s="93"/>
      <c r="K111" s="132"/>
      <c r="L111" s="149" t="str">
        <f t="shared" si="3"/>
        <v/>
      </c>
      <c r="M111" s="113" t="str">
        <f>IF(F111="","",VLOOKUP(E111,'CADASTRO PROD'!$D$8:$P$508,13,FALSE)*K111)</f>
        <v>  </v>
      </c>
      <c r="N111" s="143" t="str">
        <f t="shared" si="4"/>
        <v/>
      </c>
      <c r="O111" s="4"/>
      <c r="P111" s="4"/>
      <c r="Q111" s="4"/>
      <c r="R111" s="4"/>
      <c r="S111" s="4"/>
      <c r="T111" s="4"/>
      <c r="U111" s="4"/>
      <c r="V111" s="142"/>
      <c r="W111" s="104"/>
      <c r="X111" s="104"/>
      <c r="Y111" s="55"/>
      <c r="Z111" s="55"/>
      <c r="AA111" s="55"/>
      <c r="AB111" s="55"/>
      <c r="AC111" s="55"/>
      <c r="AD111" s="55"/>
      <c r="AE111" s="55"/>
      <c r="AF111" s="55"/>
      <c r="AG111" s="55"/>
      <c r="AH111" s="55" t="str">
        <f>IF('CADASTRO PROD'!E111 = "", "-", 'CADASTRO PROD'!E111)</f>
        <v>-</v>
      </c>
      <c r="AI111" s="55" t="str">
        <f>IF(AH111= "-", "-", 'CADASTRO PROD'!J111)</f>
        <v>-</v>
      </c>
      <c r="AJ111" s="55" t="str">
        <f>IF(AI111 = "-", "-", 'CADASTRO PROD'!D111)</f>
        <v>-</v>
      </c>
    </row>
    <row r="112" ht="30.0" customHeight="1">
      <c r="A112" s="1"/>
      <c r="B112" s="97" t="str">
        <f t="shared" si="1"/>
        <v/>
      </c>
      <c r="C112" s="98" t="str">
        <f t="shared" si="5"/>
        <v>-</v>
      </c>
      <c r="D112" s="102"/>
      <c r="E112" s="151" t="str">
        <f t="shared" si="2"/>
        <v/>
      </c>
      <c r="F112" s="100"/>
      <c r="G112" s="92"/>
      <c r="H112" s="93"/>
      <c r="I112" s="100"/>
      <c r="J112" s="93"/>
      <c r="K112" s="124"/>
      <c r="L112" s="147" t="str">
        <f t="shared" si="3"/>
        <v/>
      </c>
      <c r="M112" s="103" t="str">
        <f>IF(F112="","",VLOOKUP(E112,'CADASTRO PROD'!$D$8:$P$508,13,FALSE)*K112)</f>
        <v>  </v>
      </c>
      <c r="N112" s="143" t="str">
        <f t="shared" si="4"/>
        <v/>
      </c>
      <c r="O112" s="4"/>
      <c r="P112" s="4"/>
      <c r="Q112" s="4"/>
      <c r="R112" s="4"/>
      <c r="S112" s="4"/>
      <c r="T112" s="4"/>
      <c r="U112" s="4"/>
      <c r="V112" s="142"/>
      <c r="W112" s="104"/>
      <c r="X112" s="104"/>
      <c r="Y112" s="55"/>
      <c r="Z112" s="55"/>
      <c r="AA112" s="55"/>
      <c r="AB112" s="55"/>
      <c r="AC112" s="55"/>
      <c r="AD112" s="55"/>
      <c r="AE112" s="55"/>
      <c r="AF112" s="55"/>
      <c r="AG112" s="55"/>
      <c r="AH112" s="55" t="str">
        <f>IF('CADASTRO PROD'!E112 = "", "-", 'CADASTRO PROD'!E112)</f>
        <v>-</v>
      </c>
      <c r="AI112" s="55" t="str">
        <f>IF(AH112= "-", "-", 'CADASTRO PROD'!J112)</f>
        <v>-</v>
      </c>
      <c r="AJ112" s="55" t="str">
        <f>IF(AI112 = "-", "-", 'CADASTRO PROD'!D112)</f>
        <v>-</v>
      </c>
    </row>
    <row r="113" ht="30.0" customHeight="1">
      <c r="A113" s="1"/>
      <c r="B113" s="97" t="str">
        <f t="shared" si="1"/>
        <v/>
      </c>
      <c r="C113" s="108" t="str">
        <f t="shared" si="5"/>
        <v>-</v>
      </c>
      <c r="D113" s="112"/>
      <c r="E113" s="150" t="str">
        <f t="shared" si="2"/>
        <v/>
      </c>
      <c r="F113" s="110"/>
      <c r="G113" s="92"/>
      <c r="H113" s="93"/>
      <c r="I113" s="110"/>
      <c r="J113" s="93"/>
      <c r="K113" s="132"/>
      <c r="L113" s="149" t="str">
        <f t="shared" si="3"/>
        <v/>
      </c>
      <c r="M113" s="113" t="str">
        <f>IF(F113="","",VLOOKUP(E113,'CADASTRO PROD'!$D$8:$P$508,13,FALSE)*K113)</f>
        <v>  </v>
      </c>
      <c r="N113" s="143" t="str">
        <f t="shared" si="4"/>
        <v/>
      </c>
      <c r="O113" s="4"/>
      <c r="P113" s="4"/>
      <c r="Q113" s="4"/>
      <c r="R113" s="4"/>
      <c r="S113" s="4"/>
      <c r="T113" s="4"/>
      <c r="U113" s="4"/>
      <c r="V113" s="142"/>
      <c r="W113" s="104"/>
      <c r="X113" s="104"/>
      <c r="Y113" s="55"/>
      <c r="Z113" s="55"/>
      <c r="AA113" s="55"/>
      <c r="AB113" s="55"/>
      <c r="AC113" s="55"/>
      <c r="AD113" s="55"/>
      <c r="AE113" s="55"/>
      <c r="AF113" s="55"/>
      <c r="AG113" s="55"/>
      <c r="AH113" s="55" t="str">
        <f>IF('CADASTRO PROD'!E113 = "", "-", 'CADASTRO PROD'!E113)</f>
        <v>-</v>
      </c>
      <c r="AI113" s="55" t="str">
        <f>IF(AH113= "-", "-", 'CADASTRO PROD'!J113)</f>
        <v>-</v>
      </c>
      <c r="AJ113" s="55" t="str">
        <f>IF(AI113 = "-", "-", 'CADASTRO PROD'!D113)</f>
        <v>-</v>
      </c>
    </row>
    <row r="114" ht="30.0" customHeight="1">
      <c r="A114" s="1"/>
      <c r="B114" s="97" t="str">
        <f t="shared" si="1"/>
        <v/>
      </c>
      <c r="C114" s="98" t="str">
        <f t="shared" si="5"/>
        <v>-</v>
      </c>
      <c r="D114" s="102"/>
      <c r="E114" s="151" t="str">
        <f t="shared" si="2"/>
        <v/>
      </c>
      <c r="F114" s="100"/>
      <c r="G114" s="92"/>
      <c r="H114" s="93"/>
      <c r="I114" s="100"/>
      <c r="J114" s="93"/>
      <c r="K114" s="124"/>
      <c r="L114" s="147" t="str">
        <f t="shared" si="3"/>
        <v/>
      </c>
      <c r="M114" s="103" t="str">
        <f>IF(F114="","",VLOOKUP(E114,'CADASTRO PROD'!$D$8:$P$508,13,FALSE)*K114)</f>
        <v>  </v>
      </c>
      <c r="N114" s="143" t="str">
        <f t="shared" si="4"/>
        <v/>
      </c>
      <c r="O114" s="4"/>
      <c r="P114" s="4"/>
      <c r="Q114" s="4"/>
      <c r="R114" s="4"/>
      <c r="S114" s="4"/>
      <c r="T114" s="4"/>
      <c r="U114" s="4"/>
      <c r="V114" s="142"/>
      <c r="W114" s="104"/>
      <c r="X114" s="104"/>
      <c r="Y114" s="55"/>
      <c r="Z114" s="55"/>
      <c r="AA114" s="55"/>
      <c r="AB114" s="55"/>
      <c r="AC114" s="55"/>
      <c r="AD114" s="55"/>
      <c r="AE114" s="55"/>
      <c r="AF114" s="55"/>
      <c r="AG114" s="55"/>
      <c r="AH114" s="55" t="str">
        <f>IF('CADASTRO PROD'!E114 = "", "-", 'CADASTRO PROD'!E114)</f>
        <v>-</v>
      </c>
      <c r="AI114" s="55" t="str">
        <f>IF(AH114= "-", "-", 'CADASTRO PROD'!J114)</f>
        <v>-</v>
      </c>
      <c r="AJ114" s="55" t="str">
        <f>IF(AI114 = "-", "-", 'CADASTRO PROD'!D114)</f>
        <v>-</v>
      </c>
    </row>
    <row r="115" ht="30.0" customHeight="1">
      <c r="A115" s="1"/>
      <c r="B115" s="97" t="str">
        <f t="shared" si="1"/>
        <v/>
      </c>
      <c r="C115" s="108" t="str">
        <f t="shared" si="5"/>
        <v>-</v>
      </c>
      <c r="D115" s="112"/>
      <c r="E115" s="150" t="str">
        <f t="shared" si="2"/>
        <v/>
      </c>
      <c r="F115" s="110"/>
      <c r="G115" s="92"/>
      <c r="H115" s="93"/>
      <c r="I115" s="110"/>
      <c r="J115" s="93"/>
      <c r="K115" s="132"/>
      <c r="L115" s="149" t="str">
        <f t="shared" si="3"/>
        <v/>
      </c>
      <c r="M115" s="113" t="str">
        <f>IF(F115="","",VLOOKUP(E115,'CADASTRO PROD'!$D$8:$P$508,13,FALSE)*K115)</f>
        <v>  </v>
      </c>
      <c r="N115" s="143" t="str">
        <f t="shared" si="4"/>
        <v/>
      </c>
      <c r="O115" s="4"/>
      <c r="P115" s="4"/>
      <c r="Q115" s="4"/>
      <c r="R115" s="4"/>
      <c r="S115" s="4"/>
      <c r="T115" s="4"/>
      <c r="U115" s="4"/>
      <c r="V115" s="142"/>
      <c r="W115" s="104"/>
      <c r="X115" s="104"/>
      <c r="Y115" s="55"/>
      <c r="Z115" s="55"/>
      <c r="AA115" s="55"/>
      <c r="AB115" s="55"/>
      <c r="AC115" s="55"/>
      <c r="AD115" s="55"/>
      <c r="AE115" s="55"/>
      <c r="AF115" s="55"/>
      <c r="AG115" s="55"/>
      <c r="AH115" s="55" t="str">
        <f>IF('CADASTRO PROD'!E115 = "", "-", 'CADASTRO PROD'!E115)</f>
        <v>-</v>
      </c>
      <c r="AI115" s="55" t="str">
        <f>IF(AH115= "-", "-", 'CADASTRO PROD'!J115)</f>
        <v>-</v>
      </c>
      <c r="AJ115" s="55" t="str">
        <f>IF(AI115 = "-", "-", 'CADASTRO PROD'!D115)</f>
        <v>-</v>
      </c>
    </row>
    <row r="116" ht="30.0" customHeight="1">
      <c r="A116" s="1"/>
      <c r="B116" s="97" t="str">
        <f t="shared" si="1"/>
        <v/>
      </c>
      <c r="C116" s="98" t="str">
        <f t="shared" si="5"/>
        <v>-</v>
      </c>
      <c r="D116" s="102"/>
      <c r="E116" s="151" t="str">
        <f t="shared" si="2"/>
        <v/>
      </c>
      <c r="F116" s="100"/>
      <c r="G116" s="92"/>
      <c r="H116" s="93"/>
      <c r="I116" s="100"/>
      <c r="J116" s="93"/>
      <c r="K116" s="124"/>
      <c r="L116" s="147" t="str">
        <f t="shared" si="3"/>
        <v/>
      </c>
      <c r="M116" s="103" t="str">
        <f>IF(F116="","",VLOOKUP(E116,'CADASTRO PROD'!$D$8:$P$508,13,FALSE)*K116)</f>
        <v>  </v>
      </c>
      <c r="N116" s="143" t="str">
        <f t="shared" si="4"/>
        <v/>
      </c>
      <c r="O116" s="4"/>
      <c r="P116" s="4"/>
      <c r="Q116" s="4"/>
      <c r="R116" s="4"/>
      <c r="S116" s="4"/>
      <c r="T116" s="4"/>
      <c r="U116" s="4"/>
      <c r="V116" s="142"/>
      <c r="W116" s="104"/>
      <c r="X116" s="104"/>
      <c r="Y116" s="55"/>
      <c r="Z116" s="55"/>
      <c r="AA116" s="55"/>
      <c r="AB116" s="55"/>
      <c r="AC116" s="55"/>
      <c r="AD116" s="55"/>
      <c r="AE116" s="55"/>
      <c r="AF116" s="55"/>
      <c r="AG116" s="55"/>
      <c r="AH116" s="55" t="str">
        <f>IF('CADASTRO PROD'!E116 = "", "-", 'CADASTRO PROD'!E116)</f>
        <v>-</v>
      </c>
      <c r="AI116" s="55" t="str">
        <f>IF(AH116= "-", "-", 'CADASTRO PROD'!J116)</f>
        <v>-</v>
      </c>
      <c r="AJ116" s="55" t="str">
        <f>IF(AI116 = "-", "-", 'CADASTRO PROD'!D116)</f>
        <v>-</v>
      </c>
    </row>
    <row r="117" ht="30.0" customHeight="1">
      <c r="A117" s="1"/>
      <c r="B117" s="97" t="str">
        <f t="shared" si="1"/>
        <v/>
      </c>
      <c r="C117" s="108" t="str">
        <f t="shared" si="5"/>
        <v>-</v>
      </c>
      <c r="D117" s="112"/>
      <c r="E117" s="150" t="str">
        <f t="shared" si="2"/>
        <v/>
      </c>
      <c r="F117" s="110"/>
      <c r="G117" s="92"/>
      <c r="H117" s="93"/>
      <c r="I117" s="110"/>
      <c r="J117" s="93"/>
      <c r="K117" s="132"/>
      <c r="L117" s="149" t="str">
        <f t="shared" si="3"/>
        <v/>
      </c>
      <c r="M117" s="113" t="str">
        <f>IF(F117="","",VLOOKUP(E117,'CADASTRO PROD'!$D$8:$P$508,13,FALSE)*K117)</f>
        <v>  </v>
      </c>
      <c r="N117" s="143" t="str">
        <f t="shared" si="4"/>
        <v/>
      </c>
      <c r="O117" s="4"/>
      <c r="P117" s="4"/>
      <c r="Q117" s="4"/>
      <c r="R117" s="4"/>
      <c r="S117" s="4"/>
      <c r="T117" s="4"/>
      <c r="U117" s="4"/>
      <c r="V117" s="142"/>
      <c r="W117" s="104"/>
      <c r="X117" s="104"/>
      <c r="Y117" s="55"/>
      <c r="Z117" s="55"/>
      <c r="AA117" s="55"/>
      <c r="AB117" s="55"/>
      <c r="AC117" s="55"/>
      <c r="AD117" s="55"/>
      <c r="AE117" s="55"/>
      <c r="AF117" s="55"/>
      <c r="AG117" s="55"/>
      <c r="AH117" s="55" t="str">
        <f>IF('CADASTRO PROD'!E117 = "", "-", 'CADASTRO PROD'!E117)</f>
        <v>-</v>
      </c>
      <c r="AI117" s="55" t="str">
        <f>IF(AH117= "-", "-", 'CADASTRO PROD'!J117)</f>
        <v>-</v>
      </c>
      <c r="AJ117" s="55" t="str">
        <f>IF(AI117 = "-", "-", 'CADASTRO PROD'!D117)</f>
        <v>-</v>
      </c>
    </row>
    <row r="118" ht="30.0" customHeight="1">
      <c r="A118" s="1"/>
      <c r="B118" s="97" t="str">
        <f t="shared" si="1"/>
        <v/>
      </c>
      <c r="C118" s="98" t="str">
        <f t="shared" si="5"/>
        <v>-</v>
      </c>
      <c r="D118" s="102"/>
      <c r="E118" s="151" t="str">
        <f t="shared" si="2"/>
        <v/>
      </c>
      <c r="F118" s="100"/>
      <c r="G118" s="92"/>
      <c r="H118" s="93"/>
      <c r="I118" s="100"/>
      <c r="J118" s="93"/>
      <c r="K118" s="124"/>
      <c r="L118" s="147" t="str">
        <f t="shared" si="3"/>
        <v/>
      </c>
      <c r="M118" s="103" t="str">
        <f>IF(F118="","",VLOOKUP(E118,'CADASTRO PROD'!$D$8:$P$508,13,FALSE)*K118)</f>
        <v>  </v>
      </c>
      <c r="N118" s="143" t="str">
        <f t="shared" si="4"/>
        <v/>
      </c>
      <c r="O118" s="4"/>
      <c r="P118" s="4"/>
      <c r="Q118" s="4"/>
      <c r="R118" s="4"/>
      <c r="S118" s="4"/>
      <c r="T118" s="4"/>
      <c r="U118" s="4"/>
      <c r="V118" s="142"/>
      <c r="W118" s="104"/>
      <c r="X118" s="104"/>
      <c r="Y118" s="55"/>
      <c r="Z118" s="55"/>
      <c r="AA118" s="55"/>
      <c r="AB118" s="55"/>
      <c r="AC118" s="55"/>
      <c r="AD118" s="55"/>
      <c r="AE118" s="55"/>
      <c r="AF118" s="55"/>
      <c r="AG118" s="55"/>
      <c r="AH118" s="55" t="str">
        <f>IF('CADASTRO PROD'!E118 = "", "-", 'CADASTRO PROD'!E118)</f>
        <v>-</v>
      </c>
      <c r="AI118" s="55" t="str">
        <f>IF(AH118= "-", "-", 'CADASTRO PROD'!J118)</f>
        <v>-</v>
      </c>
      <c r="AJ118" s="55" t="str">
        <f>IF(AI118 = "-", "-", 'CADASTRO PROD'!D118)</f>
        <v>-</v>
      </c>
    </row>
    <row r="119" ht="30.0" customHeight="1">
      <c r="A119" s="1"/>
      <c r="B119" s="97" t="str">
        <f t="shared" si="1"/>
        <v/>
      </c>
      <c r="C119" s="108" t="str">
        <f t="shared" si="5"/>
        <v>-</v>
      </c>
      <c r="D119" s="112"/>
      <c r="E119" s="150" t="str">
        <f t="shared" si="2"/>
        <v/>
      </c>
      <c r="F119" s="110"/>
      <c r="G119" s="92"/>
      <c r="H119" s="93"/>
      <c r="I119" s="110"/>
      <c r="J119" s="93"/>
      <c r="K119" s="132"/>
      <c r="L119" s="149" t="str">
        <f t="shared" si="3"/>
        <v/>
      </c>
      <c r="M119" s="113" t="str">
        <f>IF(F119="","",VLOOKUP(E119,'CADASTRO PROD'!$D$8:$P$508,13,FALSE)*K119)</f>
        <v>  </v>
      </c>
      <c r="N119" s="143" t="str">
        <f t="shared" si="4"/>
        <v/>
      </c>
      <c r="O119" s="4"/>
      <c r="P119" s="4"/>
      <c r="Q119" s="4"/>
      <c r="R119" s="4"/>
      <c r="S119" s="4"/>
      <c r="T119" s="4"/>
      <c r="U119" s="4"/>
      <c r="V119" s="142"/>
      <c r="W119" s="104"/>
      <c r="X119" s="104"/>
      <c r="Y119" s="55"/>
      <c r="Z119" s="55"/>
      <c r="AA119" s="55"/>
      <c r="AB119" s="55"/>
      <c r="AC119" s="55"/>
      <c r="AD119" s="55"/>
      <c r="AE119" s="55"/>
      <c r="AF119" s="55"/>
      <c r="AG119" s="55"/>
      <c r="AH119" s="55" t="str">
        <f>IF('CADASTRO PROD'!E119 = "", "-", 'CADASTRO PROD'!E119)</f>
        <v>-</v>
      </c>
      <c r="AI119" s="55" t="str">
        <f>IF(AH119= "-", "-", 'CADASTRO PROD'!J119)</f>
        <v>-</v>
      </c>
      <c r="AJ119" s="55" t="str">
        <f>IF(AI119 = "-", "-", 'CADASTRO PROD'!D119)</f>
        <v>-</v>
      </c>
    </row>
    <row r="120" ht="30.0" customHeight="1">
      <c r="A120" s="1"/>
      <c r="B120" s="97" t="str">
        <f t="shared" si="1"/>
        <v/>
      </c>
      <c r="C120" s="98" t="str">
        <f t="shared" si="5"/>
        <v>-</v>
      </c>
      <c r="D120" s="102"/>
      <c r="E120" s="151" t="str">
        <f t="shared" si="2"/>
        <v/>
      </c>
      <c r="F120" s="100"/>
      <c r="G120" s="92"/>
      <c r="H120" s="93"/>
      <c r="I120" s="100"/>
      <c r="J120" s="93"/>
      <c r="K120" s="124"/>
      <c r="L120" s="147" t="str">
        <f t="shared" si="3"/>
        <v/>
      </c>
      <c r="M120" s="103" t="str">
        <f>IF(F120="","",VLOOKUP(E120,'CADASTRO PROD'!$D$8:$P$508,13,FALSE)*K120)</f>
        <v>  </v>
      </c>
      <c r="N120" s="143" t="str">
        <f t="shared" si="4"/>
        <v/>
      </c>
      <c r="O120" s="4"/>
      <c r="P120" s="4"/>
      <c r="Q120" s="4"/>
      <c r="R120" s="4"/>
      <c r="S120" s="4"/>
      <c r="T120" s="4"/>
      <c r="U120" s="4"/>
      <c r="V120" s="142"/>
      <c r="W120" s="104"/>
      <c r="X120" s="104"/>
      <c r="Y120" s="55"/>
      <c r="Z120" s="55"/>
      <c r="AA120" s="55"/>
      <c r="AB120" s="55"/>
      <c r="AC120" s="55"/>
      <c r="AD120" s="55"/>
      <c r="AE120" s="55"/>
      <c r="AF120" s="55"/>
      <c r="AG120" s="55"/>
      <c r="AH120" s="55" t="str">
        <f>IF('CADASTRO PROD'!E120 = "", "-", 'CADASTRO PROD'!E120)</f>
        <v>-</v>
      </c>
      <c r="AI120" s="55" t="str">
        <f>IF(AH120= "-", "-", 'CADASTRO PROD'!J120)</f>
        <v>-</v>
      </c>
      <c r="AJ120" s="55" t="str">
        <f>IF(AI120 = "-", "-", 'CADASTRO PROD'!D120)</f>
        <v>-</v>
      </c>
    </row>
    <row r="121" ht="30.0" customHeight="1">
      <c r="A121" s="1"/>
      <c r="B121" s="97" t="str">
        <f t="shared" si="1"/>
        <v/>
      </c>
      <c r="C121" s="108" t="str">
        <f t="shared" si="5"/>
        <v>-</v>
      </c>
      <c r="D121" s="112"/>
      <c r="E121" s="150" t="str">
        <f t="shared" si="2"/>
        <v/>
      </c>
      <c r="F121" s="110"/>
      <c r="G121" s="92"/>
      <c r="H121" s="93"/>
      <c r="I121" s="110"/>
      <c r="J121" s="93"/>
      <c r="K121" s="132"/>
      <c r="L121" s="149" t="str">
        <f t="shared" si="3"/>
        <v/>
      </c>
      <c r="M121" s="113" t="str">
        <f>IF(F121="","",VLOOKUP(E121,'CADASTRO PROD'!$D$8:$P$508,13,FALSE)*K121)</f>
        <v>  </v>
      </c>
      <c r="N121" s="143" t="str">
        <f t="shared" si="4"/>
        <v/>
      </c>
      <c r="O121" s="4"/>
      <c r="P121" s="4"/>
      <c r="Q121" s="4"/>
      <c r="R121" s="4"/>
      <c r="S121" s="4"/>
      <c r="T121" s="4"/>
      <c r="U121" s="4"/>
      <c r="V121" s="142"/>
      <c r="W121" s="104"/>
      <c r="X121" s="104"/>
      <c r="Y121" s="55"/>
      <c r="Z121" s="55"/>
      <c r="AA121" s="55"/>
      <c r="AB121" s="55"/>
      <c r="AC121" s="55"/>
      <c r="AD121" s="55"/>
      <c r="AE121" s="55"/>
      <c r="AF121" s="55"/>
      <c r="AG121" s="55"/>
      <c r="AH121" s="55" t="str">
        <f>IF('CADASTRO PROD'!E121 = "", "-", 'CADASTRO PROD'!E121)</f>
        <v>-</v>
      </c>
      <c r="AI121" s="55" t="str">
        <f>IF(AH121= "-", "-", 'CADASTRO PROD'!J121)</f>
        <v>-</v>
      </c>
      <c r="AJ121" s="55" t="str">
        <f>IF(AI121 = "-", "-", 'CADASTRO PROD'!D121)</f>
        <v>-</v>
      </c>
    </row>
    <row r="122" ht="30.0" customHeight="1">
      <c r="A122" s="1"/>
      <c r="B122" s="97" t="str">
        <f t="shared" si="1"/>
        <v/>
      </c>
      <c r="C122" s="98" t="str">
        <f t="shared" si="5"/>
        <v>-</v>
      </c>
      <c r="D122" s="102"/>
      <c r="E122" s="151" t="str">
        <f t="shared" si="2"/>
        <v/>
      </c>
      <c r="F122" s="100"/>
      <c r="G122" s="92"/>
      <c r="H122" s="93"/>
      <c r="I122" s="100"/>
      <c r="J122" s="93"/>
      <c r="K122" s="124"/>
      <c r="L122" s="147" t="str">
        <f t="shared" si="3"/>
        <v/>
      </c>
      <c r="M122" s="103" t="str">
        <f>IF(F122="","",VLOOKUP(E122,'CADASTRO PROD'!$D$8:$P$508,13,FALSE)*K122)</f>
        <v>  </v>
      </c>
      <c r="N122" s="143" t="str">
        <f t="shared" si="4"/>
        <v/>
      </c>
      <c r="O122" s="4"/>
      <c r="P122" s="4"/>
      <c r="Q122" s="4"/>
      <c r="R122" s="4"/>
      <c r="S122" s="4"/>
      <c r="T122" s="4"/>
      <c r="U122" s="4"/>
      <c r="V122" s="142"/>
      <c r="W122" s="104"/>
      <c r="X122" s="104"/>
      <c r="Y122" s="55"/>
      <c r="Z122" s="55"/>
      <c r="AA122" s="55"/>
      <c r="AB122" s="55"/>
      <c r="AC122" s="55"/>
      <c r="AD122" s="55"/>
      <c r="AE122" s="55"/>
      <c r="AF122" s="55"/>
      <c r="AG122" s="55"/>
      <c r="AH122" s="55" t="str">
        <f>IF('CADASTRO PROD'!E122 = "", "-", 'CADASTRO PROD'!E122)</f>
        <v>-</v>
      </c>
      <c r="AI122" s="55" t="str">
        <f>IF(AH122= "-", "-", 'CADASTRO PROD'!J122)</f>
        <v>-</v>
      </c>
      <c r="AJ122" s="55" t="str">
        <f>IF(AI122 = "-", "-", 'CADASTRO PROD'!D122)</f>
        <v>-</v>
      </c>
    </row>
    <row r="123" ht="30.0" customHeight="1">
      <c r="A123" s="1"/>
      <c r="B123" s="97" t="str">
        <f t="shared" si="1"/>
        <v/>
      </c>
      <c r="C123" s="108" t="str">
        <f t="shared" si="5"/>
        <v>-</v>
      </c>
      <c r="D123" s="112"/>
      <c r="E123" s="150" t="str">
        <f t="shared" si="2"/>
        <v/>
      </c>
      <c r="F123" s="110"/>
      <c r="G123" s="92"/>
      <c r="H123" s="93"/>
      <c r="I123" s="110"/>
      <c r="J123" s="93"/>
      <c r="K123" s="132"/>
      <c r="L123" s="149" t="str">
        <f t="shared" si="3"/>
        <v/>
      </c>
      <c r="M123" s="113" t="str">
        <f>IF(F123="","",VLOOKUP(E123,'CADASTRO PROD'!$D$8:$P$508,13,FALSE)*K123)</f>
        <v>  </v>
      </c>
      <c r="N123" s="143" t="str">
        <f t="shared" si="4"/>
        <v/>
      </c>
      <c r="O123" s="4"/>
      <c r="P123" s="4"/>
      <c r="Q123" s="4"/>
      <c r="R123" s="4"/>
      <c r="S123" s="4"/>
      <c r="T123" s="4"/>
      <c r="U123" s="4"/>
      <c r="V123" s="142"/>
      <c r="W123" s="104"/>
      <c r="X123" s="104"/>
      <c r="Y123" s="55"/>
      <c r="Z123" s="55"/>
      <c r="AA123" s="55"/>
      <c r="AB123" s="55"/>
      <c r="AC123" s="55"/>
      <c r="AD123" s="55"/>
      <c r="AE123" s="55"/>
      <c r="AF123" s="55"/>
      <c r="AG123" s="55"/>
      <c r="AH123" s="55" t="str">
        <f>IF('CADASTRO PROD'!E123 = "", "-", 'CADASTRO PROD'!E123)</f>
        <v>-</v>
      </c>
      <c r="AI123" s="55" t="str">
        <f>IF(AH123= "-", "-", 'CADASTRO PROD'!J123)</f>
        <v>-</v>
      </c>
      <c r="AJ123" s="55" t="str">
        <f>IF(AI123 = "-", "-", 'CADASTRO PROD'!D123)</f>
        <v>-</v>
      </c>
    </row>
    <row r="124" ht="30.0" customHeight="1">
      <c r="A124" s="1"/>
      <c r="B124" s="97" t="str">
        <f t="shared" si="1"/>
        <v/>
      </c>
      <c r="C124" s="98" t="str">
        <f t="shared" si="5"/>
        <v>-</v>
      </c>
      <c r="D124" s="102"/>
      <c r="E124" s="151" t="str">
        <f t="shared" si="2"/>
        <v/>
      </c>
      <c r="F124" s="100"/>
      <c r="G124" s="92"/>
      <c r="H124" s="93"/>
      <c r="I124" s="100"/>
      <c r="J124" s="93"/>
      <c r="K124" s="124"/>
      <c r="L124" s="147" t="str">
        <f t="shared" si="3"/>
        <v/>
      </c>
      <c r="M124" s="103" t="str">
        <f>IF(F124="","",VLOOKUP(E124,'CADASTRO PROD'!$D$8:$P$508,13,FALSE)*K124)</f>
        <v>  </v>
      </c>
      <c r="N124" s="143" t="str">
        <f t="shared" si="4"/>
        <v/>
      </c>
      <c r="O124" s="4"/>
      <c r="P124" s="4"/>
      <c r="Q124" s="4"/>
      <c r="R124" s="4"/>
      <c r="S124" s="4"/>
      <c r="T124" s="4"/>
      <c r="U124" s="4"/>
      <c r="V124" s="142"/>
      <c r="W124" s="104"/>
      <c r="X124" s="104"/>
      <c r="Y124" s="55"/>
      <c r="Z124" s="55"/>
      <c r="AA124" s="55"/>
      <c r="AB124" s="55"/>
      <c r="AC124" s="55"/>
      <c r="AD124" s="55"/>
      <c r="AE124" s="55"/>
      <c r="AF124" s="55"/>
      <c r="AG124" s="55"/>
      <c r="AH124" s="55" t="str">
        <f>IF('CADASTRO PROD'!E124 = "", "-", 'CADASTRO PROD'!E124)</f>
        <v>-</v>
      </c>
      <c r="AI124" s="55" t="str">
        <f>IF(AH124= "-", "-", 'CADASTRO PROD'!J124)</f>
        <v>-</v>
      </c>
      <c r="AJ124" s="55" t="str">
        <f>IF(AI124 = "-", "-", 'CADASTRO PROD'!D124)</f>
        <v>-</v>
      </c>
    </row>
    <row r="125" ht="30.0" customHeight="1">
      <c r="A125" s="1"/>
      <c r="B125" s="97" t="str">
        <f t="shared" si="1"/>
        <v/>
      </c>
      <c r="C125" s="108" t="str">
        <f t="shared" si="5"/>
        <v>-</v>
      </c>
      <c r="D125" s="112"/>
      <c r="E125" s="150" t="str">
        <f t="shared" si="2"/>
        <v/>
      </c>
      <c r="F125" s="110"/>
      <c r="G125" s="92"/>
      <c r="H125" s="93"/>
      <c r="I125" s="110"/>
      <c r="J125" s="93"/>
      <c r="K125" s="132"/>
      <c r="L125" s="149" t="str">
        <f t="shared" si="3"/>
        <v/>
      </c>
      <c r="M125" s="113" t="str">
        <f>IF(F125="","",VLOOKUP(E125,'CADASTRO PROD'!$D$8:$P$508,13,FALSE)*K125)</f>
        <v>  </v>
      </c>
      <c r="N125" s="143" t="str">
        <f t="shared" si="4"/>
        <v/>
      </c>
      <c r="O125" s="4"/>
      <c r="P125" s="4"/>
      <c r="Q125" s="4"/>
      <c r="R125" s="4"/>
      <c r="S125" s="4"/>
      <c r="T125" s="4"/>
      <c r="U125" s="4"/>
      <c r="V125" s="142"/>
      <c r="W125" s="104"/>
      <c r="X125" s="104"/>
      <c r="Y125" s="55"/>
      <c r="Z125" s="55"/>
      <c r="AA125" s="55"/>
      <c r="AB125" s="55"/>
      <c r="AC125" s="55"/>
      <c r="AD125" s="55"/>
      <c r="AE125" s="55"/>
      <c r="AF125" s="55"/>
      <c r="AG125" s="55"/>
      <c r="AH125" s="55" t="str">
        <f>IF('CADASTRO PROD'!E125 = "", "-", 'CADASTRO PROD'!E125)</f>
        <v>-</v>
      </c>
      <c r="AI125" s="55" t="str">
        <f>IF(AH125= "-", "-", 'CADASTRO PROD'!J125)</f>
        <v>-</v>
      </c>
      <c r="AJ125" s="55" t="str">
        <f>IF(AI125 = "-", "-", 'CADASTRO PROD'!D125)</f>
        <v>-</v>
      </c>
    </row>
    <row r="126" ht="30.0" customHeight="1">
      <c r="A126" s="1"/>
      <c r="B126" s="97" t="str">
        <f t="shared" si="1"/>
        <v/>
      </c>
      <c r="C126" s="98" t="str">
        <f t="shared" si="5"/>
        <v>-</v>
      </c>
      <c r="D126" s="102"/>
      <c r="E126" s="151" t="str">
        <f t="shared" si="2"/>
        <v/>
      </c>
      <c r="F126" s="100"/>
      <c r="G126" s="92"/>
      <c r="H126" s="93"/>
      <c r="I126" s="100"/>
      <c r="J126" s="93"/>
      <c r="K126" s="124"/>
      <c r="L126" s="147" t="str">
        <f t="shared" si="3"/>
        <v/>
      </c>
      <c r="M126" s="103" t="str">
        <f>IF(F126="","",VLOOKUP(E126,'CADASTRO PROD'!$D$8:$P$508,13,FALSE)*K126)</f>
        <v>  </v>
      </c>
      <c r="N126" s="143" t="str">
        <f t="shared" si="4"/>
        <v/>
      </c>
      <c r="O126" s="4"/>
      <c r="P126" s="4"/>
      <c r="Q126" s="4"/>
      <c r="R126" s="4"/>
      <c r="S126" s="4"/>
      <c r="T126" s="4"/>
      <c r="U126" s="4"/>
      <c r="V126" s="142"/>
      <c r="W126" s="104"/>
      <c r="X126" s="104"/>
      <c r="Y126" s="55"/>
      <c r="Z126" s="55"/>
      <c r="AA126" s="55"/>
      <c r="AB126" s="55"/>
      <c r="AC126" s="55"/>
      <c r="AD126" s="55"/>
      <c r="AE126" s="55"/>
      <c r="AF126" s="55"/>
      <c r="AG126" s="55"/>
      <c r="AH126" s="55" t="str">
        <f>IF('CADASTRO PROD'!E126 = "", "-", 'CADASTRO PROD'!E126)</f>
        <v>-</v>
      </c>
      <c r="AI126" s="55" t="str">
        <f>IF(AH126= "-", "-", 'CADASTRO PROD'!J126)</f>
        <v>-</v>
      </c>
      <c r="AJ126" s="55" t="str">
        <f>IF(AI126 = "-", "-", 'CADASTRO PROD'!D126)</f>
        <v>-</v>
      </c>
    </row>
    <row r="127" ht="30.0" customHeight="1">
      <c r="A127" s="1"/>
      <c r="B127" s="97" t="str">
        <f t="shared" si="1"/>
        <v/>
      </c>
      <c r="C127" s="108" t="str">
        <f t="shared" si="5"/>
        <v>-</v>
      </c>
      <c r="D127" s="112"/>
      <c r="E127" s="150" t="str">
        <f t="shared" si="2"/>
        <v/>
      </c>
      <c r="F127" s="110"/>
      <c r="G127" s="92"/>
      <c r="H127" s="93"/>
      <c r="I127" s="110"/>
      <c r="J127" s="93"/>
      <c r="K127" s="132"/>
      <c r="L127" s="149" t="str">
        <f t="shared" si="3"/>
        <v/>
      </c>
      <c r="M127" s="113" t="str">
        <f>IF(F127="","",VLOOKUP(E127,'CADASTRO PROD'!$D$8:$P$508,13,FALSE)*K127)</f>
        <v>  </v>
      </c>
      <c r="N127" s="143" t="str">
        <f t="shared" si="4"/>
        <v/>
      </c>
      <c r="O127" s="4"/>
      <c r="P127" s="4"/>
      <c r="Q127" s="4"/>
      <c r="R127" s="4"/>
      <c r="S127" s="4"/>
      <c r="T127" s="4"/>
      <c r="U127" s="4"/>
      <c r="V127" s="142"/>
      <c r="W127" s="104"/>
      <c r="X127" s="104"/>
      <c r="Y127" s="55"/>
      <c r="Z127" s="55"/>
      <c r="AA127" s="55"/>
      <c r="AB127" s="55"/>
      <c r="AC127" s="55"/>
      <c r="AD127" s="55"/>
      <c r="AE127" s="55"/>
      <c r="AF127" s="55"/>
      <c r="AG127" s="55"/>
      <c r="AH127" s="55" t="str">
        <f>IF('CADASTRO PROD'!E127 = "", "-", 'CADASTRO PROD'!E127)</f>
        <v>-</v>
      </c>
      <c r="AI127" s="55" t="str">
        <f>IF(AH127= "-", "-", 'CADASTRO PROD'!J127)</f>
        <v>-</v>
      </c>
      <c r="AJ127" s="55" t="str">
        <f>IF(AI127 = "-", "-", 'CADASTRO PROD'!D127)</f>
        <v>-</v>
      </c>
    </row>
    <row r="128" ht="30.0" customHeight="1">
      <c r="A128" s="1"/>
      <c r="B128" s="97" t="str">
        <f t="shared" si="1"/>
        <v/>
      </c>
      <c r="C128" s="98" t="str">
        <f t="shared" si="5"/>
        <v>-</v>
      </c>
      <c r="D128" s="102"/>
      <c r="E128" s="151" t="str">
        <f t="shared" si="2"/>
        <v/>
      </c>
      <c r="F128" s="100"/>
      <c r="G128" s="92"/>
      <c r="H128" s="93"/>
      <c r="I128" s="100"/>
      <c r="J128" s="93"/>
      <c r="K128" s="124"/>
      <c r="L128" s="147" t="str">
        <f t="shared" si="3"/>
        <v/>
      </c>
      <c r="M128" s="103" t="str">
        <f>IF(F128="","",VLOOKUP(E128,'CADASTRO PROD'!$D$8:$P$508,13,FALSE)*K128)</f>
        <v>  </v>
      </c>
      <c r="N128" s="143" t="str">
        <f t="shared" si="4"/>
        <v/>
      </c>
      <c r="O128" s="4"/>
      <c r="P128" s="4"/>
      <c r="Q128" s="4"/>
      <c r="R128" s="4"/>
      <c r="S128" s="4"/>
      <c r="T128" s="4"/>
      <c r="U128" s="4"/>
      <c r="V128" s="142"/>
      <c r="W128" s="104"/>
      <c r="X128" s="104"/>
      <c r="Y128" s="55"/>
      <c r="Z128" s="55"/>
      <c r="AA128" s="55"/>
      <c r="AB128" s="55"/>
      <c r="AC128" s="55"/>
      <c r="AD128" s="55"/>
      <c r="AE128" s="55"/>
      <c r="AF128" s="55"/>
      <c r="AG128" s="55"/>
      <c r="AH128" s="55" t="str">
        <f>IF('CADASTRO PROD'!E128 = "", "-", 'CADASTRO PROD'!E128)</f>
        <v>-</v>
      </c>
      <c r="AI128" s="55" t="str">
        <f>IF(AH128= "-", "-", 'CADASTRO PROD'!J128)</f>
        <v>-</v>
      </c>
      <c r="AJ128" s="55" t="str">
        <f>IF(AI128 = "-", "-", 'CADASTRO PROD'!D128)</f>
        <v>-</v>
      </c>
    </row>
    <row r="129" ht="30.0" customHeight="1">
      <c r="A129" s="1"/>
      <c r="B129" s="97" t="str">
        <f t="shared" si="1"/>
        <v/>
      </c>
      <c r="C129" s="108" t="str">
        <f t="shared" si="5"/>
        <v>-</v>
      </c>
      <c r="D129" s="112"/>
      <c r="E129" s="150" t="str">
        <f t="shared" si="2"/>
        <v/>
      </c>
      <c r="F129" s="110"/>
      <c r="G129" s="92"/>
      <c r="H129" s="93"/>
      <c r="I129" s="110"/>
      <c r="J129" s="93"/>
      <c r="K129" s="132"/>
      <c r="L129" s="149" t="str">
        <f t="shared" si="3"/>
        <v/>
      </c>
      <c r="M129" s="113" t="str">
        <f>IF(F129="","",VLOOKUP(E129,'CADASTRO PROD'!$D$8:$P$508,13,FALSE)*K129)</f>
        <v>  </v>
      </c>
      <c r="N129" s="143" t="str">
        <f t="shared" si="4"/>
        <v/>
      </c>
      <c r="O129" s="4"/>
      <c r="P129" s="4"/>
      <c r="Q129" s="4"/>
      <c r="R129" s="4"/>
      <c r="S129" s="4"/>
      <c r="T129" s="4"/>
      <c r="U129" s="4"/>
      <c r="V129" s="142"/>
      <c r="W129" s="104"/>
      <c r="X129" s="104"/>
      <c r="Y129" s="55"/>
      <c r="Z129" s="55"/>
      <c r="AA129" s="55"/>
      <c r="AB129" s="55"/>
      <c r="AC129" s="55"/>
      <c r="AD129" s="55"/>
      <c r="AE129" s="55"/>
      <c r="AF129" s="55"/>
      <c r="AG129" s="55"/>
      <c r="AH129" s="55" t="str">
        <f>IF('CADASTRO PROD'!E129 = "", "-", 'CADASTRO PROD'!E129)</f>
        <v>-</v>
      </c>
      <c r="AI129" s="55" t="str">
        <f>IF(AH129= "-", "-", 'CADASTRO PROD'!J129)</f>
        <v>-</v>
      </c>
      <c r="AJ129" s="55" t="str">
        <f>IF(AI129 = "-", "-", 'CADASTRO PROD'!D129)</f>
        <v>-</v>
      </c>
    </row>
    <row r="130" ht="30.0" customHeight="1">
      <c r="A130" s="1"/>
      <c r="B130" s="97" t="str">
        <f t="shared" si="1"/>
        <v/>
      </c>
      <c r="C130" s="98" t="str">
        <f t="shared" si="5"/>
        <v>-</v>
      </c>
      <c r="D130" s="102"/>
      <c r="E130" s="151" t="str">
        <f t="shared" si="2"/>
        <v/>
      </c>
      <c r="F130" s="100"/>
      <c r="G130" s="92"/>
      <c r="H130" s="93"/>
      <c r="I130" s="100"/>
      <c r="J130" s="93"/>
      <c r="K130" s="124"/>
      <c r="L130" s="147" t="str">
        <f t="shared" si="3"/>
        <v/>
      </c>
      <c r="M130" s="103" t="str">
        <f>IF(F130="","",VLOOKUP(E130,'CADASTRO PROD'!$D$8:$P$508,13,FALSE)*K130)</f>
        <v>  </v>
      </c>
      <c r="N130" s="143" t="str">
        <f t="shared" si="4"/>
        <v/>
      </c>
      <c r="O130" s="4"/>
      <c r="P130" s="4"/>
      <c r="Q130" s="4"/>
      <c r="R130" s="4"/>
      <c r="S130" s="4"/>
      <c r="T130" s="4"/>
      <c r="U130" s="4"/>
      <c r="V130" s="142"/>
      <c r="W130" s="104"/>
      <c r="X130" s="104"/>
      <c r="Y130" s="55"/>
      <c r="Z130" s="55"/>
      <c r="AA130" s="55"/>
      <c r="AB130" s="55"/>
      <c r="AC130" s="55"/>
      <c r="AD130" s="55"/>
      <c r="AE130" s="55"/>
      <c r="AF130" s="55"/>
      <c r="AG130" s="55"/>
      <c r="AH130" s="55" t="str">
        <f>IF('CADASTRO PROD'!E130 = "", "-", 'CADASTRO PROD'!E130)</f>
        <v>-</v>
      </c>
      <c r="AI130" s="55" t="str">
        <f>IF(AH130= "-", "-", 'CADASTRO PROD'!J130)</f>
        <v>-</v>
      </c>
      <c r="AJ130" s="55" t="str">
        <f>IF(AI130 = "-", "-", 'CADASTRO PROD'!D130)</f>
        <v>-</v>
      </c>
    </row>
    <row r="131" ht="30.0" customHeight="1">
      <c r="A131" s="1"/>
      <c r="B131" s="97" t="str">
        <f t="shared" si="1"/>
        <v/>
      </c>
      <c r="C131" s="108" t="str">
        <f t="shared" si="5"/>
        <v>-</v>
      </c>
      <c r="D131" s="112"/>
      <c r="E131" s="150" t="str">
        <f t="shared" si="2"/>
        <v/>
      </c>
      <c r="F131" s="110"/>
      <c r="G131" s="92"/>
      <c r="H131" s="93"/>
      <c r="I131" s="110"/>
      <c r="J131" s="93"/>
      <c r="K131" s="132"/>
      <c r="L131" s="149" t="str">
        <f t="shared" si="3"/>
        <v/>
      </c>
      <c r="M131" s="113" t="str">
        <f>IF(F131="","",VLOOKUP(E131,'CADASTRO PROD'!$D$8:$P$508,13,FALSE)*K131)</f>
        <v>  </v>
      </c>
      <c r="N131" s="143" t="str">
        <f t="shared" si="4"/>
        <v/>
      </c>
      <c r="O131" s="4"/>
      <c r="P131" s="4"/>
      <c r="Q131" s="4"/>
      <c r="R131" s="4"/>
      <c r="S131" s="4"/>
      <c r="T131" s="4"/>
      <c r="U131" s="4"/>
      <c r="V131" s="142"/>
      <c r="W131" s="104"/>
      <c r="X131" s="104"/>
      <c r="Y131" s="55"/>
      <c r="Z131" s="55"/>
      <c r="AA131" s="55"/>
      <c r="AB131" s="55"/>
      <c r="AC131" s="55"/>
      <c r="AD131" s="55"/>
      <c r="AE131" s="55"/>
      <c r="AF131" s="55"/>
      <c r="AG131" s="55"/>
      <c r="AH131" s="55" t="str">
        <f>IF('CADASTRO PROD'!E131 = "", "-", 'CADASTRO PROD'!E131)</f>
        <v>-</v>
      </c>
      <c r="AI131" s="55" t="str">
        <f>IF(AH131= "-", "-", 'CADASTRO PROD'!J131)</f>
        <v>-</v>
      </c>
      <c r="AJ131" s="55" t="str">
        <f>IF(AI131 = "-", "-", 'CADASTRO PROD'!D131)</f>
        <v>-</v>
      </c>
    </row>
    <row r="132" ht="30.0" customHeight="1">
      <c r="A132" s="1"/>
      <c r="B132" s="97" t="str">
        <f t="shared" si="1"/>
        <v/>
      </c>
      <c r="C132" s="98" t="str">
        <f t="shared" si="5"/>
        <v>-</v>
      </c>
      <c r="D132" s="102"/>
      <c r="E132" s="151" t="str">
        <f t="shared" si="2"/>
        <v/>
      </c>
      <c r="F132" s="100"/>
      <c r="G132" s="92"/>
      <c r="H132" s="93"/>
      <c r="I132" s="100"/>
      <c r="J132" s="93"/>
      <c r="K132" s="124"/>
      <c r="L132" s="147" t="str">
        <f t="shared" si="3"/>
        <v/>
      </c>
      <c r="M132" s="103" t="str">
        <f>IF(F132="","",VLOOKUP(E132,'CADASTRO PROD'!$D$8:$P$508,13,FALSE)*K132)</f>
        <v>  </v>
      </c>
      <c r="N132" s="143" t="str">
        <f t="shared" si="4"/>
        <v/>
      </c>
      <c r="O132" s="4"/>
      <c r="P132" s="4"/>
      <c r="Q132" s="4"/>
      <c r="R132" s="4"/>
      <c r="S132" s="4"/>
      <c r="T132" s="4"/>
      <c r="U132" s="4"/>
      <c r="V132" s="142"/>
      <c r="W132" s="104"/>
      <c r="X132" s="104"/>
      <c r="Y132" s="55"/>
      <c r="Z132" s="55"/>
      <c r="AA132" s="55"/>
      <c r="AB132" s="55"/>
      <c r="AC132" s="55"/>
      <c r="AD132" s="55"/>
      <c r="AE132" s="55"/>
      <c r="AF132" s="55"/>
      <c r="AG132" s="55"/>
      <c r="AH132" s="55" t="str">
        <f>IF('CADASTRO PROD'!E132 = "", "-", 'CADASTRO PROD'!E132)</f>
        <v>-</v>
      </c>
      <c r="AI132" s="55" t="str">
        <f>IF(AH132= "-", "-", 'CADASTRO PROD'!J132)</f>
        <v>-</v>
      </c>
      <c r="AJ132" s="55" t="str">
        <f>IF(AI132 = "-", "-", 'CADASTRO PROD'!D132)</f>
        <v>-</v>
      </c>
    </row>
    <row r="133" ht="30.0" customHeight="1">
      <c r="A133" s="1"/>
      <c r="B133" s="97" t="str">
        <f t="shared" si="1"/>
        <v/>
      </c>
      <c r="C133" s="108" t="str">
        <f t="shared" si="5"/>
        <v>-</v>
      </c>
      <c r="D133" s="112"/>
      <c r="E133" s="150" t="str">
        <f t="shared" si="2"/>
        <v/>
      </c>
      <c r="F133" s="110"/>
      <c r="G133" s="92"/>
      <c r="H133" s="93"/>
      <c r="I133" s="110"/>
      <c r="J133" s="93"/>
      <c r="K133" s="132"/>
      <c r="L133" s="149" t="str">
        <f t="shared" si="3"/>
        <v/>
      </c>
      <c r="M133" s="113" t="str">
        <f>IF(F133="","",VLOOKUP(E133,'CADASTRO PROD'!$D$8:$P$508,13,FALSE)*K133)</f>
        <v>  </v>
      </c>
      <c r="N133" s="143" t="str">
        <f t="shared" si="4"/>
        <v/>
      </c>
      <c r="O133" s="4"/>
      <c r="P133" s="4"/>
      <c r="Q133" s="4"/>
      <c r="R133" s="4"/>
      <c r="S133" s="4"/>
      <c r="T133" s="4"/>
      <c r="U133" s="4"/>
      <c r="V133" s="142"/>
      <c r="W133" s="104"/>
      <c r="X133" s="104"/>
      <c r="Y133" s="55"/>
      <c r="Z133" s="55"/>
      <c r="AA133" s="55"/>
      <c r="AB133" s="55"/>
      <c r="AC133" s="55"/>
      <c r="AD133" s="55"/>
      <c r="AE133" s="55"/>
      <c r="AF133" s="55"/>
      <c r="AG133" s="55"/>
      <c r="AH133" s="55" t="str">
        <f>IF('CADASTRO PROD'!E133 = "", "-", 'CADASTRO PROD'!E133)</f>
        <v>-</v>
      </c>
      <c r="AI133" s="55" t="str">
        <f>IF(AH133= "-", "-", 'CADASTRO PROD'!J133)</f>
        <v>-</v>
      </c>
      <c r="AJ133" s="55" t="str">
        <f>IF(AI133 = "-", "-", 'CADASTRO PROD'!D133)</f>
        <v>-</v>
      </c>
    </row>
    <row r="134" ht="30.0" customHeight="1">
      <c r="A134" s="1"/>
      <c r="B134" s="97" t="str">
        <f t="shared" si="1"/>
        <v/>
      </c>
      <c r="C134" s="98" t="str">
        <f t="shared" si="5"/>
        <v>-</v>
      </c>
      <c r="D134" s="102"/>
      <c r="E134" s="151" t="str">
        <f t="shared" si="2"/>
        <v/>
      </c>
      <c r="F134" s="100"/>
      <c r="G134" s="92"/>
      <c r="H134" s="93"/>
      <c r="I134" s="100"/>
      <c r="J134" s="93"/>
      <c r="K134" s="124"/>
      <c r="L134" s="147" t="str">
        <f t="shared" si="3"/>
        <v/>
      </c>
      <c r="M134" s="103" t="str">
        <f>IF(F134="","",VLOOKUP(E134,'CADASTRO PROD'!$D$8:$P$508,13,FALSE)*K134)</f>
        <v>  </v>
      </c>
      <c r="N134" s="143" t="str">
        <f t="shared" si="4"/>
        <v/>
      </c>
      <c r="O134" s="4"/>
      <c r="P134" s="4"/>
      <c r="Q134" s="4"/>
      <c r="R134" s="4"/>
      <c r="S134" s="4"/>
      <c r="T134" s="4"/>
      <c r="U134" s="4"/>
      <c r="V134" s="142"/>
      <c r="W134" s="104"/>
      <c r="X134" s="104"/>
      <c r="Y134" s="55"/>
      <c r="Z134" s="55"/>
      <c r="AA134" s="55"/>
      <c r="AB134" s="55"/>
      <c r="AC134" s="55"/>
      <c r="AD134" s="55"/>
      <c r="AE134" s="55"/>
      <c r="AF134" s="55"/>
      <c r="AG134" s="55"/>
      <c r="AH134" s="55" t="str">
        <f>IF('CADASTRO PROD'!E134 = "", "-", 'CADASTRO PROD'!E134)</f>
        <v>-</v>
      </c>
      <c r="AI134" s="55" t="str">
        <f>IF(AH134= "-", "-", 'CADASTRO PROD'!J134)</f>
        <v>-</v>
      </c>
      <c r="AJ134" s="55" t="str">
        <f>IF(AI134 = "-", "-", 'CADASTRO PROD'!D134)</f>
        <v>-</v>
      </c>
    </row>
    <row r="135" ht="30.0" customHeight="1">
      <c r="A135" s="1"/>
      <c r="B135" s="97" t="str">
        <f t="shared" si="1"/>
        <v/>
      </c>
      <c r="C135" s="108" t="str">
        <f t="shared" si="5"/>
        <v>-</v>
      </c>
      <c r="D135" s="112"/>
      <c r="E135" s="150" t="str">
        <f t="shared" si="2"/>
        <v/>
      </c>
      <c r="F135" s="110"/>
      <c r="G135" s="92"/>
      <c r="H135" s="93"/>
      <c r="I135" s="110"/>
      <c r="J135" s="93"/>
      <c r="K135" s="132"/>
      <c r="L135" s="149" t="str">
        <f t="shared" si="3"/>
        <v/>
      </c>
      <c r="M135" s="113" t="str">
        <f>IF(F135="","",VLOOKUP(E135,'CADASTRO PROD'!$D$8:$P$508,13,FALSE)*K135)</f>
        <v>  </v>
      </c>
      <c r="N135" s="143" t="str">
        <f t="shared" si="4"/>
        <v/>
      </c>
      <c r="O135" s="4"/>
      <c r="P135" s="4"/>
      <c r="Q135" s="4"/>
      <c r="R135" s="4"/>
      <c r="S135" s="4"/>
      <c r="T135" s="4"/>
      <c r="U135" s="4"/>
      <c r="V135" s="142"/>
      <c r="W135" s="104"/>
      <c r="X135" s="104"/>
      <c r="Y135" s="55"/>
      <c r="Z135" s="55"/>
      <c r="AA135" s="55"/>
      <c r="AB135" s="55"/>
      <c r="AC135" s="55"/>
      <c r="AD135" s="55"/>
      <c r="AE135" s="55"/>
      <c r="AF135" s="55"/>
      <c r="AG135" s="55"/>
      <c r="AH135" s="55" t="str">
        <f>IF('CADASTRO PROD'!E135 = "", "-", 'CADASTRO PROD'!E135)</f>
        <v>-</v>
      </c>
      <c r="AI135" s="55" t="str">
        <f>IF(AH135= "-", "-", 'CADASTRO PROD'!J135)</f>
        <v>-</v>
      </c>
      <c r="AJ135" s="55" t="str">
        <f>IF(AI135 = "-", "-", 'CADASTRO PROD'!D135)</f>
        <v>-</v>
      </c>
    </row>
    <row r="136" ht="30.0" customHeight="1">
      <c r="A136" s="1"/>
      <c r="B136" s="97" t="str">
        <f t="shared" si="1"/>
        <v/>
      </c>
      <c r="C136" s="98" t="str">
        <f t="shared" si="5"/>
        <v>-</v>
      </c>
      <c r="D136" s="102"/>
      <c r="E136" s="151" t="str">
        <f t="shared" si="2"/>
        <v/>
      </c>
      <c r="F136" s="100"/>
      <c r="G136" s="92"/>
      <c r="H136" s="93"/>
      <c r="I136" s="100"/>
      <c r="J136" s="93"/>
      <c r="K136" s="124"/>
      <c r="L136" s="147" t="str">
        <f t="shared" si="3"/>
        <v/>
      </c>
      <c r="M136" s="103" t="str">
        <f>IF(F136="","",VLOOKUP(E136,'CADASTRO PROD'!$D$8:$P$508,13,FALSE)*K136)</f>
        <v>  </v>
      </c>
      <c r="N136" s="143" t="str">
        <f t="shared" si="4"/>
        <v/>
      </c>
      <c r="O136" s="4"/>
      <c r="P136" s="4"/>
      <c r="Q136" s="4"/>
      <c r="R136" s="4"/>
      <c r="S136" s="4"/>
      <c r="T136" s="4"/>
      <c r="U136" s="4"/>
      <c r="V136" s="142"/>
      <c r="W136" s="104"/>
      <c r="X136" s="104"/>
      <c r="Y136" s="55"/>
      <c r="Z136" s="55"/>
      <c r="AA136" s="55"/>
      <c r="AB136" s="55"/>
      <c r="AC136" s="55"/>
      <c r="AD136" s="55"/>
      <c r="AE136" s="55"/>
      <c r="AF136" s="55"/>
      <c r="AG136" s="55"/>
      <c r="AH136" s="55" t="str">
        <f>IF('CADASTRO PROD'!E136 = "", "-", 'CADASTRO PROD'!E136)</f>
        <v>-</v>
      </c>
      <c r="AI136" s="55" t="str">
        <f>IF(AH136= "-", "-", 'CADASTRO PROD'!J136)</f>
        <v>-</v>
      </c>
      <c r="AJ136" s="55" t="str">
        <f>IF(AI136 = "-", "-", 'CADASTRO PROD'!D136)</f>
        <v>-</v>
      </c>
    </row>
    <row r="137" ht="30.0" customHeight="1">
      <c r="A137" s="1"/>
      <c r="B137" s="97" t="str">
        <f t="shared" si="1"/>
        <v/>
      </c>
      <c r="C137" s="108" t="str">
        <f t="shared" si="5"/>
        <v>-</v>
      </c>
      <c r="D137" s="112"/>
      <c r="E137" s="150" t="str">
        <f t="shared" si="2"/>
        <v/>
      </c>
      <c r="F137" s="110"/>
      <c r="G137" s="92"/>
      <c r="H137" s="93"/>
      <c r="I137" s="110"/>
      <c r="J137" s="93"/>
      <c r="K137" s="132"/>
      <c r="L137" s="149" t="str">
        <f t="shared" si="3"/>
        <v/>
      </c>
      <c r="M137" s="113" t="str">
        <f>IF(F137="","",VLOOKUP(E137,'CADASTRO PROD'!$D$8:$P$508,13,FALSE)*K137)</f>
        <v>  </v>
      </c>
      <c r="N137" s="143" t="str">
        <f t="shared" si="4"/>
        <v/>
      </c>
      <c r="O137" s="4"/>
      <c r="P137" s="4"/>
      <c r="Q137" s="4"/>
      <c r="R137" s="4"/>
      <c r="S137" s="4"/>
      <c r="T137" s="4"/>
      <c r="U137" s="4"/>
      <c r="V137" s="142"/>
      <c r="W137" s="104"/>
      <c r="X137" s="104"/>
      <c r="Y137" s="55"/>
      <c r="Z137" s="55"/>
      <c r="AA137" s="55"/>
      <c r="AB137" s="55"/>
      <c r="AC137" s="55"/>
      <c r="AD137" s="55"/>
      <c r="AE137" s="55"/>
      <c r="AF137" s="55"/>
      <c r="AG137" s="55"/>
      <c r="AH137" s="55" t="str">
        <f>IF('CADASTRO PROD'!E137 = "", "-", 'CADASTRO PROD'!E137)</f>
        <v>-</v>
      </c>
      <c r="AI137" s="55" t="str">
        <f>IF(AH137= "-", "-", 'CADASTRO PROD'!J137)</f>
        <v>-</v>
      </c>
      <c r="AJ137" s="55" t="str">
        <f>IF(AI137 = "-", "-", 'CADASTRO PROD'!D137)</f>
        <v>-</v>
      </c>
    </row>
    <row r="138" ht="30.0" customHeight="1">
      <c r="A138" s="1"/>
      <c r="B138" s="97" t="str">
        <f t="shared" si="1"/>
        <v/>
      </c>
      <c r="C138" s="98" t="str">
        <f t="shared" si="5"/>
        <v>-</v>
      </c>
      <c r="D138" s="102"/>
      <c r="E138" s="151" t="str">
        <f t="shared" si="2"/>
        <v/>
      </c>
      <c r="F138" s="100"/>
      <c r="G138" s="92"/>
      <c r="H138" s="93"/>
      <c r="I138" s="100"/>
      <c r="J138" s="93"/>
      <c r="K138" s="124"/>
      <c r="L138" s="147" t="str">
        <f t="shared" si="3"/>
        <v/>
      </c>
      <c r="M138" s="103" t="str">
        <f>IF(F138="","",VLOOKUP(E138,'CADASTRO PROD'!$D$8:$P$508,13,FALSE)*K138)</f>
        <v>  </v>
      </c>
      <c r="N138" s="143" t="str">
        <f t="shared" si="4"/>
        <v/>
      </c>
      <c r="O138" s="4"/>
      <c r="P138" s="4"/>
      <c r="Q138" s="4"/>
      <c r="R138" s="4"/>
      <c r="S138" s="4"/>
      <c r="T138" s="4"/>
      <c r="U138" s="4"/>
      <c r="V138" s="142"/>
      <c r="W138" s="104"/>
      <c r="X138" s="104"/>
      <c r="Y138" s="55"/>
      <c r="Z138" s="55"/>
      <c r="AA138" s="55"/>
      <c r="AB138" s="55"/>
      <c r="AC138" s="55"/>
      <c r="AD138" s="55"/>
      <c r="AE138" s="55"/>
      <c r="AF138" s="55"/>
      <c r="AG138" s="55"/>
      <c r="AH138" s="55" t="str">
        <f>IF('CADASTRO PROD'!E138 = "", "-", 'CADASTRO PROD'!E138)</f>
        <v>-</v>
      </c>
      <c r="AI138" s="55" t="str">
        <f>IF(AH138= "-", "-", 'CADASTRO PROD'!J138)</f>
        <v>-</v>
      </c>
      <c r="AJ138" s="55" t="str">
        <f>IF(AI138 = "-", "-", 'CADASTRO PROD'!D138)</f>
        <v>-</v>
      </c>
    </row>
    <row r="139" ht="30.0" customHeight="1">
      <c r="A139" s="1"/>
      <c r="B139" s="97" t="str">
        <f t="shared" si="1"/>
        <v/>
      </c>
      <c r="C139" s="108" t="str">
        <f t="shared" si="5"/>
        <v>-</v>
      </c>
      <c r="D139" s="112"/>
      <c r="E139" s="150" t="str">
        <f t="shared" si="2"/>
        <v/>
      </c>
      <c r="F139" s="110"/>
      <c r="G139" s="92"/>
      <c r="H139" s="93"/>
      <c r="I139" s="110"/>
      <c r="J139" s="93"/>
      <c r="K139" s="132"/>
      <c r="L139" s="149" t="str">
        <f t="shared" si="3"/>
        <v/>
      </c>
      <c r="M139" s="113" t="str">
        <f>IF(F139="","",VLOOKUP(E139,'CADASTRO PROD'!$D$8:$P$508,13,FALSE)*K139)</f>
        <v>  </v>
      </c>
      <c r="N139" s="143" t="str">
        <f t="shared" si="4"/>
        <v/>
      </c>
      <c r="O139" s="4"/>
      <c r="P139" s="4"/>
      <c r="Q139" s="4"/>
      <c r="R139" s="4"/>
      <c r="S139" s="4"/>
      <c r="T139" s="4"/>
      <c r="U139" s="4"/>
      <c r="V139" s="142"/>
      <c r="W139" s="104"/>
      <c r="X139" s="104"/>
      <c r="Y139" s="55"/>
      <c r="Z139" s="55"/>
      <c r="AA139" s="55"/>
      <c r="AB139" s="55"/>
      <c r="AC139" s="55"/>
      <c r="AD139" s="55"/>
      <c r="AE139" s="55"/>
      <c r="AF139" s="55"/>
      <c r="AG139" s="55"/>
      <c r="AH139" s="55" t="str">
        <f>IF('CADASTRO PROD'!E139 = "", "-", 'CADASTRO PROD'!E139)</f>
        <v>-</v>
      </c>
      <c r="AI139" s="55" t="str">
        <f>IF(AH139= "-", "-", 'CADASTRO PROD'!J139)</f>
        <v>-</v>
      </c>
      <c r="AJ139" s="55" t="str">
        <f>IF(AI139 = "-", "-", 'CADASTRO PROD'!D139)</f>
        <v>-</v>
      </c>
    </row>
    <row r="140" ht="30.0" customHeight="1">
      <c r="A140" s="1"/>
      <c r="B140" s="97" t="str">
        <f t="shared" si="1"/>
        <v/>
      </c>
      <c r="C140" s="98" t="str">
        <f t="shared" si="5"/>
        <v>-</v>
      </c>
      <c r="D140" s="102"/>
      <c r="E140" s="151" t="str">
        <f t="shared" si="2"/>
        <v/>
      </c>
      <c r="F140" s="100"/>
      <c r="G140" s="92"/>
      <c r="H140" s="93"/>
      <c r="I140" s="100"/>
      <c r="J140" s="93"/>
      <c r="K140" s="124"/>
      <c r="L140" s="147" t="str">
        <f t="shared" si="3"/>
        <v/>
      </c>
      <c r="M140" s="103" t="str">
        <f>IF(F140="","",VLOOKUP(E140,'CADASTRO PROD'!$D$8:$P$508,13,FALSE)*K140)</f>
        <v>  </v>
      </c>
      <c r="N140" s="143" t="str">
        <f t="shared" si="4"/>
        <v/>
      </c>
      <c r="O140" s="4"/>
      <c r="P140" s="4"/>
      <c r="Q140" s="4"/>
      <c r="R140" s="4"/>
      <c r="S140" s="4"/>
      <c r="T140" s="4"/>
      <c r="U140" s="4"/>
      <c r="V140" s="142"/>
      <c r="W140" s="104"/>
      <c r="X140" s="104"/>
      <c r="Y140" s="55"/>
      <c r="Z140" s="55"/>
      <c r="AA140" s="55"/>
      <c r="AB140" s="55"/>
      <c r="AC140" s="55"/>
      <c r="AD140" s="55"/>
      <c r="AE140" s="55"/>
      <c r="AF140" s="55"/>
      <c r="AG140" s="55"/>
      <c r="AH140" s="55" t="str">
        <f>IF('CADASTRO PROD'!E140 = "", "-", 'CADASTRO PROD'!E140)</f>
        <v>-</v>
      </c>
      <c r="AI140" s="55" t="str">
        <f>IF(AH140= "-", "-", 'CADASTRO PROD'!J140)</f>
        <v>-</v>
      </c>
      <c r="AJ140" s="55" t="str">
        <f>IF(AI140 = "-", "-", 'CADASTRO PROD'!D140)</f>
        <v>-</v>
      </c>
    </row>
    <row r="141" ht="30.0" customHeight="1">
      <c r="A141" s="1"/>
      <c r="B141" s="97" t="str">
        <f t="shared" si="1"/>
        <v/>
      </c>
      <c r="C141" s="108" t="str">
        <f t="shared" si="5"/>
        <v>-</v>
      </c>
      <c r="D141" s="112"/>
      <c r="E141" s="150" t="str">
        <f t="shared" si="2"/>
        <v/>
      </c>
      <c r="F141" s="110"/>
      <c r="G141" s="92"/>
      <c r="H141" s="93"/>
      <c r="I141" s="110"/>
      <c r="J141" s="93"/>
      <c r="K141" s="132"/>
      <c r="L141" s="149" t="str">
        <f t="shared" si="3"/>
        <v/>
      </c>
      <c r="M141" s="113" t="str">
        <f>IF(F141="","",VLOOKUP(E141,'CADASTRO PROD'!$D$8:$P$508,13,FALSE)*K141)</f>
        <v>  </v>
      </c>
      <c r="N141" s="143" t="str">
        <f t="shared" si="4"/>
        <v/>
      </c>
      <c r="O141" s="4"/>
      <c r="P141" s="4"/>
      <c r="Q141" s="4"/>
      <c r="R141" s="4"/>
      <c r="S141" s="4"/>
      <c r="T141" s="4"/>
      <c r="U141" s="4"/>
      <c r="V141" s="142"/>
      <c r="W141" s="104"/>
      <c r="X141" s="104"/>
      <c r="Y141" s="55"/>
      <c r="Z141" s="55"/>
      <c r="AA141" s="55"/>
      <c r="AB141" s="55"/>
      <c r="AC141" s="55"/>
      <c r="AD141" s="55"/>
      <c r="AE141" s="55"/>
      <c r="AF141" s="55"/>
      <c r="AG141" s="55"/>
      <c r="AH141" s="55" t="str">
        <f>IF('CADASTRO PROD'!E141 = "", "-", 'CADASTRO PROD'!E141)</f>
        <v>-</v>
      </c>
      <c r="AI141" s="55" t="str">
        <f>IF(AH141= "-", "-", 'CADASTRO PROD'!J141)</f>
        <v>-</v>
      </c>
      <c r="AJ141" s="55" t="str">
        <f>IF(AI141 = "-", "-", 'CADASTRO PROD'!D141)</f>
        <v>-</v>
      </c>
    </row>
    <row r="142" ht="30.0" customHeight="1">
      <c r="A142" s="1"/>
      <c r="B142" s="97" t="str">
        <f t="shared" si="1"/>
        <v/>
      </c>
      <c r="C142" s="98" t="str">
        <f t="shared" si="5"/>
        <v>-</v>
      </c>
      <c r="D142" s="102"/>
      <c r="E142" s="151" t="str">
        <f t="shared" si="2"/>
        <v/>
      </c>
      <c r="F142" s="100"/>
      <c r="G142" s="92"/>
      <c r="H142" s="93"/>
      <c r="I142" s="100"/>
      <c r="J142" s="93"/>
      <c r="K142" s="124"/>
      <c r="L142" s="147" t="str">
        <f t="shared" si="3"/>
        <v/>
      </c>
      <c r="M142" s="103" t="str">
        <f>IF(F142="","",VLOOKUP(E142,'CADASTRO PROD'!$D$8:$P$508,13,FALSE)*K142)</f>
        <v>  </v>
      </c>
      <c r="N142" s="143" t="str">
        <f t="shared" si="4"/>
        <v/>
      </c>
      <c r="O142" s="4"/>
      <c r="P142" s="4"/>
      <c r="Q142" s="4"/>
      <c r="R142" s="4"/>
      <c r="S142" s="4"/>
      <c r="T142" s="4"/>
      <c r="U142" s="4"/>
      <c r="V142" s="142"/>
      <c r="W142" s="104"/>
      <c r="X142" s="104"/>
      <c r="Y142" s="55"/>
      <c r="Z142" s="55"/>
      <c r="AA142" s="55"/>
      <c r="AB142" s="55"/>
      <c r="AC142" s="55"/>
      <c r="AD142" s="55"/>
      <c r="AE142" s="55"/>
      <c r="AF142" s="55"/>
      <c r="AG142" s="55"/>
      <c r="AH142" s="55" t="str">
        <f>IF('CADASTRO PROD'!E142 = "", "-", 'CADASTRO PROD'!E142)</f>
        <v>-</v>
      </c>
      <c r="AI142" s="55" t="str">
        <f>IF(AH142= "-", "-", 'CADASTRO PROD'!J142)</f>
        <v>-</v>
      </c>
      <c r="AJ142" s="55" t="str">
        <f>IF(AI142 = "-", "-", 'CADASTRO PROD'!D142)</f>
        <v>-</v>
      </c>
    </row>
    <row r="143" ht="30.0" customHeight="1">
      <c r="A143" s="1"/>
      <c r="B143" s="97" t="str">
        <f t="shared" si="1"/>
        <v/>
      </c>
      <c r="C143" s="108" t="str">
        <f t="shared" si="5"/>
        <v>-</v>
      </c>
      <c r="D143" s="112"/>
      <c r="E143" s="150" t="str">
        <f t="shared" si="2"/>
        <v/>
      </c>
      <c r="F143" s="110"/>
      <c r="G143" s="92"/>
      <c r="H143" s="93"/>
      <c r="I143" s="110"/>
      <c r="J143" s="93"/>
      <c r="K143" s="132"/>
      <c r="L143" s="149" t="str">
        <f t="shared" si="3"/>
        <v/>
      </c>
      <c r="M143" s="113" t="str">
        <f>IF(F143="","",VLOOKUP(E143,'CADASTRO PROD'!$D$8:$P$508,13,FALSE)*K143)</f>
        <v>  </v>
      </c>
      <c r="N143" s="143" t="str">
        <f t="shared" si="4"/>
        <v/>
      </c>
      <c r="O143" s="4"/>
      <c r="P143" s="4"/>
      <c r="Q143" s="4"/>
      <c r="R143" s="4"/>
      <c r="S143" s="4"/>
      <c r="T143" s="4"/>
      <c r="U143" s="4"/>
      <c r="V143" s="142"/>
      <c r="W143" s="104"/>
      <c r="X143" s="104"/>
      <c r="Y143" s="55"/>
      <c r="Z143" s="55"/>
      <c r="AA143" s="55"/>
      <c r="AB143" s="55"/>
      <c r="AC143" s="55"/>
      <c r="AD143" s="55"/>
      <c r="AE143" s="55"/>
      <c r="AF143" s="55"/>
      <c r="AG143" s="55"/>
      <c r="AH143" s="55" t="str">
        <f>IF('CADASTRO PROD'!E143 = "", "-", 'CADASTRO PROD'!E143)</f>
        <v>-</v>
      </c>
      <c r="AI143" s="55" t="str">
        <f>IF(AH143= "-", "-", 'CADASTRO PROD'!J143)</f>
        <v>-</v>
      </c>
      <c r="AJ143" s="55" t="str">
        <f>IF(AI143 = "-", "-", 'CADASTRO PROD'!D143)</f>
        <v>-</v>
      </c>
    </row>
    <row r="144" ht="30.0" customHeight="1">
      <c r="A144" s="1"/>
      <c r="B144" s="97" t="str">
        <f t="shared" si="1"/>
        <v/>
      </c>
      <c r="C144" s="98" t="str">
        <f t="shared" si="5"/>
        <v>-</v>
      </c>
      <c r="D144" s="102"/>
      <c r="E144" s="151" t="str">
        <f t="shared" si="2"/>
        <v/>
      </c>
      <c r="F144" s="100"/>
      <c r="G144" s="92"/>
      <c r="H144" s="93"/>
      <c r="I144" s="100"/>
      <c r="J144" s="93"/>
      <c r="K144" s="124"/>
      <c r="L144" s="147" t="str">
        <f t="shared" si="3"/>
        <v/>
      </c>
      <c r="M144" s="103" t="str">
        <f>IF(F144="","",VLOOKUP(E144,'CADASTRO PROD'!$D$8:$P$508,13,FALSE)*K144)</f>
        <v>  </v>
      </c>
      <c r="N144" s="143" t="str">
        <f t="shared" si="4"/>
        <v/>
      </c>
      <c r="O144" s="4"/>
      <c r="P144" s="4"/>
      <c r="Q144" s="4"/>
      <c r="R144" s="4"/>
      <c r="S144" s="4"/>
      <c r="T144" s="4"/>
      <c r="U144" s="4"/>
      <c r="V144" s="142"/>
      <c r="W144" s="104"/>
      <c r="X144" s="104"/>
      <c r="Y144" s="55"/>
      <c r="Z144" s="55"/>
      <c r="AA144" s="55"/>
      <c r="AB144" s="55"/>
      <c r="AC144" s="55"/>
      <c r="AD144" s="55"/>
      <c r="AE144" s="55"/>
      <c r="AF144" s="55"/>
      <c r="AG144" s="55"/>
      <c r="AH144" s="55" t="str">
        <f>IF('CADASTRO PROD'!E144 = "", "-", 'CADASTRO PROD'!E144)</f>
        <v>-</v>
      </c>
      <c r="AI144" s="55" t="str">
        <f>IF(AH144= "-", "-", 'CADASTRO PROD'!J144)</f>
        <v>-</v>
      </c>
      <c r="AJ144" s="55" t="str">
        <f>IF(AI144 = "-", "-", 'CADASTRO PROD'!D144)</f>
        <v>-</v>
      </c>
    </row>
    <row r="145" ht="30.0" customHeight="1">
      <c r="A145" s="1"/>
      <c r="B145" s="97" t="str">
        <f t="shared" si="1"/>
        <v/>
      </c>
      <c r="C145" s="108" t="str">
        <f t="shared" si="5"/>
        <v>-</v>
      </c>
      <c r="D145" s="112"/>
      <c r="E145" s="150" t="str">
        <f t="shared" si="2"/>
        <v/>
      </c>
      <c r="F145" s="110"/>
      <c r="G145" s="92"/>
      <c r="H145" s="93"/>
      <c r="I145" s="110"/>
      <c r="J145" s="93"/>
      <c r="K145" s="132"/>
      <c r="L145" s="149" t="str">
        <f t="shared" si="3"/>
        <v/>
      </c>
      <c r="M145" s="113" t="str">
        <f>IF(F145="","",VLOOKUP(E145,'CADASTRO PROD'!$D$8:$P$508,13,FALSE)*K145)</f>
        <v>  </v>
      </c>
      <c r="N145" s="143" t="str">
        <f t="shared" si="4"/>
        <v/>
      </c>
      <c r="O145" s="4"/>
      <c r="P145" s="4"/>
      <c r="Q145" s="4"/>
      <c r="R145" s="4"/>
      <c r="S145" s="4"/>
      <c r="T145" s="4"/>
      <c r="U145" s="4"/>
      <c r="V145" s="142"/>
      <c r="W145" s="104"/>
      <c r="X145" s="104"/>
      <c r="Y145" s="55"/>
      <c r="Z145" s="55"/>
      <c r="AA145" s="55"/>
      <c r="AB145" s="55"/>
      <c r="AC145" s="55"/>
      <c r="AD145" s="55"/>
      <c r="AE145" s="55"/>
      <c r="AF145" s="55"/>
      <c r="AG145" s="55"/>
      <c r="AH145" s="55" t="str">
        <f>IF('CADASTRO PROD'!E145 = "", "-", 'CADASTRO PROD'!E145)</f>
        <v>-</v>
      </c>
      <c r="AI145" s="55" t="str">
        <f>IF(AH145= "-", "-", 'CADASTRO PROD'!J145)</f>
        <v>-</v>
      </c>
      <c r="AJ145" s="55" t="str">
        <f>IF(AI145 = "-", "-", 'CADASTRO PROD'!D145)</f>
        <v>-</v>
      </c>
    </row>
    <row r="146" ht="30.0" customHeight="1">
      <c r="A146" s="1"/>
      <c r="B146" s="97" t="str">
        <f t="shared" si="1"/>
        <v/>
      </c>
      <c r="C146" s="98" t="str">
        <f t="shared" si="5"/>
        <v>-</v>
      </c>
      <c r="D146" s="102"/>
      <c r="E146" s="151" t="str">
        <f t="shared" si="2"/>
        <v/>
      </c>
      <c r="F146" s="100"/>
      <c r="G146" s="92"/>
      <c r="H146" s="93"/>
      <c r="I146" s="100"/>
      <c r="J146" s="93"/>
      <c r="K146" s="124"/>
      <c r="L146" s="147" t="str">
        <f t="shared" si="3"/>
        <v/>
      </c>
      <c r="M146" s="103" t="str">
        <f>IF(F146="","",VLOOKUP(E146,'CADASTRO PROD'!$D$8:$P$508,13,FALSE)*K146)</f>
        <v>  </v>
      </c>
      <c r="N146" s="143" t="str">
        <f t="shared" si="4"/>
        <v/>
      </c>
      <c r="O146" s="4"/>
      <c r="P146" s="4"/>
      <c r="Q146" s="4"/>
      <c r="R146" s="4"/>
      <c r="S146" s="4"/>
      <c r="T146" s="4"/>
      <c r="U146" s="4"/>
      <c r="V146" s="142"/>
      <c r="W146" s="104"/>
      <c r="X146" s="104"/>
      <c r="Y146" s="55"/>
      <c r="Z146" s="55"/>
      <c r="AA146" s="55"/>
      <c r="AB146" s="55"/>
      <c r="AC146" s="55"/>
      <c r="AD146" s="55"/>
      <c r="AE146" s="55"/>
      <c r="AF146" s="55"/>
      <c r="AG146" s="55"/>
      <c r="AH146" s="55" t="str">
        <f>IF('CADASTRO PROD'!E146 = "", "-", 'CADASTRO PROD'!E146)</f>
        <v>-</v>
      </c>
      <c r="AI146" s="55" t="str">
        <f>IF(AH146= "-", "-", 'CADASTRO PROD'!J146)</f>
        <v>-</v>
      </c>
      <c r="AJ146" s="55" t="str">
        <f>IF(AI146 = "-", "-", 'CADASTRO PROD'!D146)</f>
        <v>-</v>
      </c>
    </row>
    <row r="147" ht="30.0" customHeight="1">
      <c r="A147" s="1"/>
      <c r="B147" s="97" t="str">
        <f t="shared" si="1"/>
        <v/>
      </c>
      <c r="C147" s="108" t="str">
        <f t="shared" si="5"/>
        <v>-</v>
      </c>
      <c r="D147" s="112"/>
      <c r="E147" s="150" t="str">
        <f t="shared" si="2"/>
        <v/>
      </c>
      <c r="F147" s="110"/>
      <c r="G147" s="92"/>
      <c r="H147" s="93"/>
      <c r="I147" s="110"/>
      <c r="J147" s="93"/>
      <c r="K147" s="132"/>
      <c r="L147" s="149" t="str">
        <f t="shared" si="3"/>
        <v/>
      </c>
      <c r="M147" s="113" t="str">
        <f>IF(F147="","",VLOOKUP(E147,'CADASTRO PROD'!$D$8:$P$508,13,FALSE)*K147)</f>
        <v>  </v>
      </c>
      <c r="N147" s="143" t="str">
        <f t="shared" si="4"/>
        <v/>
      </c>
      <c r="O147" s="4"/>
      <c r="P147" s="4"/>
      <c r="Q147" s="4"/>
      <c r="R147" s="4"/>
      <c r="S147" s="4"/>
      <c r="T147" s="4"/>
      <c r="U147" s="4"/>
      <c r="V147" s="142"/>
      <c r="W147" s="104"/>
      <c r="X147" s="104"/>
      <c r="Y147" s="55"/>
      <c r="Z147" s="55"/>
      <c r="AA147" s="55"/>
      <c r="AB147" s="55"/>
      <c r="AC147" s="55"/>
      <c r="AD147" s="55"/>
      <c r="AE147" s="55"/>
      <c r="AF147" s="55"/>
      <c r="AG147" s="55"/>
      <c r="AH147" s="55" t="str">
        <f>IF('CADASTRO PROD'!E147 = "", "-", 'CADASTRO PROD'!E147)</f>
        <v>-</v>
      </c>
      <c r="AI147" s="55" t="str">
        <f>IF(AH147= "-", "-", 'CADASTRO PROD'!J147)</f>
        <v>-</v>
      </c>
      <c r="AJ147" s="55" t="str">
        <f>IF(AI147 = "-", "-", 'CADASTRO PROD'!D147)</f>
        <v>-</v>
      </c>
    </row>
    <row r="148" ht="30.0" customHeight="1">
      <c r="A148" s="1"/>
      <c r="B148" s="97" t="str">
        <f t="shared" si="1"/>
        <v/>
      </c>
      <c r="C148" s="98" t="str">
        <f t="shared" si="5"/>
        <v>-</v>
      </c>
      <c r="D148" s="102"/>
      <c r="E148" s="151" t="str">
        <f t="shared" si="2"/>
        <v/>
      </c>
      <c r="F148" s="100"/>
      <c r="G148" s="92"/>
      <c r="H148" s="93"/>
      <c r="I148" s="100"/>
      <c r="J148" s="93"/>
      <c r="K148" s="124"/>
      <c r="L148" s="147" t="str">
        <f t="shared" si="3"/>
        <v/>
      </c>
      <c r="M148" s="103" t="str">
        <f>IF(F148="","",VLOOKUP(E148,'CADASTRO PROD'!$D$8:$P$508,13,FALSE)*K148)</f>
        <v>  </v>
      </c>
      <c r="N148" s="143" t="str">
        <f t="shared" si="4"/>
        <v/>
      </c>
      <c r="O148" s="4"/>
      <c r="P148" s="4"/>
      <c r="Q148" s="4"/>
      <c r="R148" s="4"/>
      <c r="S148" s="4"/>
      <c r="T148" s="4"/>
      <c r="U148" s="4"/>
      <c r="V148" s="142"/>
      <c r="W148" s="104"/>
      <c r="X148" s="104"/>
      <c r="Y148" s="55"/>
      <c r="Z148" s="55"/>
      <c r="AA148" s="55"/>
      <c r="AB148" s="55"/>
      <c r="AC148" s="55"/>
      <c r="AD148" s="55"/>
      <c r="AE148" s="55"/>
      <c r="AF148" s="55"/>
      <c r="AG148" s="55"/>
      <c r="AH148" s="55" t="str">
        <f>IF('CADASTRO PROD'!E148 = "", "-", 'CADASTRO PROD'!E148)</f>
        <v>-</v>
      </c>
      <c r="AI148" s="55" t="str">
        <f>IF(AH148= "-", "-", 'CADASTRO PROD'!J148)</f>
        <v>-</v>
      </c>
      <c r="AJ148" s="55" t="str">
        <f>IF(AI148 = "-", "-", 'CADASTRO PROD'!D148)</f>
        <v>-</v>
      </c>
    </row>
    <row r="149" ht="30.0" customHeight="1">
      <c r="A149" s="1"/>
      <c r="B149" s="97" t="str">
        <f t="shared" si="1"/>
        <v/>
      </c>
      <c r="C149" s="108" t="str">
        <f t="shared" si="5"/>
        <v>-</v>
      </c>
      <c r="D149" s="112"/>
      <c r="E149" s="150" t="str">
        <f t="shared" si="2"/>
        <v/>
      </c>
      <c r="F149" s="110"/>
      <c r="G149" s="92"/>
      <c r="H149" s="93"/>
      <c r="I149" s="110"/>
      <c r="J149" s="93"/>
      <c r="K149" s="132"/>
      <c r="L149" s="149" t="str">
        <f t="shared" si="3"/>
        <v/>
      </c>
      <c r="M149" s="113" t="str">
        <f>IF(F149="","",VLOOKUP(E149,'CADASTRO PROD'!$D$8:$P$508,13,FALSE)*K149)</f>
        <v>  </v>
      </c>
      <c r="N149" s="143" t="str">
        <f t="shared" si="4"/>
        <v/>
      </c>
      <c r="O149" s="4"/>
      <c r="P149" s="4"/>
      <c r="Q149" s="4"/>
      <c r="R149" s="4"/>
      <c r="S149" s="4"/>
      <c r="T149" s="4"/>
      <c r="U149" s="4"/>
      <c r="V149" s="142"/>
      <c r="W149" s="104"/>
      <c r="X149" s="104"/>
      <c r="Y149" s="55"/>
      <c r="Z149" s="55"/>
      <c r="AA149" s="55"/>
      <c r="AB149" s="55"/>
      <c r="AC149" s="55"/>
      <c r="AD149" s="55"/>
      <c r="AE149" s="55"/>
      <c r="AF149" s="55"/>
      <c r="AG149" s="55"/>
      <c r="AH149" s="55" t="str">
        <f>IF('CADASTRO PROD'!E149 = "", "-", 'CADASTRO PROD'!E149)</f>
        <v>-</v>
      </c>
      <c r="AI149" s="55" t="str">
        <f>IF(AH149= "-", "-", 'CADASTRO PROD'!J149)</f>
        <v>-</v>
      </c>
      <c r="AJ149" s="55" t="str">
        <f>IF(AI149 = "-", "-", 'CADASTRO PROD'!D149)</f>
        <v>-</v>
      </c>
    </row>
    <row r="150" ht="30.0" customHeight="1">
      <c r="A150" s="1"/>
      <c r="B150" s="97" t="str">
        <f t="shared" si="1"/>
        <v/>
      </c>
      <c r="C150" s="98" t="str">
        <f t="shared" si="5"/>
        <v>-</v>
      </c>
      <c r="D150" s="102"/>
      <c r="E150" s="151" t="str">
        <f t="shared" si="2"/>
        <v/>
      </c>
      <c r="F150" s="100"/>
      <c r="G150" s="92"/>
      <c r="H150" s="93"/>
      <c r="I150" s="100"/>
      <c r="J150" s="93"/>
      <c r="K150" s="124"/>
      <c r="L150" s="147" t="str">
        <f t="shared" si="3"/>
        <v/>
      </c>
      <c r="M150" s="103" t="str">
        <f>IF(F150="","",VLOOKUP(E150,'CADASTRO PROD'!$D$8:$P$508,13,FALSE)*K150)</f>
        <v>  </v>
      </c>
      <c r="N150" s="143" t="str">
        <f t="shared" si="4"/>
        <v/>
      </c>
      <c r="O150" s="4"/>
      <c r="P150" s="4"/>
      <c r="Q150" s="4"/>
      <c r="R150" s="4"/>
      <c r="S150" s="4"/>
      <c r="T150" s="4"/>
      <c r="U150" s="4"/>
      <c r="V150" s="142"/>
      <c r="W150" s="104"/>
      <c r="X150" s="104"/>
      <c r="Y150" s="55"/>
      <c r="Z150" s="55"/>
      <c r="AA150" s="55"/>
      <c r="AB150" s="55"/>
      <c r="AC150" s="55"/>
      <c r="AD150" s="55"/>
      <c r="AE150" s="55"/>
      <c r="AF150" s="55"/>
      <c r="AG150" s="55"/>
      <c r="AH150" s="55" t="str">
        <f>IF('CADASTRO PROD'!E150 = "", "-", 'CADASTRO PROD'!E150)</f>
        <v>-</v>
      </c>
      <c r="AI150" s="55" t="str">
        <f>IF(AH150= "-", "-", 'CADASTRO PROD'!J150)</f>
        <v>-</v>
      </c>
      <c r="AJ150" s="55" t="str">
        <f>IF(AI150 = "-", "-", 'CADASTRO PROD'!D150)</f>
        <v>-</v>
      </c>
    </row>
    <row r="151" ht="30.0" customHeight="1">
      <c r="A151" s="1"/>
      <c r="B151" s="97" t="str">
        <f t="shared" si="1"/>
        <v/>
      </c>
      <c r="C151" s="108" t="str">
        <f t="shared" si="5"/>
        <v>-</v>
      </c>
      <c r="D151" s="112"/>
      <c r="E151" s="150" t="str">
        <f t="shared" si="2"/>
        <v/>
      </c>
      <c r="F151" s="110"/>
      <c r="G151" s="92"/>
      <c r="H151" s="93"/>
      <c r="I151" s="110"/>
      <c r="J151" s="93"/>
      <c r="K151" s="132"/>
      <c r="L151" s="149" t="str">
        <f t="shared" si="3"/>
        <v/>
      </c>
      <c r="M151" s="113" t="str">
        <f>IF(F151="","",VLOOKUP(E151,'CADASTRO PROD'!$D$8:$P$508,13,FALSE)*K151)</f>
        <v>  </v>
      </c>
      <c r="N151" s="143" t="str">
        <f t="shared" si="4"/>
        <v/>
      </c>
      <c r="O151" s="4"/>
      <c r="P151" s="4"/>
      <c r="Q151" s="4"/>
      <c r="R151" s="4"/>
      <c r="S151" s="4"/>
      <c r="T151" s="4"/>
      <c r="U151" s="4"/>
      <c r="V151" s="142"/>
      <c r="W151" s="104"/>
      <c r="X151" s="104"/>
      <c r="Y151" s="55"/>
      <c r="Z151" s="55"/>
      <c r="AA151" s="55"/>
      <c r="AB151" s="55"/>
      <c r="AC151" s="55"/>
      <c r="AD151" s="55"/>
      <c r="AE151" s="55"/>
      <c r="AF151" s="55"/>
      <c r="AG151" s="55"/>
      <c r="AH151" s="55" t="str">
        <f>IF('CADASTRO PROD'!E151 = "", "-", 'CADASTRO PROD'!E151)</f>
        <v>-</v>
      </c>
      <c r="AI151" s="55" t="str">
        <f>IF(AH151= "-", "-", 'CADASTRO PROD'!J151)</f>
        <v>-</v>
      </c>
      <c r="AJ151" s="55" t="str">
        <f>IF(AI151 = "-", "-", 'CADASTRO PROD'!D151)</f>
        <v>-</v>
      </c>
    </row>
    <row r="152" ht="30.0" customHeight="1">
      <c r="A152" s="1"/>
      <c r="B152" s="97" t="str">
        <f t="shared" si="1"/>
        <v/>
      </c>
      <c r="C152" s="98" t="str">
        <f t="shared" si="5"/>
        <v>-</v>
      </c>
      <c r="D152" s="102"/>
      <c r="E152" s="151" t="str">
        <f t="shared" si="2"/>
        <v/>
      </c>
      <c r="F152" s="100"/>
      <c r="G152" s="92"/>
      <c r="H152" s="93"/>
      <c r="I152" s="100"/>
      <c r="J152" s="93"/>
      <c r="K152" s="124"/>
      <c r="L152" s="147" t="str">
        <f t="shared" si="3"/>
        <v/>
      </c>
      <c r="M152" s="103" t="str">
        <f>IF(F152="","",VLOOKUP(E152,'CADASTRO PROD'!$D$8:$P$508,13,FALSE)*K152)</f>
        <v>  </v>
      </c>
      <c r="N152" s="143" t="str">
        <f t="shared" si="4"/>
        <v/>
      </c>
      <c r="O152" s="4"/>
      <c r="P152" s="4"/>
      <c r="Q152" s="4"/>
      <c r="R152" s="4"/>
      <c r="S152" s="4"/>
      <c r="T152" s="4"/>
      <c r="U152" s="4"/>
      <c r="V152" s="142"/>
      <c r="W152" s="104"/>
      <c r="X152" s="104"/>
      <c r="Y152" s="55"/>
      <c r="Z152" s="55"/>
      <c r="AA152" s="55"/>
      <c r="AB152" s="55"/>
      <c r="AC152" s="55"/>
      <c r="AD152" s="55"/>
      <c r="AE152" s="55"/>
      <c r="AF152" s="55"/>
      <c r="AG152" s="55"/>
      <c r="AH152" s="55" t="str">
        <f>IF('CADASTRO PROD'!E152 = "", "-", 'CADASTRO PROD'!E152)</f>
        <v>-</v>
      </c>
      <c r="AI152" s="55" t="str">
        <f>IF(AH152= "-", "-", 'CADASTRO PROD'!J152)</f>
        <v>-</v>
      </c>
      <c r="AJ152" s="55" t="str">
        <f>IF(AI152 = "-", "-", 'CADASTRO PROD'!D152)</f>
        <v>-</v>
      </c>
    </row>
    <row r="153" ht="30.0" customHeight="1">
      <c r="A153" s="1"/>
      <c r="B153" s="97" t="str">
        <f t="shared" si="1"/>
        <v/>
      </c>
      <c r="C153" s="108" t="str">
        <f t="shared" si="5"/>
        <v>-</v>
      </c>
      <c r="D153" s="112"/>
      <c r="E153" s="150" t="str">
        <f t="shared" si="2"/>
        <v/>
      </c>
      <c r="F153" s="110"/>
      <c r="G153" s="92"/>
      <c r="H153" s="93"/>
      <c r="I153" s="110"/>
      <c r="J153" s="93"/>
      <c r="K153" s="132"/>
      <c r="L153" s="149" t="str">
        <f t="shared" si="3"/>
        <v/>
      </c>
      <c r="M153" s="113" t="str">
        <f>IF(F153="","",VLOOKUP(E153,'CADASTRO PROD'!$D$8:$P$508,13,FALSE)*K153)</f>
        <v>  </v>
      </c>
      <c r="N153" s="143" t="str">
        <f t="shared" si="4"/>
        <v/>
      </c>
      <c r="O153" s="4"/>
      <c r="P153" s="4"/>
      <c r="Q153" s="4"/>
      <c r="R153" s="4"/>
      <c r="S153" s="4"/>
      <c r="T153" s="4"/>
      <c r="U153" s="4"/>
      <c r="V153" s="142"/>
      <c r="W153" s="104"/>
      <c r="X153" s="104"/>
      <c r="Y153" s="55"/>
      <c r="Z153" s="55"/>
      <c r="AA153" s="55"/>
      <c r="AB153" s="55"/>
      <c r="AC153" s="55"/>
      <c r="AD153" s="55"/>
      <c r="AE153" s="55"/>
      <c r="AF153" s="55"/>
      <c r="AG153" s="55"/>
      <c r="AH153" s="55" t="str">
        <f>IF('CADASTRO PROD'!E153 = "", "-", 'CADASTRO PROD'!E153)</f>
        <v>-</v>
      </c>
      <c r="AI153" s="55" t="str">
        <f>IF(AH153= "-", "-", 'CADASTRO PROD'!J153)</f>
        <v>-</v>
      </c>
      <c r="AJ153" s="55" t="str">
        <f>IF(AI153 = "-", "-", 'CADASTRO PROD'!D153)</f>
        <v>-</v>
      </c>
    </row>
    <row r="154" ht="30.0" customHeight="1">
      <c r="A154" s="1"/>
      <c r="B154" s="97" t="str">
        <f t="shared" si="1"/>
        <v/>
      </c>
      <c r="C154" s="98" t="str">
        <f t="shared" si="5"/>
        <v>-</v>
      </c>
      <c r="D154" s="102"/>
      <c r="E154" s="151" t="str">
        <f t="shared" si="2"/>
        <v/>
      </c>
      <c r="F154" s="100"/>
      <c r="G154" s="92"/>
      <c r="H154" s="93"/>
      <c r="I154" s="100"/>
      <c r="J154" s="93"/>
      <c r="K154" s="124"/>
      <c r="L154" s="147" t="str">
        <f t="shared" si="3"/>
        <v/>
      </c>
      <c r="M154" s="103" t="str">
        <f>IF(F154="","",VLOOKUP(E154,'CADASTRO PROD'!$D$8:$P$508,13,FALSE)*K154)</f>
        <v>  </v>
      </c>
      <c r="N154" s="143" t="str">
        <f t="shared" si="4"/>
        <v/>
      </c>
      <c r="O154" s="4"/>
      <c r="P154" s="4"/>
      <c r="Q154" s="4"/>
      <c r="R154" s="4"/>
      <c r="S154" s="4"/>
      <c r="T154" s="4"/>
      <c r="U154" s="4"/>
      <c r="V154" s="142"/>
      <c r="W154" s="104"/>
      <c r="X154" s="104"/>
      <c r="Y154" s="55"/>
      <c r="Z154" s="55"/>
      <c r="AA154" s="55"/>
      <c r="AB154" s="55"/>
      <c r="AC154" s="55"/>
      <c r="AD154" s="55"/>
      <c r="AE154" s="55"/>
      <c r="AF154" s="55"/>
      <c r="AG154" s="55"/>
      <c r="AH154" s="55" t="str">
        <f>IF('CADASTRO PROD'!E154 = "", "-", 'CADASTRO PROD'!E154)</f>
        <v>-</v>
      </c>
      <c r="AI154" s="55" t="str">
        <f>IF(AH154= "-", "-", 'CADASTRO PROD'!J154)</f>
        <v>-</v>
      </c>
      <c r="AJ154" s="55" t="str">
        <f>IF(AI154 = "-", "-", 'CADASTRO PROD'!D154)</f>
        <v>-</v>
      </c>
    </row>
    <row r="155" ht="30.0" customHeight="1">
      <c r="A155" s="1"/>
      <c r="B155" s="97" t="str">
        <f t="shared" si="1"/>
        <v/>
      </c>
      <c r="C155" s="108" t="str">
        <f t="shared" si="5"/>
        <v>-</v>
      </c>
      <c r="D155" s="112"/>
      <c r="E155" s="150" t="str">
        <f t="shared" si="2"/>
        <v/>
      </c>
      <c r="F155" s="110"/>
      <c r="G155" s="92"/>
      <c r="H155" s="93"/>
      <c r="I155" s="110"/>
      <c r="J155" s="93"/>
      <c r="K155" s="132"/>
      <c r="L155" s="149" t="str">
        <f t="shared" si="3"/>
        <v/>
      </c>
      <c r="M155" s="113" t="str">
        <f>IF(F155="","",VLOOKUP(E155,'CADASTRO PROD'!$D$8:$P$508,13,FALSE)*K155)</f>
        <v>  </v>
      </c>
      <c r="N155" s="143" t="str">
        <f t="shared" si="4"/>
        <v/>
      </c>
      <c r="O155" s="4"/>
      <c r="P155" s="4"/>
      <c r="Q155" s="4"/>
      <c r="R155" s="4"/>
      <c r="S155" s="4"/>
      <c r="T155" s="4"/>
      <c r="U155" s="4"/>
      <c r="V155" s="142"/>
      <c r="W155" s="104"/>
      <c r="X155" s="104"/>
      <c r="Y155" s="55"/>
      <c r="Z155" s="55"/>
      <c r="AA155" s="55"/>
      <c r="AB155" s="55"/>
      <c r="AC155" s="55"/>
      <c r="AD155" s="55"/>
      <c r="AE155" s="55"/>
      <c r="AF155" s="55"/>
      <c r="AG155" s="55"/>
      <c r="AH155" s="55" t="str">
        <f>IF('CADASTRO PROD'!E155 = "", "-", 'CADASTRO PROD'!E155)</f>
        <v>-</v>
      </c>
      <c r="AI155" s="55" t="str">
        <f>IF(AH155= "-", "-", 'CADASTRO PROD'!J155)</f>
        <v>-</v>
      </c>
      <c r="AJ155" s="55" t="str">
        <f>IF(AI155 = "-", "-", 'CADASTRO PROD'!D155)</f>
        <v>-</v>
      </c>
    </row>
    <row r="156" ht="30.0" customHeight="1">
      <c r="A156" s="1"/>
      <c r="B156" s="97" t="str">
        <f t="shared" si="1"/>
        <v/>
      </c>
      <c r="C156" s="98" t="str">
        <f t="shared" si="5"/>
        <v>-</v>
      </c>
      <c r="D156" s="102"/>
      <c r="E156" s="151" t="str">
        <f t="shared" si="2"/>
        <v/>
      </c>
      <c r="F156" s="100"/>
      <c r="G156" s="92"/>
      <c r="H156" s="93"/>
      <c r="I156" s="100"/>
      <c r="J156" s="93"/>
      <c r="K156" s="124"/>
      <c r="L156" s="147" t="str">
        <f t="shared" si="3"/>
        <v/>
      </c>
      <c r="M156" s="103" t="str">
        <f>IF(F156="","",VLOOKUP(E156,'CADASTRO PROD'!$D$8:$P$508,13,FALSE)*K156)</f>
        <v>  </v>
      </c>
      <c r="N156" s="143" t="str">
        <f t="shared" si="4"/>
        <v/>
      </c>
      <c r="O156" s="4"/>
      <c r="P156" s="4"/>
      <c r="Q156" s="4"/>
      <c r="R156" s="4"/>
      <c r="S156" s="4"/>
      <c r="T156" s="4"/>
      <c r="U156" s="4"/>
      <c r="V156" s="142"/>
      <c r="W156" s="104"/>
      <c r="X156" s="104"/>
      <c r="Y156" s="55"/>
      <c r="Z156" s="55"/>
      <c r="AA156" s="55"/>
      <c r="AB156" s="55"/>
      <c r="AC156" s="55"/>
      <c r="AD156" s="55"/>
      <c r="AE156" s="55"/>
      <c r="AF156" s="55"/>
      <c r="AG156" s="55"/>
      <c r="AH156" s="55" t="str">
        <f>IF('CADASTRO PROD'!E156 = "", "-", 'CADASTRO PROD'!E156)</f>
        <v>-</v>
      </c>
      <c r="AI156" s="55" t="str">
        <f>IF(AH156= "-", "-", 'CADASTRO PROD'!J156)</f>
        <v>-</v>
      </c>
      <c r="AJ156" s="55" t="str">
        <f>IF(AI156 = "-", "-", 'CADASTRO PROD'!D156)</f>
        <v>-</v>
      </c>
    </row>
    <row r="157" ht="30.0" customHeight="1">
      <c r="A157" s="1"/>
      <c r="B157" s="97" t="str">
        <f t="shared" si="1"/>
        <v/>
      </c>
      <c r="C157" s="108" t="str">
        <f t="shared" si="5"/>
        <v>-</v>
      </c>
      <c r="D157" s="112"/>
      <c r="E157" s="150" t="str">
        <f t="shared" si="2"/>
        <v/>
      </c>
      <c r="F157" s="110"/>
      <c r="G157" s="92"/>
      <c r="H157" s="93"/>
      <c r="I157" s="110"/>
      <c r="J157" s="93"/>
      <c r="K157" s="132"/>
      <c r="L157" s="149" t="str">
        <f t="shared" si="3"/>
        <v/>
      </c>
      <c r="M157" s="113" t="str">
        <f>IF(F157="","",VLOOKUP(E157,'CADASTRO PROD'!$D$8:$P$508,13,FALSE)*K157)</f>
        <v>  </v>
      </c>
      <c r="N157" s="143" t="str">
        <f t="shared" si="4"/>
        <v/>
      </c>
      <c r="O157" s="4"/>
      <c r="P157" s="4"/>
      <c r="Q157" s="4"/>
      <c r="R157" s="4"/>
      <c r="S157" s="4"/>
      <c r="T157" s="4"/>
      <c r="U157" s="4"/>
      <c r="V157" s="142"/>
      <c r="W157" s="104"/>
      <c r="X157" s="104"/>
      <c r="Y157" s="55"/>
      <c r="Z157" s="55"/>
      <c r="AA157" s="55"/>
      <c r="AB157" s="55"/>
      <c r="AC157" s="55"/>
      <c r="AD157" s="55"/>
      <c r="AE157" s="55"/>
      <c r="AF157" s="55"/>
      <c r="AG157" s="55"/>
      <c r="AH157" s="55" t="str">
        <f>IF('CADASTRO PROD'!E157 = "", "-", 'CADASTRO PROD'!E157)</f>
        <v>-</v>
      </c>
      <c r="AI157" s="55" t="str">
        <f>IF(AH157= "-", "-", 'CADASTRO PROD'!J157)</f>
        <v>-</v>
      </c>
      <c r="AJ157" s="55" t="str">
        <f>IF(AI157 = "-", "-", 'CADASTRO PROD'!D157)</f>
        <v>-</v>
      </c>
    </row>
    <row r="158" ht="30.0" customHeight="1">
      <c r="A158" s="1"/>
      <c r="B158" s="97" t="str">
        <f t="shared" si="1"/>
        <v/>
      </c>
      <c r="C158" s="98" t="str">
        <f t="shared" si="5"/>
        <v>-</v>
      </c>
      <c r="D158" s="102"/>
      <c r="E158" s="151" t="str">
        <f t="shared" si="2"/>
        <v/>
      </c>
      <c r="F158" s="100"/>
      <c r="G158" s="92"/>
      <c r="H158" s="93"/>
      <c r="I158" s="100"/>
      <c r="J158" s="93"/>
      <c r="K158" s="124"/>
      <c r="L158" s="147" t="str">
        <f t="shared" si="3"/>
        <v/>
      </c>
      <c r="M158" s="103" t="str">
        <f>IF(F158="","",VLOOKUP(E158,'CADASTRO PROD'!$D$8:$P$508,13,FALSE)*K158)</f>
        <v>  </v>
      </c>
      <c r="N158" s="143" t="str">
        <f t="shared" si="4"/>
        <v/>
      </c>
      <c r="O158" s="4"/>
      <c r="P158" s="4"/>
      <c r="Q158" s="4"/>
      <c r="R158" s="4"/>
      <c r="S158" s="4"/>
      <c r="T158" s="4"/>
      <c r="U158" s="4"/>
      <c r="V158" s="142"/>
      <c r="W158" s="104"/>
      <c r="X158" s="104"/>
      <c r="Y158" s="55"/>
      <c r="Z158" s="55"/>
      <c r="AA158" s="55"/>
      <c r="AB158" s="55"/>
      <c r="AC158" s="55"/>
      <c r="AD158" s="55"/>
      <c r="AE158" s="55"/>
      <c r="AF158" s="55"/>
      <c r="AG158" s="55"/>
      <c r="AH158" s="55" t="str">
        <f>IF('CADASTRO PROD'!E158 = "", "-", 'CADASTRO PROD'!E158)</f>
        <v>-</v>
      </c>
      <c r="AI158" s="55" t="str">
        <f>IF(AH158= "-", "-", 'CADASTRO PROD'!J158)</f>
        <v>-</v>
      </c>
      <c r="AJ158" s="55" t="str">
        <f>IF(AI158 = "-", "-", 'CADASTRO PROD'!D158)</f>
        <v>-</v>
      </c>
    </row>
    <row r="159" ht="30.0" customHeight="1">
      <c r="A159" s="1"/>
      <c r="B159" s="97" t="str">
        <f t="shared" si="1"/>
        <v/>
      </c>
      <c r="C159" s="108" t="str">
        <f t="shared" si="5"/>
        <v>-</v>
      </c>
      <c r="D159" s="112"/>
      <c r="E159" s="150" t="str">
        <f t="shared" si="2"/>
        <v/>
      </c>
      <c r="F159" s="110"/>
      <c r="G159" s="92"/>
      <c r="H159" s="93"/>
      <c r="I159" s="110"/>
      <c r="J159" s="93"/>
      <c r="K159" s="132"/>
      <c r="L159" s="149" t="str">
        <f t="shared" si="3"/>
        <v/>
      </c>
      <c r="M159" s="113" t="str">
        <f>IF(F159="","",VLOOKUP(E159,'CADASTRO PROD'!$D$8:$P$508,13,FALSE)*K159)</f>
        <v>  </v>
      </c>
      <c r="N159" s="143" t="str">
        <f t="shared" si="4"/>
        <v/>
      </c>
      <c r="O159" s="4"/>
      <c r="P159" s="4"/>
      <c r="Q159" s="4"/>
      <c r="R159" s="4"/>
      <c r="S159" s="4"/>
      <c r="T159" s="4"/>
      <c r="U159" s="4"/>
      <c r="V159" s="142"/>
      <c r="W159" s="104"/>
      <c r="X159" s="104"/>
      <c r="Y159" s="55"/>
      <c r="Z159" s="55"/>
      <c r="AA159" s="55"/>
      <c r="AB159" s="55"/>
      <c r="AC159" s="55"/>
      <c r="AD159" s="55"/>
      <c r="AE159" s="55"/>
      <c r="AF159" s="55"/>
      <c r="AG159" s="55"/>
      <c r="AH159" s="55" t="str">
        <f>IF('CADASTRO PROD'!E159 = "", "-", 'CADASTRO PROD'!E159)</f>
        <v>-</v>
      </c>
      <c r="AI159" s="55" t="str">
        <f>IF(AH159= "-", "-", 'CADASTRO PROD'!J159)</f>
        <v>-</v>
      </c>
      <c r="AJ159" s="55" t="str">
        <f>IF(AI159 = "-", "-", 'CADASTRO PROD'!D159)</f>
        <v>-</v>
      </c>
    </row>
    <row r="160" ht="30.0" customHeight="1">
      <c r="A160" s="1"/>
      <c r="B160" s="97" t="str">
        <f t="shared" si="1"/>
        <v/>
      </c>
      <c r="C160" s="98" t="str">
        <f t="shared" si="5"/>
        <v>-</v>
      </c>
      <c r="D160" s="102"/>
      <c r="E160" s="151" t="str">
        <f t="shared" si="2"/>
        <v/>
      </c>
      <c r="F160" s="100"/>
      <c r="G160" s="92"/>
      <c r="H160" s="93"/>
      <c r="I160" s="100"/>
      <c r="J160" s="93"/>
      <c r="K160" s="124"/>
      <c r="L160" s="147" t="str">
        <f t="shared" si="3"/>
        <v/>
      </c>
      <c r="M160" s="103" t="str">
        <f>IF(F160="","",VLOOKUP(E160,'CADASTRO PROD'!$D$8:$P$508,13,FALSE)*K160)</f>
        <v>  </v>
      </c>
      <c r="N160" s="143" t="str">
        <f t="shared" si="4"/>
        <v/>
      </c>
      <c r="O160" s="4"/>
      <c r="P160" s="4"/>
      <c r="Q160" s="4"/>
      <c r="R160" s="4"/>
      <c r="S160" s="4"/>
      <c r="T160" s="4"/>
      <c r="U160" s="4"/>
      <c r="V160" s="142"/>
      <c r="W160" s="104"/>
      <c r="X160" s="104"/>
      <c r="Y160" s="55"/>
      <c r="Z160" s="55"/>
      <c r="AA160" s="55"/>
      <c r="AB160" s="55"/>
      <c r="AC160" s="55"/>
      <c r="AD160" s="55"/>
      <c r="AE160" s="55"/>
      <c r="AF160" s="55"/>
      <c r="AG160" s="55"/>
      <c r="AH160" s="55" t="str">
        <f>IF('CADASTRO PROD'!E160 = "", "-", 'CADASTRO PROD'!E160)</f>
        <v>-</v>
      </c>
      <c r="AI160" s="55" t="str">
        <f>IF(AH160= "-", "-", 'CADASTRO PROD'!J160)</f>
        <v>-</v>
      </c>
      <c r="AJ160" s="55" t="str">
        <f>IF(AI160 = "-", "-", 'CADASTRO PROD'!D160)</f>
        <v>-</v>
      </c>
    </row>
    <row r="161" ht="30.0" customHeight="1">
      <c r="A161" s="1"/>
      <c r="B161" s="97" t="str">
        <f t="shared" si="1"/>
        <v/>
      </c>
      <c r="C161" s="108" t="str">
        <f t="shared" si="5"/>
        <v>-</v>
      </c>
      <c r="D161" s="112"/>
      <c r="E161" s="150" t="str">
        <f t="shared" si="2"/>
        <v/>
      </c>
      <c r="F161" s="110"/>
      <c r="G161" s="92"/>
      <c r="H161" s="93"/>
      <c r="I161" s="110"/>
      <c r="J161" s="93"/>
      <c r="K161" s="132"/>
      <c r="L161" s="149" t="str">
        <f t="shared" si="3"/>
        <v/>
      </c>
      <c r="M161" s="113" t="str">
        <f>IF(F161="","",VLOOKUP(E161,'CADASTRO PROD'!$D$8:$P$508,13,FALSE)*K161)</f>
        <v>  </v>
      </c>
      <c r="N161" s="143" t="str">
        <f t="shared" si="4"/>
        <v/>
      </c>
      <c r="O161" s="4"/>
      <c r="P161" s="4"/>
      <c r="Q161" s="4"/>
      <c r="R161" s="4"/>
      <c r="S161" s="4"/>
      <c r="T161" s="4"/>
      <c r="U161" s="4"/>
      <c r="V161" s="142"/>
      <c r="W161" s="104"/>
      <c r="X161" s="104"/>
      <c r="Y161" s="55"/>
      <c r="Z161" s="55"/>
      <c r="AA161" s="55"/>
      <c r="AB161" s="55"/>
      <c r="AC161" s="55"/>
      <c r="AD161" s="55"/>
      <c r="AE161" s="55"/>
      <c r="AF161" s="55"/>
      <c r="AG161" s="55"/>
      <c r="AH161" s="55" t="str">
        <f>IF('CADASTRO PROD'!E161 = "", "-", 'CADASTRO PROD'!E161)</f>
        <v>-</v>
      </c>
      <c r="AI161" s="55" t="str">
        <f>IF(AH161= "-", "-", 'CADASTRO PROD'!J161)</f>
        <v>-</v>
      </c>
      <c r="AJ161" s="55" t="str">
        <f>IF(AI161 = "-", "-", 'CADASTRO PROD'!D161)</f>
        <v>-</v>
      </c>
    </row>
    <row r="162" ht="30.0" customHeight="1">
      <c r="A162" s="1"/>
      <c r="B162" s="97" t="str">
        <f t="shared" si="1"/>
        <v/>
      </c>
      <c r="C162" s="98" t="str">
        <f t="shared" si="5"/>
        <v>-</v>
      </c>
      <c r="D162" s="102"/>
      <c r="E162" s="151" t="str">
        <f t="shared" si="2"/>
        <v/>
      </c>
      <c r="F162" s="100"/>
      <c r="G162" s="92"/>
      <c r="H162" s="93"/>
      <c r="I162" s="100"/>
      <c r="J162" s="93"/>
      <c r="K162" s="124"/>
      <c r="L162" s="147" t="str">
        <f t="shared" si="3"/>
        <v/>
      </c>
      <c r="M162" s="103" t="str">
        <f>IF(F162="","",VLOOKUP(E162,'CADASTRO PROD'!$D$8:$P$508,13,FALSE)*K162)</f>
        <v>  </v>
      </c>
      <c r="N162" s="143" t="str">
        <f t="shared" si="4"/>
        <v/>
      </c>
      <c r="O162" s="4"/>
      <c r="P162" s="4"/>
      <c r="Q162" s="4"/>
      <c r="R162" s="4"/>
      <c r="S162" s="4"/>
      <c r="T162" s="4"/>
      <c r="U162" s="4"/>
      <c r="V162" s="142"/>
      <c r="W162" s="104"/>
      <c r="X162" s="104"/>
      <c r="Y162" s="55"/>
      <c r="Z162" s="55"/>
      <c r="AA162" s="55"/>
      <c r="AB162" s="55"/>
      <c r="AC162" s="55"/>
      <c r="AD162" s="55"/>
      <c r="AE162" s="55"/>
      <c r="AF162" s="55"/>
      <c r="AG162" s="55"/>
      <c r="AH162" s="55" t="str">
        <f>IF('CADASTRO PROD'!E162 = "", "-", 'CADASTRO PROD'!E162)</f>
        <v>-</v>
      </c>
      <c r="AI162" s="55" t="str">
        <f>IF(AH162= "-", "-", 'CADASTRO PROD'!J162)</f>
        <v>-</v>
      </c>
      <c r="AJ162" s="55" t="str">
        <f>IF(AI162 = "-", "-", 'CADASTRO PROD'!D162)</f>
        <v>-</v>
      </c>
    </row>
    <row r="163" ht="30.0" customHeight="1">
      <c r="A163" s="1"/>
      <c r="B163" s="97" t="str">
        <f t="shared" si="1"/>
        <v/>
      </c>
      <c r="C163" s="108" t="str">
        <f t="shared" si="5"/>
        <v>-</v>
      </c>
      <c r="D163" s="112"/>
      <c r="E163" s="150" t="str">
        <f t="shared" si="2"/>
        <v/>
      </c>
      <c r="F163" s="110"/>
      <c r="G163" s="92"/>
      <c r="H163" s="93"/>
      <c r="I163" s="110"/>
      <c r="J163" s="93"/>
      <c r="K163" s="132"/>
      <c r="L163" s="149" t="str">
        <f t="shared" si="3"/>
        <v/>
      </c>
      <c r="M163" s="113" t="str">
        <f>IF(F163="","",VLOOKUP(E163,'CADASTRO PROD'!$D$8:$P$508,13,FALSE)*K163)</f>
        <v>  </v>
      </c>
      <c r="N163" s="143" t="str">
        <f t="shared" si="4"/>
        <v/>
      </c>
      <c r="O163" s="4"/>
      <c r="P163" s="4"/>
      <c r="Q163" s="4"/>
      <c r="R163" s="4"/>
      <c r="S163" s="4"/>
      <c r="T163" s="4"/>
      <c r="U163" s="4"/>
      <c r="V163" s="142"/>
      <c r="W163" s="104"/>
      <c r="X163" s="104"/>
      <c r="Y163" s="55"/>
      <c r="Z163" s="55"/>
      <c r="AA163" s="55"/>
      <c r="AB163" s="55"/>
      <c r="AC163" s="55"/>
      <c r="AD163" s="55"/>
      <c r="AE163" s="55"/>
      <c r="AF163" s="55"/>
      <c r="AG163" s="55"/>
      <c r="AH163" s="55" t="str">
        <f>IF('CADASTRO PROD'!E163 = "", "-", 'CADASTRO PROD'!E163)</f>
        <v>-</v>
      </c>
      <c r="AI163" s="55" t="str">
        <f>IF(AH163= "-", "-", 'CADASTRO PROD'!J163)</f>
        <v>-</v>
      </c>
      <c r="AJ163" s="55" t="str">
        <f>IF(AI163 = "-", "-", 'CADASTRO PROD'!D163)</f>
        <v>-</v>
      </c>
    </row>
    <row r="164" ht="30.0" customHeight="1">
      <c r="A164" s="1"/>
      <c r="B164" s="97" t="str">
        <f t="shared" si="1"/>
        <v/>
      </c>
      <c r="C164" s="98" t="str">
        <f t="shared" si="5"/>
        <v>-</v>
      </c>
      <c r="D164" s="102"/>
      <c r="E164" s="151" t="str">
        <f t="shared" si="2"/>
        <v/>
      </c>
      <c r="F164" s="100"/>
      <c r="G164" s="92"/>
      <c r="H164" s="93"/>
      <c r="I164" s="100"/>
      <c r="J164" s="93"/>
      <c r="K164" s="124"/>
      <c r="L164" s="147" t="str">
        <f t="shared" si="3"/>
        <v/>
      </c>
      <c r="M164" s="103" t="str">
        <f>IF(F164="","",VLOOKUP(E164,'CADASTRO PROD'!$D$8:$P$508,13,FALSE)*K164)</f>
        <v>  </v>
      </c>
      <c r="N164" s="143" t="str">
        <f t="shared" si="4"/>
        <v/>
      </c>
      <c r="O164" s="4"/>
      <c r="P164" s="4"/>
      <c r="Q164" s="4"/>
      <c r="R164" s="4"/>
      <c r="S164" s="4"/>
      <c r="T164" s="4"/>
      <c r="U164" s="4"/>
      <c r="V164" s="142"/>
      <c r="W164" s="104"/>
      <c r="X164" s="104"/>
      <c r="Y164" s="55"/>
      <c r="Z164" s="55"/>
      <c r="AA164" s="55"/>
      <c r="AB164" s="55"/>
      <c r="AC164" s="55"/>
      <c r="AD164" s="55"/>
      <c r="AE164" s="55"/>
      <c r="AF164" s="55"/>
      <c r="AG164" s="55"/>
      <c r="AH164" s="55" t="str">
        <f>IF('CADASTRO PROD'!E164 = "", "-", 'CADASTRO PROD'!E164)</f>
        <v>-</v>
      </c>
      <c r="AI164" s="55" t="str">
        <f>IF(AH164= "-", "-", 'CADASTRO PROD'!J164)</f>
        <v>-</v>
      </c>
      <c r="AJ164" s="55" t="str">
        <f>IF(AI164 = "-", "-", 'CADASTRO PROD'!D164)</f>
        <v>-</v>
      </c>
    </row>
    <row r="165" ht="30.0" customHeight="1">
      <c r="A165" s="1"/>
      <c r="B165" s="97" t="str">
        <f t="shared" si="1"/>
        <v/>
      </c>
      <c r="C165" s="108" t="str">
        <f t="shared" si="5"/>
        <v>-</v>
      </c>
      <c r="D165" s="112"/>
      <c r="E165" s="150" t="str">
        <f t="shared" si="2"/>
        <v/>
      </c>
      <c r="F165" s="110"/>
      <c r="G165" s="92"/>
      <c r="H165" s="93"/>
      <c r="I165" s="110"/>
      <c r="J165" s="93"/>
      <c r="K165" s="132"/>
      <c r="L165" s="149" t="str">
        <f t="shared" si="3"/>
        <v/>
      </c>
      <c r="M165" s="113" t="str">
        <f>IF(F165="","",VLOOKUP(E165,'CADASTRO PROD'!$D$8:$P$508,13,FALSE)*K165)</f>
        <v>  </v>
      </c>
      <c r="N165" s="143" t="str">
        <f t="shared" si="4"/>
        <v/>
      </c>
      <c r="O165" s="4"/>
      <c r="P165" s="4"/>
      <c r="Q165" s="4"/>
      <c r="R165" s="4"/>
      <c r="S165" s="4"/>
      <c r="T165" s="4"/>
      <c r="U165" s="4"/>
      <c r="V165" s="142"/>
      <c r="W165" s="104"/>
      <c r="X165" s="10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 t="str">
        <f>IF('CADASTRO PROD'!E165 = "", "-", 'CADASTRO PROD'!E165)</f>
        <v>-</v>
      </c>
      <c r="AI165" s="55" t="str">
        <f>IF(AH165= "-", "-", 'CADASTRO PROD'!J165)</f>
        <v>-</v>
      </c>
      <c r="AJ165" s="55" t="str">
        <f>IF(AI165 = "-", "-", 'CADASTRO PROD'!D165)</f>
        <v>-</v>
      </c>
    </row>
    <row r="166" ht="30.0" customHeight="1">
      <c r="A166" s="1"/>
      <c r="B166" s="97" t="str">
        <f t="shared" si="1"/>
        <v/>
      </c>
      <c r="C166" s="98" t="str">
        <f t="shared" si="5"/>
        <v>-</v>
      </c>
      <c r="D166" s="102"/>
      <c r="E166" s="151" t="str">
        <f t="shared" si="2"/>
        <v/>
      </c>
      <c r="F166" s="100"/>
      <c r="G166" s="92"/>
      <c r="H166" s="93"/>
      <c r="I166" s="100"/>
      <c r="J166" s="93"/>
      <c r="K166" s="124"/>
      <c r="L166" s="147" t="str">
        <f t="shared" si="3"/>
        <v/>
      </c>
      <c r="M166" s="103" t="str">
        <f>IF(F166="","",VLOOKUP(E166,'CADASTRO PROD'!$D$8:$P$508,13,FALSE)*K166)</f>
        <v>  </v>
      </c>
      <c r="N166" s="143" t="str">
        <f t="shared" si="4"/>
        <v/>
      </c>
      <c r="O166" s="4"/>
      <c r="P166" s="4"/>
      <c r="Q166" s="4"/>
      <c r="R166" s="4"/>
      <c r="S166" s="4"/>
      <c r="T166" s="4"/>
      <c r="U166" s="4"/>
      <c r="V166" s="142"/>
      <c r="W166" s="104"/>
      <c r="X166" s="104"/>
      <c r="Y166" s="55"/>
      <c r="Z166" s="55"/>
      <c r="AA166" s="55"/>
      <c r="AB166" s="55"/>
      <c r="AC166" s="55"/>
      <c r="AD166" s="55"/>
      <c r="AE166" s="55"/>
      <c r="AF166" s="55"/>
      <c r="AG166" s="55"/>
      <c r="AH166" s="55" t="str">
        <f>IF('CADASTRO PROD'!E166 = "", "-", 'CADASTRO PROD'!E166)</f>
        <v>-</v>
      </c>
      <c r="AI166" s="55" t="str">
        <f>IF(AH166= "-", "-", 'CADASTRO PROD'!J166)</f>
        <v>-</v>
      </c>
      <c r="AJ166" s="55" t="str">
        <f>IF(AI166 = "-", "-", 'CADASTRO PROD'!D166)</f>
        <v>-</v>
      </c>
    </row>
    <row r="167" ht="30.0" customHeight="1">
      <c r="A167" s="1"/>
      <c r="B167" s="97" t="str">
        <f t="shared" si="1"/>
        <v/>
      </c>
      <c r="C167" s="108" t="str">
        <f t="shared" si="5"/>
        <v>-</v>
      </c>
      <c r="D167" s="112"/>
      <c r="E167" s="150" t="str">
        <f t="shared" si="2"/>
        <v/>
      </c>
      <c r="F167" s="110"/>
      <c r="G167" s="92"/>
      <c r="H167" s="93"/>
      <c r="I167" s="110"/>
      <c r="J167" s="93"/>
      <c r="K167" s="132"/>
      <c r="L167" s="149" t="str">
        <f t="shared" si="3"/>
        <v/>
      </c>
      <c r="M167" s="113" t="str">
        <f>IF(F167="","",VLOOKUP(E167,'CADASTRO PROD'!$D$8:$P$508,13,FALSE)*K167)</f>
        <v>  </v>
      </c>
      <c r="N167" s="143" t="str">
        <f t="shared" si="4"/>
        <v/>
      </c>
      <c r="O167" s="4"/>
      <c r="P167" s="4"/>
      <c r="Q167" s="4"/>
      <c r="R167" s="4"/>
      <c r="S167" s="4"/>
      <c r="T167" s="4"/>
      <c r="U167" s="4"/>
      <c r="V167" s="142"/>
      <c r="W167" s="104"/>
      <c r="X167" s="104"/>
      <c r="Y167" s="55"/>
      <c r="Z167" s="55"/>
      <c r="AA167" s="55"/>
      <c r="AB167" s="55"/>
      <c r="AC167" s="55"/>
      <c r="AD167" s="55"/>
      <c r="AE167" s="55"/>
      <c r="AF167" s="55"/>
      <c r="AG167" s="55"/>
      <c r="AH167" s="55" t="str">
        <f>IF('CADASTRO PROD'!E167 = "", "-", 'CADASTRO PROD'!E167)</f>
        <v>-</v>
      </c>
      <c r="AI167" s="55" t="str">
        <f>IF(AH167= "-", "-", 'CADASTRO PROD'!J167)</f>
        <v>-</v>
      </c>
      <c r="AJ167" s="55" t="str">
        <f>IF(AI167 = "-", "-", 'CADASTRO PROD'!D167)</f>
        <v>-</v>
      </c>
    </row>
    <row r="168" ht="30.0" customHeight="1">
      <c r="A168" s="1"/>
      <c r="B168" s="97" t="str">
        <f t="shared" si="1"/>
        <v/>
      </c>
      <c r="C168" s="98" t="str">
        <f t="shared" si="5"/>
        <v>-</v>
      </c>
      <c r="D168" s="102"/>
      <c r="E168" s="151" t="str">
        <f t="shared" si="2"/>
        <v/>
      </c>
      <c r="F168" s="100"/>
      <c r="G168" s="92"/>
      <c r="H168" s="93"/>
      <c r="I168" s="100"/>
      <c r="J168" s="93"/>
      <c r="K168" s="124"/>
      <c r="L168" s="147" t="str">
        <f t="shared" si="3"/>
        <v/>
      </c>
      <c r="M168" s="103" t="str">
        <f>IF(F168="","",VLOOKUP(E168,'CADASTRO PROD'!$D$8:$P$508,13,FALSE)*K168)</f>
        <v>  </v>
      </c>
      <c r="N168" s="143" t="str">
        <f t="shared" si="4"/>
        <v/>
      </c>
      <c r="O168" s="4"/>
      <c r="P168" s="4"/>
      <c r="Q168" s="4"/>
      <c r="R168" s="4"/>
      <c r="S168" s="4"/>
      <c r="T168" s="4"/>
      <c r="U168" s="4"/>
      <c r="V168" s="142"/>
      <c r="W168" s="104"/>
      <c r="X168" s="104"/>
      <c r="Y168" s="55"/>
      <c r="Z168" s="55"/>
      <c r="AA168" s="55"/>
      <c r="AB168" s="55"/>
      <c r="AC168" s="55"/>
      <c r="AD168" s="55"/>
      <c r="AE168" s="55"/>
      <c r="AF168" s="55"/>
      <c r="AG168" s="55"/>
      <c r="AH168" s="55" t="str">
        <f>IF('CADASTRO PROD'!E168 = "", "-", 'CADASTRO PROD'!E168)</f>
        <v>-</v>
      </c>
      <c r="AI168" s="55" t="str">
        <f>IF(AH168= "-", "-", 'CADASTRO PROD'!J168)</f>
        <v>-</v>
      </c>
      <c r="AJ168" s="55" t="str">
        <f>IF(AI168 = "-", "-", 'CADASTRO PROD'!D168)</f>
        <v>-</v>
      </c>
    </row>
    <row r="169" ht="30.0" customHeight="1">
      <c r="A169" s="1"/>
      <c r="B169" s="97" t="str">
        <f t="shared" si="1"/>
        <v/>
      </c>
      <c r="C169" s="108" t="str">
        <f t="shared" si="5"/>
        <v>-</v>
      </c>
      <c r="D169" s="112"/>
      <c r="E169" s="150" t="str">
        <f t="shared" si="2"/>
        <v/>
      </c>
      <c r="F169" s="110"/>
      <c r="G169" s="92"/>
      <c r="H169" s="93"/>
      <c r="I169" s="110"/>
      <c r="J169" s="93"/>
      <c r="K169" s="132"/>
      <c r="L169" s="149" t="str">
        <f t="shared" si="3"/>
        <v/>
      </c>
      <c r="M169" s="113" t="str">
        <f>IF(F169="","",VLOOKUP(E169,'CADASTRO PROD'!$D$8:$P$508,13,FALSE)*K169)</f>
        <v>  </v>
      </c>
      <c r="N169" s="143" t="str">
        <f t="shared" si="4"/>
        <v/>
      </c>
      <c r="O169" s="4"/>
      <c r="P169" s="4"/>
      <c r="Q169" s="4"/>
      <c r="R169" s="4"/>
      <c r="S169" s="4"/>
      <c r="T169" s="4"/>
      <c r="U169" s="4"/>
      <c r="V169" s="142"/>
      <c r="W169" s="104"/>
      <c r="X169" s="104"/>
      <c r="Y169" s="55"/>
      <c r="Z169" s="55"/>
      <c r="AA169" s="55"/>
      <c r="AB169" s="55"/>
      <c r="AC169" s="55"/>
      <c r="AD169" s="55"/>
      <c r="AE169" s="55"/>
      <c r="AF169" s="55"/>
      <c r="AG169" s="55"/>
      <c r="AH169" s="55" t="str">
        <f>IF('CADASTRO PROD'!E169 = "", "-", 'CADASTRO PROD'!E169)</f>
        <v>-</v>
      </c>
      <c r="AI169" s="55" t="str">
        <f>IF(AH169= "-", "-", 'CADASTRO PROD'!J169)</f>
        <v>-</v>
      </c>
      <c r="AJ169" s="55" t="str">
        <f>IF(AI169 = "-", "-", 'CADASTRO PROD'!D169)</f>
        <v>-</v>
      </c>
    </row>
    <row r="170" ht="30.0" customHeight="1">
      <c r="A170" s="1"/>
      <c r="B170" s="97" t="str">
        <f t="shared" si="1"/>
        <v/>
      </c>
      <c r="C170" s="98" t="str">
        <f t="shared" si="5"/>
        <v>-</v>
      </c>
      <c r="D170" s="102"/>
      <c r="E170" s="151" t="str">
        <f t="shared" si="2"/>
        <v/>
      </c>
      <c r="F170" s="100"/>
      <c r="G170" s="92"/>
      <c r="H170" s="93"/>
      <c r="I170" s="100"/>
      <c r="J170" s="93"/>
      <c r="K170" s="124"/>
      <c r="L170" s="147" t="str">
        <f t="shared" si="3"/>
        <v/>
      </c>
      <c r="M170" s="103" t="str">
        <f>IF(F170="","",VLOOKUP(E170,'CADASTRO PROD'!$D$8:$P$508,13,FALSE)*K170)</f>
        <v>  </v>
      </c>
      <c r="N170" s="143" t="str">
        <f t="shared" si="4"/>
        <v/>
      </c>
      <c r="O170" s="4"/>
      <c r="P170" s="4"/>
      <c r="Q170" s="4"/>
      <c r="R170" s="4"/>
      <c r="S170" s="4"/>
      <c r="T170" s="4"/>
      <c r="U170" s="4"/>
      <c r="V170" s="142"/>
      <c r="W170" s="104"/>
      <c r="X170" s="104"/>
      <c r="Y170" s="55"/>
      <c r="Z170" s="55"/>
      <c r="AA170" s="55"/>
      <c r="AB170" s="55"/>
      <c r="AC170" s="55"/>
      <c r="AD170" s="55"/>
      <c r="AE170" s="55"/>
      <c r="AF170" s="55"/>
      <c r="AG170" s="55"/>
      <c r="AH170" s="55" t="str">
        <f>IF('CADASTRO PROD'!E170 = "", "-", 'CADASTRO PROD'!E170)</f>
        <v>-</v>
      </c>
      <c r="AI170" s="55" t="str">
        <f>IF(AH170= "-", "-", 'CADASTRO PROD'!J170)</f>
        <v>-</v>
      </c>
      <c r="AJ170" s="55" t="str">
        <f>IF(AI170 = "-", "-", 'CADASTRO PROD'!D170)</f>
        <v>-</v>
      </c>
    </row>
    <row r="171" ht="30.0" customHeight="1">
      <c r="A171" s="1"/>
      <c r="B171" s="97" t="str">
        <f t="shared" si="1"/>
        <v/>
      </c>
      <c r="C171" s="108" t="str">
        <f t="shared" si="5"/>
        <v>-</v>
      </c>
      <c r="D171" s="112"/>
      <c r="E171" s="150" t="str">
        <f t="shared" si="2"/>
        <v/>
      </c>
      <c r="F171" s="110"/>
      <c r="G171" s="92"/>
      <c r="H171" s="93"/>
      <c r="I171" s="110"/>
      <c r="J171" s="93"/>
      <c r="K171" s="132"/>
      <c r="L171" s="149" t="str">
        <f t="shared" si="3"/>
        <v/>
      </c>
      <c r="M171" s="113" t="str">
        <f>IF(F171="","",VLOOKUP(E171,'CADASTRO PROD'!$D$8:$P$508,13,FALSE)*K171)</f>
        <v>  </v>
      </c>
      <c r="N171" s="143" t="str">
        <f t="shared" si="4"/>
        <v/>
      </c>
      <c r="O171" s="4"/>
      <c r="P171" s="4"/>
      <c r="Q171" s="4"/>
      <c r="R171" s="4"/>
      <c r="S171" s="4"/>
      <c r="T171" s="4"/>
      <c r="U171" s="4"/>
      <c r="V171" s="142"/>
      <c r="W171" s="104"/>
      <c r="X171" s="104"/>
      <c r="Y171" s="55"/>
      <c r="Z171" s="55"/>
      <c r="AA171" s="55"/>
      <c r="AB171" s="55"/>
      <c r="AC171" s="55"/>
      <c r="AD171" s="55"/>
      <c r="AE171" s="55"/>
      <c r="AF171" s="55"/>
      <c r="AG171" s="55"/>
      <c r="AH171" s="55" t="str">
        <f>IF('CADASTRO PROD'!E171 = "", "-", 'CADASTRO PROD'!E171)</f>
        <v>-</v>
      </c>
      <c r="AI171" s="55" t="str">
        <f>IF(AH171= "-", "-", 'CADASTRO PROD'!J171)</f>
        <v>-</v>
      </c>
      <c r="AJ171" s="55" t="str">
        <f>IF(AI171 = "-", "-", 'CADASTRO PROD'!D171)</f>
        <v>-</v>
      </c>
    </row>
    <row r="172" ht="30.0" customHeight="1">
      <c r="A172" s="1"/>
      <c r="B172" s="97" t="str">
        <f t="shared" si="1"/>
        <v/>
      </c>
      <c r="C172" s="98" t="str">
        <f t="shared" si="5"/>
        <v>-</v>
      </c>
      <c r="D172" s="102"/>
      <c r="E172" s="151" t="str">
        <f t="shared" si="2"/>
        <v/>
      </c>
      <c r="F172" s="100"/>
      <c r="G172" s="92"/>
      <c r="H172" s="93"/>
      <c r="I172" s="100"/>
      <c r="J172" s="93"/>
      <c r="K172" s="124"/>
      <c r="L172" s="147" t="str">
        <f t="shared" si="3"/>
        <v/>
      </c>
      <c r="M172" s="103" t="str">
        <f>IF(F172="","",VLOOKUP(E172,'CADASTRO PROD'!$D$8:$P$508,13,FALSE)*K172)</f>
        <v>  </v>
      </c>
      <c r="N172" s="143" t="str">
        <f t="shared" si="4"/>
        <v/>
      </c>
      <c r="O172" s="4"/>
      <c r="P172" s="4"/>
      <c r="Q172" s="4"/>
      <c r="R172" s="4"/>
      <c r="S172" s="4"/>
      <c r="T172" s="4"/>
      <c r="U172" s="4"/>
      <c r="V172" s="142"/>
      <c r="W172" s="104"/>
      <c r="X172" s="104"/>
      <c r="Y172" s="55"/>
      <c r="Z172" s="55"/>
      <c r="AA172" s="55"/>
      <c r="AB172" s="55"/>
      <c r="AC172" s="55"/>
      <c r="AD172" s="55"/>
      <c r="AE172" s="55"/>
      <c r="AF172" s="55"/>
      <c r="AG172" s="55"/>
      <c r="AH172" s="55" t="str">
        <f>IF('CADASTRO PROD'!E172 = "", "-", 'CADASTRO PROD'!E172)</f>
        <v>-</v>
      </c>
      <c r="AI172" s="55" t="str">
        <f>IF(AH172= "-", "-", 'CADASTRO PROD'!J172)</f>
        <v>-</v>
      </c>
      <c r="AJ172" s="55" t="str">
        <f>IF(AI172 = "-", "-", 'CADASTRO PROD'!D172)</f>
        <v>-</v>
      </c>
    </row>
    <row r="173" ht="30.0" customHeight="1">
      <c r="A173" s="1"/>
      <c r="B173" s="97" t="str">
        <f t="shared" si="1"/>
        <v/>
      </c>
      <c r="C173" s="108" t="str">
        <f t="shared" si="5"/>
        <v>-</v>
      </c>
      <c r="D173" s="112"/>
      <c r="E173" s="150" t="str">
        <f t="shared" si="2"/>
        <v/>
      </c>
      <c r="F173" s="110"/>
      <c r="G173" s="92"/>
      <c r="H173" s="93"/>
      <c r="I173" s="110"/>
      <c r="J173" s="93"/>
      <c r="K173" s="132"/>
      <c r="L173" s="149" t="str">
        <f t="shared" si="3"/>
        <v/>
      </c>
      <c r="M173" s="113" t="str">
        <f>IF(F173="","",VLOOKUP(E173,'CADASTRO PROD'!$D$8:$P$508,13,FALSE)*K173)</f>
        <v>  </v>
      </c>
      <c r="N173" s="143" t="str">
        <f t="shared" si="4"/>
        <v/>
      </c>
      <c r="O173" s="4"/>
      <c r="P173" s="4"/>
      <c r="Q173" s="4"/>
      <c r="R173" s="4"/>
      <c r="S173" s="4"/>
      <c r="T173" s="4"/>
      <c r="U173" s="4"/>
      <c r="V173" s="142"/>
      <c r="W173" s="104"/>
      <c r="X173" s="104"/>
      <c r="Y173" s="55"/>
      <c r="Z173" s="55"/>
      <c r="AA173" s="55"/>
      <c r="AB173" s="55"/>
      <c r="AC173" s="55"/>
      <c r="AD173" s="55"/>
      <c r="AE173" s="55"/>
      <c r="AF173" s="55"/>
      <c r="AG173" s="55"/>
      <c r="AH173" s="55" t="str">
        <f>IF('CADASTRO PROD'!E173 = "", "-", 'CADASTRO PROD'!E173)</f>
        <v>-</v>
      </c>
      <c r="AI173" s="55" t="str">
        <f>IF(AH173= "-", "-", 'CADASTRO PROD'!J173)</f>
        <v>-</v>
      </c>
      <c r="AJ173" s="55" t="str">
        <f>IF(AI173 = "-", "-", 'CADASTRO PROD'!D173)</f>
        <v>-</v>
      </c>
    </row>
    <row r="174" ht="30.0" customHeight="1">
      <c r="A174" s="1"/>
      <c r="B174" s="97" t="str">
        <f t="shared" si="1"/>
        <v/>
      </c>
      <c r="C174" s="98" t="str">
        <f t="shared" si="5"/>
        <v>-</v>
      </c>
      <c r="D174" s="102"/>
      <c r="E174" s="151" t="str">
        <f t="shared" si="2"/>
        <v/>
      </c>
      <c r="F174" s="100"/>
      <c r="G174" s="92"/>
      <c r="H174" s="93"/>
      <c r="I174" s="100"/>
      <c r="J174" s="93"/>
      <c r="K174" s="124"/>
      <c r="L174" s="147" t="str">
        <f t="shared" si="3"/>
        <v/>
      </c>
      <c r="M174" s="103" t="str">
        <f>IF(F174="","",VLOOKUP(E174,'CADASTRO PROD'!$D$8:$P$508,13,FALSE)*K174)</f>
        <v>  </v>
      </c>
      <c r="N174" s="143" t="str">
        <f t="shared" si="4"/>
        <v/>
      </c>
      <c r="O174" s="4"/>
      <c r="P174" s="4"/>
      <c r="Q174" s="4"/>
      <c r="R174" s="4"/>
      <c r="S174" s="4"/>
      <c r="T174" s="4"/>
      <c r="U174" s="4"/>
      <c r="V174" s="142"/>
      <c r="W174" s="104"/>
      <c r="X174" s="104"/>
      <c r="Y174" s="55"/>
      <c r="Z174" s="55"/>
      <c r="AA174" s="55"/>
      <c r="AB174" s="55"/>
      <c r="AC174" s="55"/>
      <c r="AD174" s="55"/>
      <c r="AE174" s="55"/>
      <c r="AF174" s="55"/>
      <c r="AG174" s="55"/>
      <c r="AH174" s="55" t="str">
        <f>IF('CADASTRO PROD'!E174 = "", "-", 'CADASTRO PROD'!E174)</f>
        <v>-</v>
      </c>
      <c r="AI174" s="55" t="str">
        <f>IF(AH174= "-", "-", 'CADASTRO PROD'!J174)</f>
        <v>-</v>
      </c>
      <c r="AJ174" s="55" t="str">
        <f>IF(AI174 = "-", "-", 'CADASTRO PROD'!D174)</f>
        <v>-</v>
      </c>
    </row>
    <row r="175" ht="30.0" customHeight="1">
      <c r="A175" s="1"/>
      <c r="B175" s="97" t="str">
        <f t="shared" si="1"/>
        <v/>
      </c>
      <c r="C175" s="108" t="str">
        <f t="shared" si="5"/>
        <v>-</v>
      </c>
      <c r="D175" s="112"/>
      <c r="E175" s="150" t="str">
        <f t="shared" si="2"/>
        <v/>
      </c>
      <c r="F175" s="110"/>
      <c r="G175" s="92"/>
      <c r="H175" s="93"/>
      <c r="I175" s="110"/>
      <c r="J175" s="93"/>
      <c r="K175" s="132"/>
      <c r="L175" s="149" t="str">
        <f t="shared" si="3"/>
        <v/>
      </c>
      <c r="M175" s="113" t="str">
        <f>IF(F175="","",VLOOKUP(E175,'CADASTRO PROD'!$D$8:$P$508,13,FALSE)*K175)</f>
        <v>  </v>
      </c>
      <c r="N175" s="143" t="str">
        <f t="shared" si="4"/>
        <v/>
      </c>
      <c r="O175" s="4"/>
      <c r="P175" s="4"/>
      <c r="Q175" s="4"/>
      <c r="R175" s="4"/>
      <c r="S175" s="4"/>
      <c r="T175" s="4"/>
      <c r="U175" s="4"/>
      <c r="V175" s="142"/>
      <c r="W175" s="104"/>
      <c r="X175" s="104"/>
      <c r="Y175" s="55"/>
      <c r="Z175" s="55"/>
      <c r="AA175" s="55"/>
      <c r="AB175" s="55"/>
      <c r="AC175" s="55"/>
      <c r="AD175" s="55"/>
      <c r="AE175" s="55"/>
      <c r="AF175" s="55"/>
      <c r="AG175" s="55"/>
      <c r="AH175" s="55" t="str">
        <f>IF('CADASTRO PROD'!E175 = "", "-", 'CADASTRO PROD'!E175)</f>
        <v>-</v>
      </c>
      <c r="AI175" s="55" t="str">
        <f>IF(AH175= "-", "-", 'CADASTRO PROD'!J175)</f>
        <v>-</v>
      </c>
      <c r="AJ175" s="55" t="str">
        <f>IF(AI175 = "-", "-", 'CADASTRO PROD'!D175)</f>
        <v>-</v>
      </c>
    </row>
    <row r="176" ht="30.0" customHeight="1">
      <c r="A176" s="1"/>
      <c r="B176" s="97" t="str">
        <f t="shared" si="1"/>
        <v/>
      </c>
      <c r="C176" s="98" t="str">
        <f t="shared" si="5"/>
        <v>-</v>
      </c>
      <c r="D176" s="102"/>
      <c r="E176" s="151" t="str">
        <f t="shared" si="2"/>
        <v/>
      </c>
      <c r="F176" s="100"/>
      <c r="G176" s="92"/>
      <c r="H176" s="93"/>
      <c r="I176" s="100"/>
      <c r="J176" s="93"/>
      <c r="K176" s="124"/>
      <c r="L176" s="147" t="str">
        <f t="shared" si="3"/>
        <v/>
      </c>
      <c r="M176" s="103" t="str">
        <f>IF(F176="","",VLOOKUP(E176,'CADASTRO PROD'!$D$8:$P$508,13,FALSE)*K176)</f>
        <v>  </v>
      </c>
      <c r="N176" s="143" t="str">
        <f t="shared" si="4"/>
        <v/>
      </c>
      <c r="O176" s="4"/>
      <c r="P176" s="4"/>
      <c r="Q176" s="4"/>
      <c r="R176" s="4"/>
      <c r="S176" s="4"/>
      <c r="T176" s="4"/>
      <c r="U176" s="4"/>
      <c r="V176" s="142"/>
      <c r="W176" s="104"/>
      <c r="X176" s="104"/>
      <c r="Y176" s="55"/>
      <c r="Z176" s="55"/>
      <c r="AA176" s="55"/>
      <c r="AB176" s="55"/>
      <c r="AC176" s="55"/>
      <c r="AD176" s="55"/>
      <c r="AE176" s="55"/>
      <c r="AF176" s="55"/>
      <c r="AG176" s="55"/>
      <c r="AH176" s="55" t="str">
        <f>IF('CADASTRO PROD'!E176 = "", "-", 'CADASTRO PROD'!E176)</f>
        <v>-</v>
      </c>
      <c r="AI176" s="55" t="str">
        <f>IF(AH176= "-", "-", 'CADASTRO PROD'!J176)</f>
        <v>-</v>
      </c>
      <c r="AJ176" s="55" t="str">
        <f>IF(AI176 = "-", "-", 'CADASTRO PROD'!D176)</f>
        <v>-</v>
      </c>
    </row>
    <row r="177" ht="30.0" customHeight="1">
      <c r="A177" s="1"/>
      <c r="B177" s="97" t="str">
        <f t="shared" si="1"/>
        <v/>
      </c>
      <c r="C177" s="108" t="str">
        <f t="shared" si="5"/>
        <v>-</v>
      </c>
      <c r="D177" s="112"/>
      <c r="E177" s="150" t="str">
        <f t="shared" si="2"/>
        <v/>
      </c>
      <c r="F177" s="110"/>
      <c r="G177" s="92"/>
      <c r="H177" s="93"/>
      <c r="I177" s="110"/>
      <c r="J177" s="93"/>
      <c r="K177" s="132"/>
      <c r="L177" s="149" t="str">
        <f t="shared" si="3"/>
        <v/>
      </c>
      <c r="M177" s="113" t="str">
        <f>IF(F177="","",VLOOKUP(E177,'CADASTRO PROD'!$D$8:$P$508,13,FALSE)*K177)</f>
        <v>  </v>
      </c>
      <c r="N177" s="143" t="str">
        <f t="shared" si="4"/>
        <v/>
      </c>
      <c r="O177" s="4"/>
      <c r="P177" s="4"/>
      <c r="Q177" s="4"/>
      <c r="R177" s="4"/>
      <c r="S177" s="4"/>
      <c r="T177" s="4"/>
      <c r="U177" s="4"/>
      <c r="V177" s="142"/>
      <c r="W177" s="104"/>
      <c r="X177" s="104"/>
      <c r="Y177" s="55"/>
      <c r="Z177" s="55"/>
      <c r="AA177" s="55"/>
      <c r="AB177" s="55"/>
      <c r="AC177" s="55"/>
      <c r="AD177" s="55"/>
      <c r="AE177" s="55"/>
      <c r="AF177" s="55"/>
      <c r="AG177" s="55"/>
      <c r="AH177" s="55" t="str">
        <f>IF('CADASTRO PROD'!E177 = "", "-", 'CADASTRO PROD'!E177)</f>
        <v>-</v>
      </c>
      <c r="AI177" s="55" t="str">
        <f>IF(AH177= "-", "-", 'CADASTRO PROD'!J177)</f>
        <v>-</v>
      </c>
      <c r="AJ177" s="55" t="str">
        <f>IF(AI177 = "-", "-", 'CADASTRO PROD'!D177)</f>
        <v>-</v>
      </c>
    </row>
    <row r="178" ht="30.0" customHeight="1">
      <c r="A178" s="1"/>
      <c r="B178" s="97" t="str">
        <f t="shared" si="1"/>
        <v/>
      </c>
      <c r="C178" s="98" t="str">
        <f t="shared" si="5"/>
        <v>-</v>
      </c>
      <c r="D178" s="102"/>
      <c r="E178" s="151" t="str">
        <f t="shared" si="2"/>
        <v/>
      </c>
      <c r="F178" s="100"/>
      <c r="G178" s="92"/>
      <c r="H178" s="93"/>
      <c r="I178" s="100"/>
      <c r="J178" s="93"/>
      <c r="K178" s="124"/>
      <c r="L178" s="147" t="str">
        <f t="shared" si="3"/>
        <v/>
      </c>
      <c r="M178" s="103" t="str">
        <f>IF(F178="","",VLOOKUP(E178,'CADASTRO PROD'!$D$8:$P$508,13,FALSE)*K178)</f>
        <v>  </v>
      </c>
      <c r="N178" s="143" t="str">
        <f t="shared" si="4"/>
        <v/>
      </c>
      <c r="O178" s="4"/>
      <c r="P178" s="4"/>
      <c r="Q178" s="4"/>
      <c r="R178" s="4"/>
      <c r="S178" s="4"/>
      <c r="T178" s="4"/>
      <c r="U178" s="4"/>
      <c r="V178" s="142"/>
      <c r="W178" s="104"/>
      <c r="X178" s="104"/>
      <c r="Y178" s="55"/>
      <c r="Z178" s="55"/>
      <c r="AA178" s="55"/>
      <c r="AB178" s="55"/>
      <c r="AC178" s="55"/>
      <c r="AD178" s="55"/>
      <c r="AE178" s="55"/>
      <c r="AF178" s="55"/>
      <c r="AG178" s="55"/>
      <c r="AH178" s="55" t="str">
        <f>IF('CADASTRO PROD'!E178 = "", "-", 'CADASTRO PROD'!E178)</f>
        <v>-</v>
      </c>
      <c r="AI178" s="55" t="str">
        <f>IF(AH178= "-", "-", 'CADASTRO PROD'!J178)</f>
        <v>-</v>
      </c>
      <c r="AJ178" s="55" t="str">
        <f>IF(AI178 = "-", "-", 'CADASTRO PROD'!D178)</f>
        <v>-</v>
      </c>
    </row>
    <row r="179" ht="30.0" customHeight="1">
      <c r="A179" s="1"/>
      <c r="B179" s="97" t="str">
        <f t="shared" si="1"/>
        <v/>
      </c>
      <c r="C179" s="108" t="str">
        <f t="shared" si="5"/>
        <v>-</v>
      </c>
      <c r="D179" s="112"/>
      <c r="E179" s="150" t="str">
        <f t="shared" si="2"/>
        <v/>
      </c>
      <c r="F179" s="110"/>
      <c r="G179" s="92"/>
      <c r="H179" s="93"/>
      <c r="I179" s="110"/>
      <c r="J179" s="93"/>
      <c r="K179" s="132"/>
      <c r="L179" s="149" t="str">
        <f t="shared" si="3"/>
        <v/>
      </c>
      <c r="M179" s="113" t="str">
        <f>IF(F179="","",VLOOKUP(E179,'CADASTRO PROD'!$D$8:$P$508,13,FALSE)*K179)</f>
        <v>  </v>
      </c>
      <c r="N179" s="143" t="str">
        <f t="shared" si="4"/>
        <v/>
      </c>
      <c r="O179" s="4"/>
      <c r="P179" s="4"/>
      <c r="Q179" s="4"/>
      <c r="R179" s="4"/>
      <c r="S179" s="4"/>
      <c r="T179" s="4"/>
      <c r="U179" s="4"/>
      <c r="V179" s="142"/>
      <c r="W179" s="104"/>
      <c r="X179" s="104"/>
      <c r="Y179" s="55"/>
      <c r="Z179" s="55"/>
      <c r="AA179" s="55"/>
      <c r="AB179" s="55"/>
      <c r="AC179" s="55"/>
      <c r="AD179" s="55"/>
      <c r="AE179" s="55"/>
      <c r="AF179" s="55"/>
      <c r="AG179" s="55"/>
      <c r="AH179" s="55" t="str">
        <f>IF('CADASTRO PROD'!E179 = "", "-", 'CADASTRO PROD'!E179)</f>
        <v>-</v>
      </c>
      <c r="AI179" s="55" t="str">
        <f>IF(AH179= "-", "-", 'CADASTRO PROD'!J179)</f>
        <v>-</v>
      </c>
      <c r="AJ179" s="55" t="str">
        <f>IF(AI179 = "-", "-", 'CADASTRO PROD'!D179)</f>
        <v>-</v>
      </c>
    </row>
    <row r="180" ht="30.0" customHeight="1">
      <c r="A180" s="1"/>
      <c r="B180" s="97" t="str">
        <f t="shared" si="1"/>
        <v/>
      </c>
      <c r="C180" s="98" t="str">
        <f t="shared" si="5"/>
        <v>-</v>
      </c>
      <c r="D180" s="102"/>
      <c r="E180" s="151" t="str">
        <f t="shared" si="2"/>
        <v/>
      </c>
      <c r="F180" s="100"/>
      <c r="G180" s="92"/>
      <c r="H180" s="93"/>
      <c r="I180" s="100"/>
      <c r="J180" s="93"/>
      <c r="K180" s="124"/>
      <c r="L180" s="147" t="str">
        <f t="shared" si="3"/>
        <v/>
      </c>
      <c r="M180" s="103" t="str">
        <f>IF(F180="","",VLOOKUP(E180,'CADASTRO PROD'!$D$8:$P$508,13,FALSE)*K180)</f>
        <v>  </v>
      </c>
      <c r="N180" s="143" t="str">
        <f t="shared" si="4"/>
        <v/>
      </c>
      <c r="O180" s="4"/>
      <c r="P180" s="4"/>
      <c r="Q180" s="4"/>
      <c r="R180" s="4"/>
      <c r="S180" s="4"/>
      <c r="T180" s="4"/>
      <c r="U180" s="4"/>
      <c r="V180" s="142"/>
      <c r="W180" s="104"/>
      <c r="X180" s="104"/>
      <c r="Y180" s="55"/>
      <c r="Z180" s="55"/>
      <c r="AA180" s="55"/>
      <c r="AB180" s="55"/>
      <c r="AC180" s="55"/>
      <c r="AD180" s="55"/>
      <c r="AE180" s="55"/>
      <c r="AF180" s="55"/>
      <c r="AG180" s="55"/>
      <c r="AH180" s="55" t="str">
        <f>IF('CADASTRO PROD'!E180 = "", "-", 'CADASTRO PROD'!E180)</f>
        <v>-</v>
      </c>
      <c r="AI180" s="55" t="str">
        <f>IF(AH180= "-", "-", 'CADASTRO PROD'!J180)</f>
        <v>-</v>
      </c>
      <c r="AJ180" s="55" t="str">
        <f>IF(AI180 = "-", "-", 'CADASTRO PROD'!D180)</f>
        <v>-</v>
      </c>
    </row>
    <row r="181" ht="30.0" customHeight="1">
      <c r="A181" s="1"/>
      <c r="B181" s="97" t="str">
        <f t="shared" si="1"/>
        <v/>
      </c>
      <c r="C181" s="108" t="str">
        <f t="shared" si="5"/>
        <v>-</v>
      </c>
      <c r="D181" s="112"/>
      <c r="E181" s="150" t="str">
        <f t="shared" si="2"/>
        <v/>
      </c>
      <c r="F181" s="110"/>
      <c r="G181" s="92"/>
      <c r="H181" s="93"/>
      <c r="I181" s="110"/>
      <c r="J181" s="93"/>
      <c r="K181" s="132"/>
      <c r="L181" s="149" t="str">
        <f t="shared" si="3"/>
        <v/>
      </c>
      <c r="M181" s="113" t="str">
        <f>IF(F181="","",VLOOKUP(E181,'CADASTRO PROD'!$D$8:$P$508,13,FALSE)*K181)</f>
        <v>  </v>
      </c>
      <c r="N181" s="143" t="str">
        <f t="shared" si="4"/>
        <v/>
      </c>
      <c r="O181" s="4"/>
      <c r="P181" s="4"/>
      <c r="Q181" s="4"/>
      <c r="R181" s="4"/>
      <c r="S181" s="4"/>
      <c r="T181" s="4"/>
      <c r="U181" s="4"/>
      <c r="V181" s="142"/>
      <c r="W181" s="104"/>
      <c r="X181" s="104"/>
      <c r="Y181" s="55"/>
      <c r="Z181" s="55"/>
      <c r="AA181" s="55"/>
      <c r="AB181" s="55"/>
      <c r="AC181" s="55"/>
      <c r="AD181" s="55"/>
      <c r="AE181" s="55"/>
      <c r="AF181" s="55"/>
      <c r="AG181" s="55"/>
      <c r="AH181" s="55" t="str">
        <f>IF('CADASTRO PROD'!E181 = "", "-", 'CADASTRO PROD'!E181)</f>
        <v>-</v>
      </c>
      <c r="AI181" s="55" t="str">
        <f>IF(AH181= "-", "-", 'CADASTRO PROD'!J181)</f>
        <v>-</v>
      </c>
      <c r="AJ181" s="55" t="str">
        <f>IF(AI181 = "-", "-", 'CADASTRO PROD'!D181)</f>
        <v>-</v>
      </c>
    </row>
    <row r="182" ht="30.0" customHeight="1">
      <c r="A182" s="1"/>
      <c r="B182" s="97" t="str">
        <f t="shared" si="1"/>
        <v/>
      </c>
      <c r="C182" s="98" t="str">
        <f t="shared" si="5"/>
        <v>-</v>
      </c>
      <c r="D182" s="102"/>
      <c r="E182" s="151" t="str">
        <f t="shared" si="2"/>
        <v/>
      </c>
      <c r="F182" s="100"/>
      <c r="G182" s="92"/>
      <c r="H182" s="93"/>
      <c r="I182" s="100"/>
      <c r="J182" s="93"/>
      <c r="K182" s="124"/>
      <c r="L182" s="147" t="str">
        <f t="shared" si="3"/>
        <v/>
      </c>
      <c r="M182" s="103" t="str">
        <f>IF(F182="","",VLOOKUP(E182,'CADASTRO PROD'!$D$8:$P$508,13,FALSE)*K182)</f>
        <v>  </v>
      </c>
      <c r="N182" s="143" t="str">
        <f t="shared" si="4"/>
        <v/>
      </c>
      <c r="O182" s="4"/>
      <c r="P182" s="4"/>
      <c r="Q182" s="4"/>
      <c r="R182" s="4"/>
      <c r="S182" s="4"/>
      <c r="T182" s="4"/>
      <c r="U182" s="4"/>
      <c r="V182" s="142"/>
      <c r="W182" s="104"/>
      <c r="X182" s="104"/>
      <c r="Y182" s="55"/>
      <c r="Z182" s="55"/>
      <c r="AA182" s="55"/>
      <c r="AB182" s="55"/>
      <c r="AC182" s="55"/>
      <c r="AD182" s="55"/>
      <c r="AE182" s="55"/>
      <c r="AF182" s="55"/>
      <c r="AG182" s="55"/>
      <c r="AH182" s="55" t="str">
        <f>IF('CADASTRO PROD'!E182 = "", "-", 'CADASTRO PROD'!E182)</f>
        <v>-</v>
      </c>
      <c r="AI182" s="55" t="str">
        <f>IF(AH182= "-", "-", 'CADASTRO PROD'!J182)</f>
        <v>-</v>
      </c>
      <c r="AJ182" s="55" t="str">
        <f>IF(AI182 = "-", "-", 'CADASTRO PROD'!D182)</f>
        <v>-</v>
      </c>
    </row>
    <row r="183" ht="30.0" customHeight="1">
      <c r="A183" s="1"/>
      <c r="B183" s="97" t="str">
        <f t="shared" si="1"/>
        <v/>
      </c>
      <c r="C183" s="108" t="str">
        <f t="shared" si="5"/>
        <v>-</v>
      </c>
      <c r="D183" s="112"/>
      <c r="E183" s="150" t="str">
        <f t="shared" si="2"/>
        <v/>
      </c>
      <c r="F183" s="110"/>
      <c r="G183" s="92"/>
      <c r="H183" s="93"/>
      <c r="I183" s="110"/>
      <c r="J183" s="93"/>
      <c r="K183" s="132"/>
      <c r="L183" s="149" t="str">
        <f t="shared" si="3"/>
        <v/>
      </c>
      <c r="M183" s="113" t="str">
        <f>IF(F183="","",VLOOKUP(E183,'CADASTRO PROD'!$D$8:$P$508,13,FALSE)*K183)</f>
        <v>  </v>
      </c>
      <c r="N183" s="143" t="str">
        <f t="shared" si="4"/>
        <v/>
      </c>
      <c r="O183" s="4"/>
      <c r="P183" s="4"/>
      <c r="Q183" s="4"/>
      <c r="R183" s="4"/>
      <c r="S183" s="4"/>
      <c r="T183" s="4"/>
      <c r="U183" s="4"/>
      <c r="V183" s="142"/>
      <c r="W183" s="104"/>
      <c r="X183" s="104"/>
      <c r="Y183" s="55"/>
      <c r="Z183" s="55"/>
      <c r="AA183" s="55"/>
      <c r="AB183" s="55"/>
      <c r="AC183" s="55"/>
      <c r="AD183" s="55"/>
      <c r="AE183" s="55"/>
      <c r="AF183" s="55"/>
      <c r="AG183" s="55"/>
      <c r="AH183" s="55" t="str">
        <f>IF('CADASTRO PROD'!E183 = "", "-", 'CADASTRO PROD'!E183)</f>
        <v>-</v>
      </c>
      <c r="AI183" s="55" t="str">
        <f>IF(AH183= "-", "-", 'CADASTRO PROD'!J183)</f>
        <v>-</v>
      </c>
      <c r="AJ183" s="55" t="str">
        <f>IF(AI183 = "-", "-", 'CADASTRO PROD'!D183)</f>
        <v>-</v>
      </c>
    </row>
    <row r="184" ht="30.0" customHeight="1">
      <c r="A184" s="1"/>
      <c r="B184" s="97" t="str">
        <f t="shared" si="1"/>
        <v/>
      </c>
      <c r="C184" s="98" t="str">
        <f t="shared" si="5"/>
        <v>-</v>
      </c>
      <c r="D184" s="102"/>
      <c r="E184" s="151" t="str">
        <f t="shared" si="2"/>
        <v/>
      </c>
      <c r="F184" s="100"/>
      <c r="G184" s="92"/>
      <c r="H184" s="93"/>
      <c r="I184" s="100"/>
      <c r="J184" s="93"/>
      <c r="K184" s="124"/>
      <c r="L184" s="147" t="str">
        <f t="shared" si="3"/>
        <v/>
      </c>
      <c r="M184" s="103" t="str">
        <f>IF(F184="","",VLOOKUP(E184,'CADASTRO PROD'!$D$8:$P$508,13,FALSE)*K184)</f>
        <v>  </v>
      </c>
      <c r="N184" s="143" t="str">
        <f t="shared" si="4"/>
        <v/>
      </c>
      <c r="O184" s="4"/>
      <c r="P184" s="4"/>
      <c r="Q184" s="4"/>
      <c r="R184" s="4"/>
      <c r="S184" s="4"/>
      <c r="T184" s="4"/>
      <c r="U184" s="4"/>
      <c r="V184" s="142"/>
      <c r="W184" s="104"/>
      <c r="X184" s="104"/>
      <c r="Y184" s="55"/>
      <c r="Z184" s="55"/>
      <c r="AA184" s="55"/>
      <c r="AB184" s="55"/>
      <c r="AC184" s="55"/>
      <c r="AD184" s="55"/>
      <c r="AE184" s="55"/>
      <c r="AF184" s="55"/>
      <c r="AG184" s="55"/>
      <c r="AH184" s="55" t="str">
        <f>IF('CADASTRO PROD'!E184 = "", "-", 'CADASTRO PROD'!E184)</f>
        <v>-</v>
      </c>
      <c r="AI184" s="55" t="str">
        <f>IF(AH184= "-", "-", 'CADASTRO PROD'!J184)</f>
        <v>-</v>
      </c>
      <c r="AJ184" s="55" t="str">
        <f>IF(AI184 = "-", "-", 'CADASTRO PROD'!D184)</f>
        <v>-</v>
      </c>
    </row>
    <row r="185" ht="30.0" customHeight="1">
      <c r="A185" s="1"/>
      <c r="B185" s="97" t="str">
        <f t="shared" si="1"/>
        <v/>
      </c>
      <c r="C185" s="108" t="str">
        <f t="shared" si="5"/>
        <v>-</v>
      </c>
      <c r="D185" s="112"/>
      <c r="E185" s="150" t="str">
        <f t="shared" si="2"/>
        <v/>
      </c>
      <c r="F185" s="110"/>
      <c r="G185" s="92"/>
      <c r="H185" s="93"/>
      <c r="I185" s="110"/>
      <c r="J185" s="93"/>
      <c r="K185" s="132"/>
      <c r="L185" s="149" t="str">
        <f t="shared" si="3"/>
        <v/>
      </c>
      <c r="M185" s="113" t="str">
        <f>IF(F185="","",VLOOKUP(E185,'CADASTRO PROD'!$D$8:$P$508,13,FALSE)*K185)</f>
        <v>  </v>
      </c>
      <c r="N185" s="143" t="str">
        <f t="shared" si="4"/>
        <v/>
      </c>
      <c r="O185" s="4"/>
      <c r="P185" s="4"/>
      <c r="Q185" s="4"/>
      <c r="R185" s="4"/>
      <c r="S185" s="4"/>
      <c r="T185" s="4"/>
      <c r="U185" s="4"/>
      <c r="V185" s="142"/>
      <c r="W185" s="104"/>
      <c r="X185" s="104"/>
      <c r="Y185" s="55"/>
      <c r="Z185" s="55"/>
      <c r="AA185" s="55"/>
      <c r="AB185" s="55"/>
      <c r="AC185" s="55"/>
      <c r="AD185" s="55"/>
      <c r="AE185" s="55"/>
      <c r="AF185" s="55"/>
      <c r="AG185" s="55"/>
      <c r="AH185" s="55" t="str">
        <f>IF('CADASTRO PROD'!E185 = "", "-", 'CADASTRO PROD'!E185)</f>
        <v>-</v>
      </c>
      <c r="AI185" s="55" t="str">
        <f>IF(AH185= "-", "-", 'CADASTRO PROD'!J185)</f>
        <v>-</v>
      </c>
      <c r="AJ185" s="55" t="str">
        <f>IF(AI185 = "-", "-", 'CADASTRO PROD'!D185)</f>
        <v>-</v>
      </c>
    </row>
    <row r="186" ht="30.0" customHeight="1">
      <c r="A186" s="1"/>
      <c r="B186" s="97" t="str">
        <f t="shared" si="1"/>
        <v/>
      </c>
      <c r="C186" s="98" t="str">
        <f t="shared" si="5"/>
        <v>-</v>
      </c>
      <c r="D186" s="102"/>
      <c r="E186" s="151" t="str">
        <f t="shared" si="2"/>
        <v/>
      </c>
      <c r="F186" s="100"/>
      <c r="G186" s="92"/>
      <c r="H186" s="93"/>
      <c r="I186" s="100"/>
      <c r="J186" s="93"/>
      <c r="K186" s="124"/>
      <c r="L186" s="147" t="str">
        <f t="shared" si="3"/>
        <v/>
      </c>
      <c r="M186" s="103" t="str">
        <f>IF(F186="","",VLOOKUP(E186,'CADASTRO PROD'!$D$8:$P$508,13,FALSE)*K186)</f>
        <v>  </v>
      </c>
      <c r="N186" s="143" t="str">
        <f t="shared" si="4"/>
        <v/>
      </c>
      <c r="O186" s="4"/>
      <c r="P186" s="4"/>
      <c r="Q186" s="4"/>
      <c r="R186" s="4"/>
      <c r="S186" s="4"/>
      <c r="T186" s="4"/>
      <c r="U186" s="4"/>
      <c r="V186" s="142"/>
      <c r="W186" s="104"/>
      <c r="X186" s="104"/>
      <c r="Y186" s="55"/>
      <c r="Z186" s="55"/>
      <c r="AA186" s="55"/>
      <c r="AB186" s="55"/>
      <c r="AC186" s="55"/>
      <c r="AD186" s="55"/>
      <c r="AE186" s="55"/>
      <c r="AF186" s="55"/>
      <c r="AG186" s="55"/>
      <c r="AH186" s="55" t="str">
        <f>IF('CADASTRO PROD'!E186 = "", "-", 'CADASTRO PROD'!E186)</f>
        <v>-</v>
      </c>
      <c r="AI186" s="55" t="str">
        <f>IF(AH186= "-", "-", 'CADASTRO PROD'!J186)</f>
        <v>-</v>
      </c>
      <c r="AJ186" s="55" t="str">
        <f>IF(AI186 = "-", "-", 'CADASTRO PROD'!D186)</f>
        <v>-</v>
      </c>
    </row>
    <row r="187" ht="30.0" customHeight="1">
      <c r="A187" s="1"/>
      <c r="B187" s="97" t="str">
        <f t="shared" si="1"/>
        <v/>
      </c>
      <c r="C187" s="108" t="str">
        <f t="shared" si="5"/>
        <v>-</v>
      </c>
      <c r="D187" s="112"/>
      <c r="E187" s="150" t="str">
        <f t="shared" si="2"/>
        <v/>
      </c>
      <c r="F187" s="110"/>
      <c r="G187" s="92"/>
      <c r="H187" s="93"/>
      <c r="I187" s="110"/>
      <c r="J187" s="93"/>
      <c r="K187" s="132"/>
      <c r="L187" s="149" t="str">
        <f t="shared" si="3"/>
        <v/>
      </c>
      <c r="M187" s="113" t="str">
        <f>IF(F187="","",VLOOKUP(E187,'CADASTRO PROD'!$D$8:$P$508,13,FALSE)*K187)</f>
        <v>  </v>
      </c>
      <c r="N187" s="143" t="str">
        <f t="shared" si="4"/>
        <v/>
      </c>
      <c r="O187" s="4"/>
      <c r="P187" s="4"/>
      <c r="Q187" s="4"/>
      <c r="R187" s="4"/>
      <c r="S187" s="4"/>
      <c r="T187" s="4"/>
      <c r="U187" s="4"/>
      <c r="V187" s="142"/>
      <c r="W187" s="104"/>
      <c r="X187" s="104"/>
      <c r="Y187" s="55"/>
      <c r="Z187" s="55"/>
      <c r="AA187" s="55"/>
      <c r="AB187" s="55"/>
      <c r="AC187" s="55"/>
      <c r="AD187" s="55"/>
      <c r="AE187" s="55"/>
      <c r="AF187" s="55"/>
      <c r="AG187" s="55"/>
      <c r="AH187" s="55" t="str">
        <f>IF('CADASTRO PROD'!E187 = "", "-", 'CADASTRO PROD'!E187)</f>
        <v>-</v>
      </c>
      <c r="AI187" s="55" t="str">
        <f>IF(AH187= "-", "-", 'CADASTRO PROD'!J187)</f>
        <v>-</v>
      </c>
      <c r="AJ187" s="55" t="str">
        <f>IF(AI187 = "-", "-", 'CADASTRO PROD'!D187)</f>
        <v>-</v>
      </c>
    </row>
    <row r="188" ht="30.0" customHeight="1">
      <c r="A188" s="1"/>
      <c r="B188" s="97" t="str">
        <f t="shared" si="1"/>
        <v/>
      </c>
      <c r="C188" s="98" t="str">
        <f t="shared" si="5"/>
        <v>-</v>
      </c>
      <c r="D188" s="102"/>
      <c r="E188" s="151" t="str">
        <f t="shared" si="2"/>
        <v/>
      </c>
      <c r="F188" s="100"/>
      <c r="G188" s="92"/>
      <c r="H188" s="93"/>
      <c r="I188" s="100"/>
      <c r="J188" s="93"/>
      <c r="K188" s="124"/>
      <c r="L188" s="147" t="str">
        <f t="shared" si="3"/>
        <v/>
      </c>
      <c r="M188" s="103" t="str">
        <f>IF(F188="","",VLOOKUP(E188,'CADASTRO PROD'!$D$8:$P$508,13,FALSE)*K188)</f>
        <v>  </v>
      </c>
      <c r="N188" s="143" t="str">
        <f t="shared" si="4"/>
        <v/>
      </c>
      <c r="O188" s="4"/>
      <c r="P188" s="4"/>
      <c r="Q188" s="4"/>
      <c r="R188" s="4"/>
      <c r="S188" s="4"/>
      <c r="T188" s="4"/>
      <c r="U188" s="4"/>
      <c r="V188" s="142"/>
      <c r="W188" s="104"/>
      <c r="X188" s="104"/>
      <c r="Y188" s="55"/>
      <c r="Z188" s="55"/>
      <c r="AA188" s="55"/>
      <c r="AB188" s="55"/>
      <c r="AC188" s="55"/>
      <c r="AD188" s="55"/>
      <c r="AE188" s="55"/>
      <c r="AF188" s="55"/>
      <c r="AG188" s="55"/>
      <c r="AH188" s="55" t="str">
        <f>IF('CADASTRO PROD'!E188 = "", "-", 'CADASTRO PROD'!E188)</f>
        <v>-</v>
      </c>
      <c r="AI188" s="55" t="str">
        <f>IF(AH188= "-", "-", 'CADASTRO PROD'!J188)</f>
        <v>-</v>
      </c>
      <c r="AJ188" s="55" t="str">
        <f>IF(AI188 = "-", "-", 'CADASTRO PROD'!D188)</f>
        <v>-</v>
      </c>
    </row>
    <row r="189" ht="30.0" customHeight="1">
      <c r="A189" s="1"/>
      <c r="B189" s="97" t="str">
        <f t="shared" si="1"/>
        <v/>
      </c>
      <c r="C189" s="108" t="str">
        <f t="shared" si="5"/>
        <v>-</v>
      </c>
      <c r="D189" s="112"/>
      <c r="E189" s="150" t="str">
        <f t="shared" si="2"/>
        <v/>
      </c>
      <c r="F189" s="110"/>
      <c r="G189" s="92"/>
      <c r="H189" s="93"/>
      <c r="I189" s="110"/>
      <c r="J189" s="93"/>
      <c r="K189" s="132"/>
      <c r="L189" s="149" t="str">
        <f t="shared" si="3"/>
        <v/>
      </c>
      <c r="M189" s="113" t="str">
        <f>IF(F189="","",VLOOKUP(E189,'CADASTRO PROD'!$D$8:$P$508,13,FALSE)*K189)</f>
        <v>  </v>
      </c>
      <c r="N189" s="143" t="str">
        <f t="shared" si="4"/>
        <v/>
      </c>
      <c r="O189" s="4"/>
      <c r="P189" s="4"/>
      <c r="Q189" s="4"/>
      <c r="R189" s="4"/>
      <c r="S189" s="4"/>
      <c r="T189" s="4"/>
      <c r="U189" s="4"/>
      <c r="V189" s="142"/>
      <c r="W189" s="104"/>
      <c r="X189" s="104"/>
      <c r="Y189" s="55"/>
      <c r="Z189" s="55"/>
      <c r="AA189" s="55"/>
      <c r="AB189" s="55"/>
      <c r="AC189" s="55"/>
      <c r="AD189" s="55"/>
      <c r="AE189" s="55"/>
      <c r="AF189" s="55"/>
      <c r="AG189" s="55"/>
      <c r="AH189" s="55" t="str">
        <f>IF('CADASTRO PROD'!E189 = "", "-", 'CADASTRO PROD'!E189)</f>
        <v>-</v>
      </c>
      <c r="AI189" s="55" t="str">
        <f>IF(AH189= "-", "-", 'CADASTRO PROD'!J189)</f>
        <v>-</v>
      </c>
      <c r="AJ189" s="55" t="str">
        <f>IF(AI189 = "-", "-", 'CADASTRO PROD'!D189)</f>
        <v>-</v>
      </c>
    </row>
    <row r="190" ht="30.0" customHeight="1">
      <c r="A190" s="1"/>
      <c r="B190" s="97" t="str">
        <f t="shared" si="1"/>
        <v/>
      </c>
      <c r="C190" s="98" t="str">
        <f t="shared" si="5"/>
        <v>-</v>
      </c>
      <c r="D190" s="102"/>
      <c r="E190" s="151" t="str">
        <f t="shared" si="2"/>
        <v/>
      </c>
      <c r="F190" s="100"/>
      <c r="G190" s="92"/>
      <c r="H190" s="93"/>
      <c r="I190" s="100"/>
      <c r="J190" s="93"/>
      <c r="K190" s="124"/>
      <c r="L190" s="147" t="str">
        <f t="shared" si="3"/>
        <v/>
      </c>
      <c r="M190" s="103" t="str">
        <f>IF(F190="","",VLOOKUP(E190,'CADASTRO PROD'!$D$8:$P$508,13,FALSE)*K190)</f>
        <v>  </v>
      </c>
      <c r="N190" s="143" t="str">
        <f t="shared" si="4"/>
        <v/>
      </c>
      <c r="O190" s="4"/>
      <c r="P190" s="4"/>
      <c r="Q190" s="4"/>
      <c r="R190" s="4"/>
      <c r="S190" s="4"/>
      <c r="T190" s="4"/>
      <c r="U190" s="4"/>
      <c r="V190" s="142"/>
      <c r="W190" s="104"/>
      <c r="X190" s="104"/>
      <c r="Y190" s="55"/>
      <c r="Z190" s="55"/>
      <c r="AA190" s="55"/>
      <c r="AB190" s="55"/>
      <c r="AC190" s="55"/>
      <c r="AD190" s="55"/>
      <c r="AE190" s="55"/>
      <c r="AF190" s="55"/>
      <c r="AG190" s="55"/>
      <c r="AH190" s="55" t="str">
        <f>IF('CADASTRO PROD'!E190 = "", "-", 'CADASTRO PROD'!E190)</f>
        <v>-</v>
      </c>
      <c r="AI190" s="55" t="str">
        <f>IF(AH190= "-", "-", 'CADASTRO PROD'!J190)</f>
        <v>-</v>
      </c>
      <c r="AJ190" s="55" t="str">
        <f>IF(AI190 = "-", "-", 'CADASTRO PROD'!D190)</f>
        <v>-</v>
      </c>
    </row>
    <row r="191" ht="30.0" customHeight="1">
      <c r="A191" s="1"/>
      <c r="B191" s="97" t="str">
        <f t="shared" si="1"/>
        <v/>
      </c>
      <c r="C191" s="108" t="str">
        <f t="shared" si="5"/>
        <v>-</v>
      </c>
      <c r="D191" s="112"/>
      <c r="E191" s="150" t="str">
        <f t="shared" si="2"/>
        <v/>
      </c>
      <c r="F191" s="110"/>
      <c r="G191" s="92"/>
      <c r="H191" s="93"/>
      <c r="I191" s="110"/>
      <c r="J191" s="93"/>
      <c r="K191" s="132"/>
      <c r="L191" s="149" t="str">
        <f t="shared" si="3"/>
        <v/>
      </c>
      <c r="M191" s="113" t="str">
        <f>IF(F191="","",VLOOKUP(E191,'CADASTRO PROD'!$D$8:$P$508,13,FALSE)*K191)</f>
        <v>  </v>
      </c>
      <c r="N191" s="143" t="str">
        <f t="shared" si="4"/>
        <v/>
      </c>
      <c r="O191" s="4"/>
      <c r="P191" s="4"/>
      <c r="Q191" s="4"/>
      <c r="R191" s="4"/>
      <c r="S191" s="4"/>
      <c r="T191" s="4"/>
      <c r="U191" s="4"/>
      <c r="V191" s="142"/>
      <c r="W191" s="104"/>
      <c r="X191" s="104"/>
      <c r="Y191" s="55"/>
      <c r="Z191" s="55"/>
      <c r="AA191" s="55"/>
      <c r="AB191" s="55"/>
      <c r="AC191" s="55"/>
      <c r="AD191" s="55"/>
      <c r="AE191" s="55"/>
      <c r="AF191" s="55"/>
      <c r="AG191" s="55"/>
      <c r="AH191" s="55" t="str">
        <f>IF('CADASTRO PROD'!E191 = "", "-", 'CADASTRO PROD'!E191)</f>
        <v>-</v>
      </c>
      <c r="AI191" s="55" t="str">
        <f>IF(AH191= "-", "-", 'CADASTRO PROD'!J191)</f>
        <v>-</v>
      </c>
      <c r="AJ191" s="55" t="str">
        <f>IF(AI191 = "-", "-", 'CADASTRO PROD'!D191)</f>
        <v>-</v>
      </c>
    </row>
    <row r="192" ht="30.0" customHeight="1">
      <c r="A192" s="1"/>
      <c r="B192" s="97" t="str">
        <f t="shared" si="1"/>
        <v/>
      </c>
      <c r="C192" s="98" t="str">
        <f t="shared" si="5"/>
        <v>-</v>
      </c>
      <c r="D192" s="102"/>
      <c r="E192" s="151" t="str">
        <f t="shared" si="2"/>
        <v/>
      </c>
      <c r="F192" s="100"/>
      <c r="G192" s="92"/>
      <c r="H192" s="93"/>
      <c r="I192" s="100"/>
      <c r="J192" s="93"/>
      <c r="K192" s="124"/>
      <c r="L192" s="147" t="str">
        <f t="shared" si="3"/>
        <v/>
      </c>
      <c r="M192" s="103" t="str">
        <f>IF(F192="","",VLOOKUP(E192,'CADASTRO PROD'!$D$8:$P$508,13,FALSE)*K192)</f>
        <v>  </v>
      </c>
      <c r="N192" s="143" t="str">
        <f t="shared" si="4"/>
        <v/>
      </c>
      <c r="O192" s="4"/>
      <c r="P192" s="4"/>
      <c r="Q192" s="4"/>
      <c r="R192" s="4"/>
      <c r="S192" s="4"/>
      <c r="T192" s="4"/>
      <c r="U192" s="4"/>
      <c r="V192" s="142"/>
      <c r="W192" s="104"/>
      <c r="X192" s="104"/>
      <c r="Y192" s="55"/>
      <c r="Z192" s="55"/>
      <c r="AA192" s="55"/>
      <c r="AB192" s="55"/>
      <c r="AC192" s="55"/>
      <c r="AD192" s="55"/>
      <c r="AE192" s="55"/>
      <c r="AF192" s="55"/>
      <c r="AG192" s="55"/>
      <c r="AH192" s="55" t="str">
        <f>IF('CADASTRO PROD'!E192 = "", "-", 'CADASTRO PROD'!E192)</f>
        <v>-</v>
      </c>
      <c r="AI192" s="55" t="str">
        <f>IF(AH192= "-", "-", 'CADASTRO PROD'!J192)</f>
        <v>-</v>
      </c>
      <c r="AJ192" s="55" t="str">
        <f>IF(AI192 = "-", "-", 'CADASTRO PROD'!D192)</f>
        <v>-</v>
      </c>
    </row>
    <row r="193" ht="30.0" customHeight="1">
      <c r="A193" s="1"/>
      <c r="B193" s="97" t="str">
        <f t="shared" si="1"/>
        <v/>
      </c>
      <c r="C193" s="108" t="str">
        <f t="shared" si="5"/>
        <v>-</v>
      </c>
      <c r="D193" s="112"/>
      <c r="E193" s="150" t="str">
        <f t="shared" si="2"/>
        <v/>
      </c>
      <c r="F193" s="110"/>
      <c r="G193" s="92"/>
      <c r="H193" s="93"/>
      <c r="I193" s="110"/>
      <c r="J193" s="93"/>
      <c r="K193" s="132"/>
      <c r="L193" s="149" t="str">
        <f t="shared" si="3"/>
        <v/>
      </c>
      <c r="M193" s="113" t="str">
        <f>IF(F193="","",VLOOKUP(E193,'CADASTRO PROD'!$D$8:$P$508,13,FALSE)*K193)</f>
        <v>  </v>
      </c>
      <c r="N193" s="143" t="str">
        <f t="shared" si="4"/>
        <v/>
      </c>
      <c r="O193" s="4"/>
      <c r="P193" s="4"/>
      <c r="Q193" s="4"/>
      <c r="R193" s="4"/>
      <c r="S193" s="4"/>
      <c r="T193" s="4"/>
      <c r="U193" s="4"/>
      <c r="V193" s="142"/>
      <c r="W193" s="104"/>
      <c r="X193" s="104"/>
      <c r="Y193" s="55"/>
      <c r="Z193" s="55"/>
      <c r="AA193" s="55"/>
      <c r="AB193" s="55"/>
      <c r="AC193" s="55"/>
      <c r="AD193" s="55"/>
      <c r="AE193" s="55"/>
      <c r="AF193" s="55"/>
      <c r="AG193" s="55"/>
      <c r="AH193" s="55" t="str">
        <f>IF('CADASTRO PROD'!E193 = "", "-", 'CADASTRO PROD'!E193)</f>
        <v>-</v>
      </c>
      <c r="AI193" s="55" t="str">
        <f>IF(AH193= "-", "-", 'CADASTRO PROD'!J193)</f>
        <v>-</v>
      </c>
      <c r="AJ193" s="55" t="str">
        <f>IF(AI193 = "-", "-", 'CADASTRO PROD'!D193)</f>
        <v>-</v>
      </c>
    </row>
    <row r="194" ht="30.0" customHeight="1">
      <c r="A194" s="1"/>
      <c r="B194" s="97" t="str">
        <f t="shared" si="1"/>
        <v/>
      </c>
      <c r="C194" s="98" t="str">
        <f t="shared" si="5"/>
        <v>-</v>
      </c>
      <c r="D194" s="102"/>
      <c r="E194" s="151" t="str">
        <f t="shared" si="2"/>
        <v/>
      </c>
      <c r="F194" s="100"/>
      <c r="G194" s="92"/>
      <c r="H194" s="93"/>
      <c r="I194" s="100"/>
      <c r="J194" s="93"/>
      <c r="K194" s="124"/>
      <c r="L194" s="147" t="str">
        <f t="shared" si="3"/>
        <v/>
      </c>
      <c r="M194" s="103" t="str">
        <f>IF(F194="","",VLOOKUP(E194,'CADASTRO PROD'!$D$8:$P$508,13,FALSE)*K194)</f>
        <v>  </v>
      </c>
      <c r="N194" s="143" t="str">
        <f t="shared" si="4"/>
        <v/>
      </c>
      <c r="O194" s="4"/>
      <c r="P194" s="4"/>
      <c r="Q194" s="4"/>
      <c r="R194" s="4"/>
      <c r="S194" s="4"/>
      <c r="T194" s="4"/>
      <c r="U194" s="4"/>
      <c r="V194" s="142"/>
      <c r="W194" s="104"/>
      <c r="X194" s="104"/>
      <c r="Y194" s="55"/>
      <c r="Z194" s="55"/>
      <c r="AA194" s="55"/>
      <c r="AB194" s="55"/>
      <c r="AC194" s="55"/>
      <c r="AD194" s="55"/>
      <c r="AE194" s="55"/>
      <c r="AF194" s="55"/>
      <c r="AG194" s="55"/>
      <c r="AH194" s="55" t="str">
        <f>IF('CADASTRO PROD'!E194 = "", "-", 'CADASTRO PROD'!E194)</f>
        <v>-</v>
      </c>
      <c r="AI194" s="55" t="str">
        <f>IF(AH194= "-", "-", 'CADASTRO PROD'!J194)</f>
        <v>-</v>
      </c>
      <c r="AJ194" s="55" t="str">
        <f>IF(AI194 = "-", "-", 'CADASTRO PROD'!D194)</f>
        <v>-</v>
      </c>
    </row>
    <row r="195" ht="30.0" customHeight="1">
      <c r="A195" s="1"/>
      <c r="B195" s="97" t="str">
        <f t="shared" si="1"/>
        <v/>
      </c>
      <c r="C195" s="108" t="str">
        <f t="shared" si="5"/>
        <v>-</v>
      </c>
      <c r="D195" s="112"/>
      <c r="E195" s="150" t="str">
        <f t="shared" si="2"/>
        <v/>
      </c>
      <c r="F195" s="110"/>
      <c r="G195" s="92"/>
      <c r="H195" s="93"/>
      <c r="I195" s="110"/>
      <c r="J195" s="93"/>
      <c r="K195" s="132"/>
      <c r="L195" s="149" t="str">
        <f t="shared" si="3"/>
        <v/>
      </c>
      <c r="M195" s="113" t="str">
        <f>IF(F195="","",VLOOKUP(E195,'CADASTRO PROD'!$D$8:$P$508,13,FALSE)*K195)</f>
        <v>  </v>
      </c>
      <c r="N195" s="143" t="str">
        <f t="shared" si="4"/>
        <v/>
      </c>
      <c r="O195" s="4"/>
      <c r="P195" s="4"/>
      <c r="Q195" s="4"/>
      <c r="R195" s="4"/>
      <c r="S195" s="4"/>
      <c r="T195" s="4"/>
      <c r="U195" s="4"/>
      <c r="V195" s="142"/>
      <c r="W195" s="104"/>
      <c r="X195" s="104"/>
      <c r="Y195" s="55"/>
      <c r="Z195" s="55"/>
      <c r="AA195" s="55"/>
      <c r="AB195" s="55"/>
      <c r="AC195" s="55"/>
      <c r="AD195" s="55"/>
      <c r="AE195" s="55"/>
      <c r="AF195" s="55"/>
      <c r="AG195" s="55"/>
      <c r="AH195" s="55" t="str">
        <f>IF('CADASTRO PROD'!E195 = "", "-", 'CADASTRO PROD'!E195)</f>
        <v>-</v>
      </c>
      <c r="AI195" s="55" t="str">
        <f>IF(AH195= "-", "-", 'CADASTRO PROD'!J195)</f>
        <v>-</v>
      </c>
      <c r="AJ195" s="55" t="str">
        <f>IF(AI195 = "-", "-", 'CADASTRO PROD'!D195)</f>
        <v>-</v>
      </c>
    </row>
    <row r="196" ht="30.0" customHeight="1">
      <c r="A196" s="1"/>
      <c r="B196" s="97" t="str">
        <f t="shared" si="1"/>
        <v/>
      </c>
      <c r="C196" s="98" t="str">
        <f t="shared" si="5"/>
        <v>-</v>
      </c>
      <c r="D196" s="102"/>
      <c r="E196" s="151" t="str">
        <f t="shared" si="2"/>
        <v/>
      </c>
      <c r="F196" s="100"/>
      <c r="G196" s="92"/>
      <c r="H196" s="93"/>
      <c r="I196" s="100"/>
      <c r="J196" s="93"/>
      <c r="K196" s="124"/>
      <c r="L196" s="147" t="str">
        <f t="shared" si="3"/>
        <v/>
      </c>
      <c r="M196" s="103" t="str">
        <f>IF(F196="","",VLOOKUP(E196,'CADASTRO PROD'!$D$8:$P$508,13,FALSE)*K196)</f>
        <v>  </v>
      </c>
      <c r="N196" s="143" t="str">
        <f t="shared" si="4"/>
        <v/>
      </c>
      <c r="O196" s="4"/>
      <c r="P196" s="4"/>
      <c r="Q196" s="4"/>
      <c r="R196" s="4"/>
      <c r="S196" s="4"/>
      <c r="T196" s="4"/>
      <c r="U196" s="4"/>
      <c r="V196" s="142"/>
      <c r="W196" s="104"/>
      <c r="X196" s="104"/>
      <c r="Y196" s="55"/>
      <c r="Z196" s="55"/>
      <c r="AA196" s="55"/>
      <c r="AB196" s="55"/>
      <c r="AC196" s="55"/>
      <c r="AD196" s="55"/>
      <c r="AE196" s="55"/>
      <c r="AF196" s="55"/>
      <c r="AG196" s="55"/>
      <c r="AH196" s="55" t="str">
        <f>IF('CADASTRO PROD'!E196 = "", "-", 'CADASTRO PROD'!E196)</f>
        <v>-</v>
      </c>
      <c r="AI196" s="55" t="str">
        <f>IF(AH196= "-", "-", 'CADASTRO PROD'!J196)</f>
        <v>-</v>
      </c>
      <c r="AJ196" s="55" t="str">
        <f>IF(AI196 = "-", "-", 'CADASTRO PROD'!D196)</f>
        <v>-</v>
      </c>
    </row>
    <row r="197" ht="30.0" customHeight="1">
      <c r="A197" s="1"/>
      <c r="B197" s="97" t="str">
        <f t="shared" si="1"/>
        <v/>
      </c>
      <c r="C197" s="108" t="str">
        <f t="shared" si="5"/>
        <v>-</v>
      </c>
      <c r="D197" s="112"/>
      <c r="E197" s="150" t="str">
        <f t="shared" si="2"/>
        <v/>
      </c>
      <c r="F197" s="110"/>
      <c r="G197" s="92"/>
      <c r="H197" s="93"/>
      <c r="I197" s="110"/>
      <c r="J197" s="93"/>
      <c r="K197" s="132"/>
      <c r="L197" s="149" t="str">
        <f t="shared" si="3"/>
        <v/>
      </c>
      <c r="M197" s="113" t="str">
        <f>IF(F197="","",VLOOKUP(E197,'CADASTRO PROD'!$D$8:$P$508,13,FALSE)*K197)</f>
        <v>  </v>
      </c>
      <c r="N197" s="143" t="str">
        <f t="shared" si="4"/>
        <v/>
      </c>
      <c r="O197" s="4"/>
      <c r="P197" s="4"/>
      <c r="Q197" s="4"/>
      <c r="R197" s="4"/>
      <c r="S197" s="4"/>
      <c r="T197" s="4"/>
      <c r="U197" s="4"/>
      <c r="V197" s="142"/>
      <c r="W197" s="104"/>
      <c r="X197" s="104"/>
      <c r="Y197" s="55"/>
      <c r="Z197" s="55"/>
      <c r="AA197" s="55"/>
      <c r="AB197" s="55"/>
      <c r="AC197" s="55"/>
      <c r="AD197" s="55"/>
      <c r="AE197" s="55"/>
      <c r="AF197" s="55"/>
      <c r="AG197" s="55"/>
      <c r="AH197" s="55" t="str">
        <f>IF('CADASTRO PROD'!E197 = "", "-", 'CADASTRO PROD'!E197)</f>
        <v>-</v>
      </c>
      <c r="AI197" s="55" t="str">
        <f>IF(AH197= "-", "-", 'CADASTRO PROD'!J197)</f>
        <v>-</v>
      </c>
      <c r="AJ197" s="55" t="str">
        <f>IF(AI197 = "-", "-", 'CADASTRO PROD'!D197)</f>
        <v>-</v>
      </c>
    </row>
    <row r="198" ht="30.0" customHeight="1">
      <c r="A198" s="1"/>
      <c r="B198" s="97" t="str">
        <f t="shared" si="1"/>
        <v/>
      </c>
      <c r="C198" s="98" t="str">
        <f t="shared" si="5"/>
        <v>-</v>
      </c>
      <c r="D198" s="102"/>
      <c r="E198" s="151" t="str">
        <f t="shared" si="2"/>
        <v/>
      </c>
      <c r="F198" s="100"/>
      <c r="G198" s="92"/>
      <c r="H198" s="93"/>
      <c r="I198" s="100"/>
      <c r="J198" s="93"/>
      <c r="K198" s="124"/>
      <c r="L198" s="147" t="str">
        <f t="shared" si="3"/>
        <v/>
      </c>
      <c r="M198" s="103" t="str">
        <f>IF(F198="","",VLOOKUP(E198,'CADASTRO PROD'!$D$8:$P$508,13,FALSE)*K198)</f>
        <v>  </v>
      </c>
      <c r="N198" s="143" t="str">
        <f t="shared" si="4"/>
        <v/>
      </c>
      <c r="O198" s="4"/>
      <c r="P198" s="4"/>
      <c r="Q198" s="4"/>
      <c r="R198" s="4"/>
      <c r="S198" s="4"/>
      <c r="T198" s="4"/>
      <c r="U198" s="4"/>
      <c r="V198" s="142"/>
      <c r="W198" s="104"/>
      <c r="X198" s="104"/>
      <c r="Y198" s="55"/>
      <c r="Z198" s="55"/>
      <c r="AA198" s="55"/>
      <c r="AB198" s="55"/>
      <c r="AC198" s="55"/>
      <c r="AD198" s="55"/>
      <c r="AE198" s="55"/>
      <c r="AF198" s="55"/>
      <c r="AG198" s="55"/>
      <c r="AH198" s="55" t="str">
        <f>IF('CADASTRO PROD'!E198 = "", "-", 'CADASTRO PROD'!E198)</f>
        <v>-</v>
      </c>
      <c r="AI198" s="55" t="str">
        <f>IF(AH198= "-", "-", 'CADASTRO PROD'!J198)</f>
        <v>-</v>
      </c>
      <c r="AJ198" s="55" t="str">
        <f>IF(AI198 = "-", "-", 'CADASTRO PROD'!D198)</f>
        <v>-</v>
      </c>
    </row>
    <row r="199" ht="30.0" customHeight="1">
      <c r="A199" s="1"/>
      <c r="B199" s="97" t="str">
        <f t="shared" si="1"/>
        <v/>
      </c>
      <c r="C199" s="108" t="str">
        <f t="shared" si="5"/>
        <v>-</v>
      </c>
      <c r="D199" s="112"/>
      <c r="E199" s="150" t="str">
        <f t="shared" si="2"/>
        <v/>
      </c>
      <c r="F199" s="110"/>
      <c r="G199" s="92"/>
      <c r="H199" s="93"/>
      <c r="I199" s="110"/>
      <c r="J199" s="93"/>
      <c r="K199" s="132"/>
      <c r="L199" s="149" t="str">
        <f t="shared" si="3"/>
        <v/>
      </c>
      <c r="M199" s="113" t="str">
        <f>IF(F199="","",VLOOKUP(E199,'CADASTRO PROD'!$D$8:$P$508,13,FALSE)*K199)</f>
        <v>  </v>
      </c>
      <c r="N199" s="143" t="str">
        <f t="shared" si="4"/>
        <v/>
      </c>
      <c r="O199" s="4"/>
      <c r="P199" s="4"/>
      <c r="Q199" s="4"/>
      <c r="R199" s="4"/>
      <c r="S199" s="4"/>
      <c r="T199" s="4"/>
      <c r="U199" s="4"/>
      <c r="V199" s="142"/>
      <c r="W199" s="104"/>
      <c r="X199" s="104"/>
      <c r="Y199" s="55"/>
      <c r="Z199" s="55"/>
      <c r="AA199" s="55"/>
      <c r="AB199" s="55"/>
      <c r="AC199" s="55"/>
      <c r="AD199" s="55"/>
      <c r="AE199" s="55"/>
      <c r="AF199" s="55"/>
      <c r="AG199" s="55"/>
      <c r="AH199" s="55" t="str">
        <f>IF('CADASTRO PROD'!E199 = "", "-", 'CADASTRO PROD'!E199)</f>
        <v>-</v>
      </c>
      <c r="AI199" s="55" t="str">
        <f>IF(AH199= "-", "-", 'CADASTRO PROD'!J199)</f>
        <v>-</v>
      </c>
      <c r="AJ199" s="55" t="str">
        <f>IF(AI199 = "-", "-", 'CADASTRO PROD'!D199)</f>
        <v>-</v>
      </c>
    </row>
    <row r="200" ht="30.0" customHeight="1">
      <c r="A200" s="1"/>
      <c r="B200" s="97" t="str">
        <f t="shared" si="1"/>
        <v/>
      </c>
      <c r="C200" s="98" t="str">
        <f t="shared" si="5"/>
        <v>-</v>
      </c>
      <c r="D200" s="102"/>
      <c r="E200" s="151" t="str">
        <f t="shared" si="2"/>
        <v/>
      </c>
      <c r="F200" s="100"/>
      <c r="G200" s="92"/>
      <c r="H200" s="93"/>
      <c r="I200" s="100"/>
      <c r="J200" s="93"/>
      <c r="K200" s="124"/>
      <c r="L200" s="147" t="str">
        <f t="shared" si="3"/>
        <v/>
      </c>
      <c r="M200" s="103" t="str">
        <f>IF(F200="","",VLOOKUP(E200,'CADASTRO PROD'!$D$8:$P$508,13,FALSE)*K200)</f>
        <v>  </v>
      </c>
      <c r="N200" s="143" t="str">
        <f t="shared" si="4"/>
        <v/>
      </c>
      <c r="O200" s="4"/>
      <c r="P200" s="4"/>
      <c r="Q200" s="4"/>
      <c r="R200" s="4"/>
      <c r="S200" s="4"/>
      <c r="T200" s="4"/>
      <c r="U200" s="4"/>
      <c r="V200" s="142"/>
      <c r="W200" s="104"/>
      <c r="X200" s="104"/>
      <c r="Y200" s="55"/>
      <c r="Z200" s="55"/>
      <c r="AA200" s="55"/>
      <c r="AB200" s="55"/>
      <c r="AC200" s="55"/>
      <c r="AD200" s="55"/>
      <c r="AE200" s="55"/>
      <c r="AF200" s="55"/>
      <c r="AG200" s="55"/>
      <c r="AH200" s="55" t="str">
        <f>IF('CADASTRO PROD'!E200 = "", "-", 'CADASTRO PROD'!E200)</f>
        <v>-</v>
      </c>
      <c r="AI200" s="55" t="str">
        <f>IF(AH200= "-", "-", 'CADASTRO PROD'!J200)</f>
        <v>-</v>
      </c>
      <c r="AJ200" s="55" t="str">
        <f>IF(AI200 = "-", "-", 'CADASTRO PROD'!D200)</f>
        <v>-</v>
      </c>
    </row>
    <row r="201" ht="30.0" customHeight="1">
      <c r="A201" s="1"/>
      <c r="B201" s="97" t="str">
        <f t="shared" si="1"/>
        <v/>
      </c>
      <c r="C201" s="108" t="str">
        <f t="shared" si="5"/>
        <v>-</v>
      </c>
      <c r="D201" s="112"/>
      <c r="E201" s="150" t="str">
        <f t="shared" si="2"/>
        <v/>
      </c>
      <c r="F201" s="110"/>
      <c r="G201" s="92"/>
      <c r="H201" s="93"/>
      <c r="I201" s="110"/>
      <c r="J201" s="93"/>
      <c r="K201" s="132"/>
      <c r="L201" s="149" t="str">
        <f t="shared" si="3"/>
        <v/>
      </c>
      <c r="M201" s="113" t="str">
        <f>IF(F201="","",VLOOKUP(E201,'CADASTRO PROD'!$D$8:$P$508,13,FALSE)*K201)</f>
        <v>  </v>
      </c>
      <c r="N201" s="143" t="str">
        <f t="shared" si="4"/>
        <v/>
      </c>
      <c r="O201" s="4"/>
      <c r="P201" s="4"/>
      <c r="Q201" s="4"/>
      <c r="R201" s="4"/>
      <c r="S201" s="4"/>
      <c r="T201" s="4"/>
      <c r="U201" s="4"/>
      <c r="V201" s="142"/>
      <c r="W201" s="104"/>
      <c r="X201" s="104"/>
      <c r="Y201" s="55"/>
      <c r="Z201" s="55"/>
      <c r="AA201" s="55"/>
      <c r="AB201" s="55"/>
      <c r="AC201" s="55"/>
      <c r="AD201" s="55"/>
      <c r="AE201" s="55"/>
      <c r="AF201" s="55"/>
      <c r="AG201" s="55"/>
      <c r="AH201" s="55" t="str">
        <f>IF('CADASTRO PROD'!E201 = "", "-", 'CADASTRO PROD'!E201)</f>
        <v>-</v>
      </c>
      <c r="AI201" s="55" t="str">
        <f>IF(AH201= "-", "-", 'CADASTRO PROD'!J201)</f>
        <v>-</v>
      </c>
      <c r="AJ201" s="55" t="str">
        <f>IF(AI201 = "-", "-", 'CADASTRO PROD'!D201)</f>
        <v>-</v>
      </c>
    </row>
    <row r="202" ht="30.0" customHeight="1">
      <c r="A202" s="1"/>
      <c r="B202" s="97" t="str">
        <f t="shared" si="1"/>
        <v/>
      </c>
      <c r="C202" s="98" t="str">
        <f t="shared" si="5"/>
        <v>-</v>
      </c>
      <c r="D202" s="102"/>
      <c r="E202" s="151" t="str">
        <f t="shared" si="2"/>
        <v/>
      </c>
      <c r="F202" s="100"/>
      <c r="G202" s="92"/>
      <c r="H202" s="93"/>
      <c r="I202" s="100"/>
      <c r="J202" s="93"/>
      <c r="K202" s="124"/>
      <c r="L202" s="147" t="str">
        <f t="shared" si="3"/>
        <v/>
      </c>
      <c r="M202" s="103" t="str">
        <f>IF(F202="","",VLOOKUP(E202,'CADASTRO PROD'!$D$8:$P$508,13,FALSE)*K202)</f>
        <v>  </v>
      </c>
      <c r="N202" s="143" t="str">
        <f t="shared" si="4"/>
        <v/>
      </c>
      <c r="O202" s="4"/>
      <c r="P202" s="4"/>
      <c r="Q202" s="4"/>
      <c r="R202" s="4"/>
      <c r="S202" s="4"/>
      <c r="T202" s="4"/>
      <c r="U202" s="4"/>
      <c r="V202" s="142"/>
      <c r="W202" s="104"/>
      <c r="X202" s="104"/>
      <c r="Y202" s="55"/>
      <c r="Z202" s="55"/>
      <c r="AA202" s="55"/>
      <c r="AB202" s="55"/>
      <c r="AC202" s="55"/>
      <c r="AD202" s="55"/>
      <c r="AE202" s="55"/>
      <c r="AF202" s="55"/>
      <c r="AG202" s="55"/>
      <c r="AH202" s="55" t="str">
        <f>IF('CADASTRO PROD'!E202 = "", "-", 'CADASTRO PROD'!E202)</f>
        <v>-</v>
      </c>
      <c r="AI202" s="55" t="str">
        <f>IF(AH202= "-", "-", 'CADASTRO PROD'!J202)</f>
        <v>-</v>
      </c>
      <c r="AJ202" s="55" t="str">
        <f>IF(AI202 = "-", "-", 'CADASTRO PROD'!D202)</f>
        <v>-</v>
      </c>
    </row>
    <row r="203" ht="30.0" customHeight="1">
      <c r="A203" s="1"/>
      <c r="B203" s="97" t="str">
        <f t="shared" si="1"/>
        <v/>
      </c>
      <c r="C203" s="108" t="str">
        <f t="shared" si="5"/>
        <v>-</v>
      </c>
      <c r="D203" s="112"/>
      <c r="E203" s="150" t="str">
        <f t="shared" si="2"/>
        <v/>
      </c>
      <c r="F203" s="110"/>
      <c r="G203" s="92"/>
      <c r="H203" s="93"/>
      <c r="I203" s="110"/>
      <c r="J203" s="93"/>
      <c r="K203" s="132"/>
      <c r="L203" s="149" t="str">
        <f t="shared" si="3"/>
        <v/>
      </c>
      <c r="M203" s="113" t="str">
        <f>IF(F203="","",VLOOKUP(E203,'CADASTRO PROD'!$D$8:$P$508,13,FALSE)*K203)</f>
        <v>  </v>
      </c>
      <c r="N203" s="143" t="str">
        <f t="shared" si="4"/>
        <v/>
      </c>
      <c r="O203" s="4"/>
      <c r="P203" s="4"/>
      <c r="Q203" s="4"/>
      <c r="R203" s="4"/>
      <c r="S203" s="4"/>
      <c r="T203" s="4"/>
      <c r="U203" s="4"/>
      <c r="V203" s="142"/>
      <c r="W203" s="104"/>
      <c r="X203" s="104"/>
      <c r="Y203" s="55"/>
      <c r="Z203" s="55"/>
      <c r="AA203" s="55"/>
      <c r="AB203" s="55"/>
      <c r="AC203" s="55"/>
      <c r="AD203" s="55"/>
      <c r="AE203" s="55"/>
      <c r="AF203" s="55"/>
      <c r="AG203" s="55"/>
      <c r="AH203" s="55" t="str">
        <f>IF('CADASTRO PROD'!E203 = "", "-", 'CADASTRO PROD'!E203)</f>
        <v>-</v>
      </c>
      <c r="AI203" s="55" t="str">
        <f>IF(AH203= "-", "-", 'CADASTRO PROD'!J203)</f>
        <v>-</v>
      </c>
      <c r="AJ203" s="55" t="str">
        <f>IF(AI203 = "-", "-", 'CADASTRO PROD'!D203)</f>
        <v>-</v>
      </c>
    </row>
    <row r="204" ht="30.0" customHeight="1">
      <c r="A204" s="1"/>
      <c r="B204" s="97" t="str">
        <f t="shared" si="1"/>
        <v/>
      </c>
      <c r="C204" s="98" t="str">
        <f t="shared" si="5"/>
        <v>-</v>
      </c>
      <c r="D204" s="102"/>
      <c r="E204" s="151" t="str">
        <f t="shared" si="2"/>
        <v/>
      </c>
      <c r="F204" s="100"/>
      <c r="G204" s="92"/>
      <c r="H204" s="93"/>
      <c r="I204" s="100"/>
      <c r="J204" s="93"/>
      <c r="K204" s="124"/>
      <c r="L204" s="147" t="str">
        <f t="shared" si="3"/>
        <v/>
      </c>
      <c r="M204" s="103" t="str">
        <f>IF(F204="","",VLOOKUP(E204,'CADASTRO PROD'!$D$8:$P$508,13,FALSE)*K204)</f>
        <v>  </v>
      </c>
      <c r="N204" s="143" t="str">
        <f t="shared" si="4"/>
        <v/>
      </c>
      <c r="O204" s="4"/>
      <c r="P204" s="4"/>
      <c r="Q204" s="4"/>
      <c r="R204" s="4"/>
      <c r="S204" s="4"/>
      <c r="T204" s="4"/>
      <c r="U204" s="4"/>
      <c r="V204" s="142"/>
      <c r="W204" s="104"/>
      <c r="X204" s="104"/>
      <c r="Y204" s="55"/>
      <c r="Z204" s="55"/>
      <c r="AA204" s="55"/>
      <c r="AB204" s="55"/>
      <c r="AC204" s="55"/>
      <c r="AD204" s="55"/>
      <c r="AE204" s="55"/>
      <c r="AF204" s="55"/>
      <c r="AG204" s="55"/>
      <c r="AH204" s="55" t="str">
        <f>IF('CADASTRO PROD'!E204 = "", "-", 'CADASTRO PROD'!E204)</f>
        <v>-</v>
      </c>
      <c r="AI204" s="55" t="str">
        <f>IF(AH204= "-", "-", 'CADASTRO PROD'!J204)</f>
        <v>-</v>
      </c>
      <c r="AJ204" s="55" t="str">
        <f>IF(AI204 = "-", "-", 'CADASTRO PROD'!D204)</f>
        <v>-</v>
      </c>
    </row>
    <row r="205" ht="30.0" customHeight="1">
      <c r="A205" s="1"/>
      <c r="B205" s="97" t="str">
        <f t="shared" si="1"/>
        <v/>
      </c>
      <c r="C205" s="108" t="str">
        <f t="shared" si="5"/>
        <v>-</v>
      </c>
      <c r="D205" s="112"/>
      <c r="E205" s="150" t="str">
        <f t="shared" si="2"/>
        <v/>
      </c>
      <c r="F205" s="110"/>
      <c r="G205" s="92"/>
      <c r="H205" s="93"/>
      <c r="I205" s="110"/>
      <c r="J205" s="93"/>
      <c r="K205" s="132"/>
      <c r="L205" s="149" t="str">
        <f t="shared" si="3"/>
        <v/>
      </c>
      <c r="M205" s="113" t="str">
        <f>IF(F205="","",VLOOKUP(E205,'CADASTRO PROD'!$D$8:$P$508,13,FALSE)*K205)</f>
        <v>  </v>
      </c>
      <c r="N205" s="143" t="str">
        <f t="shared" si="4"/>
        <v/>
      </c>
      <c r="O205" s="4"/>
      <c r="P205" s="4"/>
      <c r="Q205" s="4"/>
      <c r="R205" s="4"/>
      <c r="S205" s="4"/>
      <c r="T205" s="4"/>
      <c r="U205" s="4"/>
      <c r="V205" s="142"/>
      <c r="W205" s="104"/>
      <c r="X205" s="104"/>
      <c r="Y205" s="55"/>
      <c r="Z205" s="55"/>
      <c r="AA205" s="55"/>
      <c r="AB205" s="55"/>
      <c r="AC205" s="55"/>
      <c r="AD205" s="55"/>
      <c r="AE205" s="55"/>
      <c r="AF205" s="55"/>
      <c r="AG205" s="55"/>
      <c r="AH205" s="55" t="str">
        <f>IF('CADASTRO PROD'!E205 = "", "-", 'CADASTRO PROD'!E205)</f>
        <v>-</v>
      </c>
      <c r="AI205" s="55" t="str">
        <f>IF(AH205= "-", "-", 'CADASTRO PROD'!J205)</f>
        <v>-</v>
      </c>
      <c r="AJ205" s="55" t="str">
        <f>IF(AI205 = "-", "-", 'CADASTRO PROD'!D205)</f>
        <v>-</v>
      </c>
    </row>
    <row r="206" ht="30.0" customHeight="1">
      <c r="A206" s="1"/>
      <c r="B206" s="97" t="str">
        <f t="shared" si="1"/>
        <v/>
      </c>
      <c r="C206" s="98" t="str">
        <f t="shared" si="5"/>
        <v>-</v>
      </c>
      <c r="D206" s="102"/>
      <c r="E206" s="151" t="str">
        <f t="shared" si="2"/>
        <v/>
      </c>
      <c r="F206" s="100"/>
      <c r="G206" s="92"/>
      <c r="H206" s="93"/>
      <c r="I206" s="100"/>
      <c r="J206" s="93"/>
      <c r="K206" s="124"/>
      <c r="L206" s="147" t="str">
        <f t="shared" si="3"/>
        <v/>
      </c>
      <c r="M206" s="103" t="str">
        <f>IF(F206="","",VLOOKUP(E206,'CADASTRO PROD'!$D$8:$P$508,13,FALSE)*K206)</f>
        <v>  </v>
      </c>
      <c r="N206" s="143" t="str">
        <f t="shared" si="4"/>
        <v/>
      </c>
      <c r="O206" s="4"/>
      <c r="P206" s="4"/>
      <c r="Q206" s="4"/>
      <c r="R206" s="4"/>
      <c r="S206" s="4"/>
      <c r="T206" s="4"/>
      <c r="U206" s="4"/>
      <c r="V206" s="142"/>
      <c r="W206" s="104"/>
      <c r="X206" s="104"/>
      <c r="Y206" s="55"/>
      <c r="Z206" s="55"/>
      <c r="AA206" s="55"/>
      <c r="AB206" s="55"/>
      <c r="AC206" s="55"/>
      <c r="AD206" s="55"/>
      <c r="AE206" s="55"/>
      <c r="AF206" s="55"/>
      <c r="AG206" s="55"/>
      <c r="AH206" s="55" t="str">
        <f>IF('CADASTRO PROD'!E206 = "", "-", 'CADASTRO PROD'!E206)</f>
        <v>-</v>
      </c>
      <c r="AI206" s="55" t="str">
        <f>IF(AH206= "-", "-", 'CADASTRO PROD'!J206)</f>
        <v>-</v>
      </c>
      <c r="AJ206" s="55" t="str">
        <f>IF(AI206 = "-", "-", 'CADASTRO PROD'!D206)</f>
        <v>-</v>
      </c>
    </row>
    <row r="207" ht="30.0" customHeight="1">
      <c r="A207" s="1"/>
      <c r="B207" s="97" t="str">
        <f t="shared" si="1"/>
        <v/>
      </c>
      <c r="C207" s="108" t="str">
        <f t="shared" si="5"/>
        <v>-</v>
      </c>
      <c r="D207" s="112"/>
      <c r="E207" s="150" t="str">
        <f t="shared" si="2"/>
        <v/>
      </c>
      <c r="F207" s="110"/>
      <c r="G207" s="92"/>
      <c r="H207" s="93"/>
      <c r="I207" s="110"/>
      <c r="J207" s="93"/>
      <c r="K207" s="132"/>
      <c r="L207" s="149" t="str">
        <f t="shared" si="3"/>
        <v/>
      </c>
      <c r="M207" s="113" t="str">
        <f>IF(F207="","",VLOOKUP(E207,'CADASTRO PROD'!$D$8:$P$508,13,FALSE)*K207)</f>
        <v>  </v>
      </c>
      <c r="N207" s="143" t="str">
        <f t="shared" si="4"/>
        <v/>
      </c>
      <c r="O207" s="4"/>
      <c r="P207" s="4"/>
      <c r="Q207" s="4"/>
      <c r="R207" s="4"/>
      <c r="S207" s="4"/>
      <c r="T207" s="4"/>
      <c r="U207" s="4"/>
      <c r="V207" s="142"/>
      <c r="W207" s="104"/>
      <c r="X207" s="104"/>
      <c r="Y207" s="55"/>
      <c r="Z207" s="55"/>
      <c r="AA207" s="55"/>
      <c r="AB207" s="55"/>
      <c r="AC207" s="55"/>
      <c r="AD207" s="55"/>
      <c r="AE207" s="55"/>
      <c r="AF207" s="55"/>
      <c r="AG207" s="55"/>
      <c r="AH207" s="55" t="str">
        <f>IF('CADASTRO PROD'!E207 = "", "-", 'CADASTRO PROD'!E207)</f>
        <v>-</v>
      </c>
      <c r="AI207" s="55" t="str">
        <f>IF(AH207= "-", "-", 'CADASTRO PROD'!J207)</f>
        <v>-</v>
      </c>
      <c r="AJ207" s="55" t="str">
        <f>IF(AI207 = "-", "-", 'CADASTRO PROD'!D207)</f>
        <v>-</v>
      </c>
    </row>
    <row r="208" ht="30.0" customHeight="1">
      <c r="A208" s="1"/>
      <c r="B208" s="97" t="str">
        <f t="shared" si="1"/>
        <v/>
      </c>
      <c r="C208" s="98" t="str">
        <f t="shared" si="5"/>
        <v>-</v>
      </c>
      <c r="D208" s="102"/>
      <c r="E208" s="151" t="str">
        <f t="shared" si="2"/>
        <v/>
      </c>
      <c r="F208" s="100"/>
      <c r="G208" s="92"/>
      <c r="H208" s="93"/>
      <c r="I208" s="100"/>
      <c r="J208" s="93"/>
      <c r="K208" s="124"/>
      <c r="L208" s="147" t="str">
        <f t="shared" si="3"/>
        <v/>
      </c>
      <c r="M208" s="103" t="str">
        <f>IF(F208="","",VLOOKUP(E208,'CADASTRO PROD'!$D$8:$P$508,13,FALSE)*K208)</f>
        <v>  </v>
      </c>
      <c r="N208" s="143" t="str">
        <f t="shared" si="4"/>
        <v/>
      </c>
      <c r="O208" s="4"/>
      <c r="P208" s="4"/>
      <c r="Q208" s="4"/>
      <c r="R208" s="4"/>
      <c r="S208" s="4"/>
      <c r="T208" s="4"/>
      <c r="U208" s="4"/>
      <c r="V208" s="142"/>
      <c r="W208" s="104"/>
      <c r="X208" s="104"/>
      <c r="Y208" s="55"/>
      <c r="Z208" s="55"/>
      <c r="AA208" s="55"/>
      <c r="AB208" s="55"/>
      <c r="AC208" s="55"/>
      <c r="AD208" s="55"/>
      <c r="AE208" s="55"/>
      <c r="AF208" s="55"/>
      <c r="AG208" s="55"/>
      <c r="AH208" s="55" t="str">
        <f>IF('CADASTRO PROD'!E208 = "", "-", 'CADASTRO PROD'!E208)</f>
        <v>-</v>
      </c>
      <c r="AI208" s="55" t="str">
        <f>IF(AH208= "-", "-", 'CADASTRO PROD'!J208)</f>
        <v>-</v>
      </c>
      <c r="AJ208" s="55" t="str">
        <f>IF(AI208 = "-", "-", 'CADASTRO PROD'!D208)</f>
        <v>-</v>
      </c>
    </row>
    <row r="209" ht="30.0" customHeight="1">
      <c r="A209" s="1"/>
      <c r="B209" s="97" t="str">
        <f t="shared" si="1"/>
        <v/>
      </c>
      <c r="C209" s="108" t="str">
        <f t="shared" si="5"/>
        <v>-</v>
      </c>
      <c r="D209" s="112"/>
      <c r="E209" s="150" t="str">
        <f t="shared" si="2"/>
        <v/>
      </c>
      <c r="F209" s="110"/>
      <c r="G209" s="92"/>
      <c r="H209" s="93"/>
      <c r="I209" s="110"/>
      <c r="J209" s="93"/>
      <c r="K209" s="132"/>
      <c r="L209" s="149" t="str">
        <f t="shared" si="3"/>
        <v/>
      </c>
      <c r="M209" s="113" t="str">
        <f>IF(F209="","",VLOOKUP(E209,'CADASTRO PROD'!$D$8:$P$508,13,FALSE)*K209)</f>
        <v>  </v>
      </c>
      <c r="N209" s="143" t="str">
        <f t="shared" si="4"/>
        <v/>
      </c>
      <c r="O209" s="4"/>
      <c r="P209" s="4"/>
      <c r="Q209" s="4"/>
      <c r="R209" s="4"/>
      <c r="S209" s="4"/>
      <c r="T209" s="4"/>
      <c r="U209" s="4"/>
      <c r="V209" s="142"/>
      <c r="W209" s="104"/>
      <c r="X209" s="104"/>
      <c r="Y209" s="55"/>
      <c r="Z209" s="55"/>
      <c r="AA209" s="55"/>
      <c r="AB209" s="55"/>
      <c r="AC209" s="55"/>
      <c r="AD209" s="55"/>
      <c r="AE209" s="55"/>
      <c r="AF209" s="55"/>
      <c r="AG209" s="55"/>
      <c r="AH209" s="55" t="str">
        <f>IF('CADASTRO PROD'!E209 = "", "-", 'CADASTRO PROD'!E209)</f>
        <v>-</v>
      </c>
      <c r="AI209" s="55" t="str">
        <f>IF(AH209= "-", "-", 'CADASTRO PROD'!J209)</f>
        <v>-</v>
      </c>
      <c r="AJ209" s="55" t="str">
        <f>IF(AI209 = "-", "-", 'CADASTRO PROD'!D209)</f>
        <v>-</v>
      </c>
    </row>
    <row r="210" ht="30.0" customHeight="1">
      <c r="A210" s="1"/>
      <c r="B210" s="97" t="str">
        <f t="shared" si="1"/>
        <v/>
      </c>
      <c r="C210" s="98" t="str">
        <f t="shared" si="5"/>
        <v>-</v>
      </c>
      <c r="D210" s="102"/>
      <c r="E210" s="151" t="str">
        <f t="shared" si="2"/>
        <v/>
      </c>
      <c r="F210" s="100"/>
      <c r="G210" s="92"/>
      <c r="H210" s="93"/>
      <c r="I210" s="100"/>
      <c r="J210" s="93"/>
      <c r="K210" s="124"/>
      <c r="L210" s="147" t="str">
        <f t="shared" si="3"/>
        <v/>
      </c>
      <c r="M210" s="103" t="str">
        <f>IF(F210="","",VLOOKUP(E210,'CADASTRO PROD'!$D$8:$P$508,13,FALSE)*K210)</f>
        <v>  </v>
      </c>
      <c r="N210" s="143" t="str">
        <f t="shared" si="4"/>
        <v/>
      </c>
      <c r="O210" s="4"/>
      <c r="P210" s="4"/>
      <c r="Q210" s="4"/>
      <c r="R210" s="4"/>
      <c r="S210" s="4"/>
      <c r="T210" s="4"/>
      <c r="U210" s="4"/>
      <c r="V210" s="142"/>
      <c r="W210" s="104"/>
      <c r="X210" s="104"/>
      <c r="Y210" s="55"/>
      <c r="Z210" s="55"/>
      <c r="AA210" s="55"/>
      <c r="AB210" s="55"/>
      <c r="AC210" s="55"/>
      <c r="AD210" s="55"/>
      <c r="AE210" s="55"/>
      <c r="AF210" s="55"/>
      <c r="AG210" s="55"/>
      <c r="AH210" s="55" t="str">
        <f>IF('CADASTRO PROD'!E210 = "", "-", 'CADASTRO PROD'!E210)</f>
        <v>-</v>
      </c>
      <c r="AI210" s="55" t="str">
        <f>IF(AH210= "-", "-", 'CADASTRO PROD'!J210)</f>
        <v>-</v>
      </c>
      <c r="AJ210" s="55" t="str">
        <f>IF(AI210 = "-", "-", 'CADASTRO PROD'!D210)</f>
        <v>-</v>
      </c>
    </row>
    <row r="211" ht="30.0" customHeight="1">
      <c r="A211" s="1"/>
      <c r="B211" s="97" t="str">
        <f t="shared" si="1"/>
        <v/>
      </c>
      <c r="C211" s="108" t="str">
        <f t="shared" si="5"/>
        <v>-</v>
      </c>
      <c r="D211" s="112"/>
      <c r="E211" s="150" t="str">
        <f t="shared" si="2"/>
        <v/>
      </c>
      <c r="F211" s="110"/>
      <c r="G211" s="92"/>
      <c r="H211" s="93"/>
      <c r="I211" s="110"/>
      <c r="J211" s="93"/>
      <c r="K211" s="132"/>
      <c r="L211" s="149" t="str">
        <f t="shared" si="3"/>
        <v/>
      </c>
      <c r="M211" s="113" t="str">
        <f>IF(F211="","",VLOOKUP(E211,'CADASTRO PROD'!$D$8:$P$508,13,FALSE)*K211)</f>
        <v>  </v>
      </c>
      <c r="N211" s="143" t="str">
        <f t="shared" si="4"/>
        <v/>
      </c>
      <c r="O211" s="4"/>
      <c r="P211" s="4"/>
      <c r="Q211" s="4"/>
      <c r="R211" s="4"/>
      <c r="S211" s="4"/>
      <c r="T211" s="4"/>
      <c r="U211" s="4"/>
      <c r="V211" s="142"/>
      <c r="W211" s="104"/>
      <c r="X211" s="104"/>
      <c r="Y211" s="55"/>
      <c r="Z211" s="55"/>
      <c r="AA211" s="55"/>
      <c r="AB211" s="55"/>
      <c r="AC211" s="55"/>
      <c r="AD211" s="55"/>
      <c r="AE211" s="55"/>
      <c r="AF211" s="55"/>
      <c r="AG211" s="55"/>
      <c r="AH211" s="55" t="str">
        <f>IF('CADASTRO PROD'!E211 = "", "-", 'CADASTRO PROD'!E211)</f>
        <v>-</v>
      </c>
      <c r="AI211" s="55" t="str">
        <f>IF(AH211= "-", "-", 'CADASTRO PROD'!J211)</f>
        <v>-</v>
      </c>
      <c r="AJ211" s="55" t="str">
        <f>IF(AI211 = "-", "-", 'CADASTRO PROD'!D211)</f>
        <v>-</v>
      </c>
    </row>
    <row r="212" ht="30.0" customHeight="1">
      <c r="A212" s="1"/>
      <c r="B212" s="97" t="str">
        <f t="shared" si="1"/>
        <v/>
      </c>
      <c r="C212" s="98" t="str">
        <f t="shared" si="5"/>
        <v>-</v>
      </c>
      <c r="D212" s="102"/>
      <c r="E212" s="151" t="str">
        <f t="shared" si="2"/>
        <v/>
      </c>
      <c r="F212" s="100"/>
      <c r="G212" s="92"/>
      <c r="H212" s="93"/>
      <c r="I212" s="100"/>
      <c r="J212" s="93"/>
      <c r="K212" s="124"/>
      <c r="L212" s="147" t="str">
        <f t="shared" si="3"/>
        <v/>
      </c>
      <c r="M212" s="103" t="str">
        <f>IF(F212="","",VLOOKUP(E212,'CADASTRO PROD'!$D$8:$P$508,13,FALSE)*K212)</f>
        <v>  </v>
      </c>
      <c r="N212" s="143" t="str">
        <f t="shared" si="4"/>
        <v/>
      </c>
      <c r="O212" s="4"/>
      <c r="P212" s="4"/>
      <c r="Q212" s="4"/>
      <c r="R212" s="4"/>
      <c r="S212" s="4"/>
      <c r="T212" s="4"/>
      <c r="U212" s="4"/>
      <c r="V212" s="142"/>
      <c r="W212" s="104"/>
      <c r="X212" s="104"/>
      <c r="Y212" s="55"/>
      <c r="Z212" s="55"/>
      <c r="AA212" s="55"/>
      <c r="AB212" s="55"/>
      <c r="AC212" s="55"/>
      <c r="AD212" s="55"/>
      <c r="AE212" s="55"/>
      <c r="AF212" s="55"/>
      <c r="AG212" s="55"/>
      <c r="AH212" s="55" t="str">
        <f>IF('CADASTRO PROD'!E212 = "", "-", 'CADASTRO PROD'!E212)</f>
        <v>-</v>
      </c>
      <c r="AI212" s="55" t="str">
        <f>IF(AH212= "-", "-", 'CADASTRO PROD'!J212)</f>
        <v>-</v>
      </c>
      <c r="AJ212" s="55" t="str">
        <f>IF(AI212 = "-", "-", 'CADASTRO PROD'!D212)</f>
        <v>-</v>
      </c>
    </row>
    <row r="213" ht="30.0" customHeight="1">
      <c r="A213" s="1"/>
      <c r="B213" s="97" t="str">
        <f t="shared" si="1"/>
        <v/>
      </c>
      <c r="C213" s="108" t="str">
        <f t="shared" si="5"/>
        <v>-</v>
      </c>
      <c r="D213" s="112"/>
      <c r="E213" s="150" t="str">
        <f t="shared" si="2"/>
        <v/>
      </c>
      <c r="F213" s="110"/>
      <c r="G213" s="92"/>
      <c r="H213" s="93"/>
      <c r="I213" s="110"/>
      <c r="J213" s="93"/>
      <c r="K213" s="132"/>
      <c r="L213" s="149" t="str">
        <f t="shared" si="3"/>
        <v/>
      </c>
      <c r="M213" s="113" t="str">
        <f>IF(F213="","",VLOOKUP(E213,'CADASTRO PROD'!$D$8:$P$508,13,FALSE)*K213)</f>
        <v>  </v>
      </c>
      <c r="N213" s="143" t="str">
        <f t="shared" si="4"/>
        <v/>
      </c>
      <c r="O213" s="4"/>
      <c r="P213" s="4"/>
      <c r="Q213" s="4"/>
      <c r="R213" s="4"/>
      <c r="S213" s="4"/>
      <c r="T213" s="4"/>
      <c r="U213" s="4"/>
      <c r="V213" s="142"/>
      <c r="W213" s="104"/>
      <c r="X213" s="104"/>
      <c r="Y213" s="55"/>
      <c r="Z213" s="55"/>
      <c r="AA213" s="55"/>
      <c r="AB213" s="55"/>
      <c r="AC213" s="55"/>
      <c r="AD213" s="55"/>
      <c r="AE213" s="55"/>
      <c r="AF213" s="55"/>
      <c r="AG213" s="55"/>
      <c r="AH213" s="55" t="str">
        <f>IF('CADASTRO PROD'!E213 = "", "-", 'CADASTRO PROD'!E213)</f>
        <v>-</v>
      </c>
      <c r="AI213" s="55" t="str">
        <f>IF(AH213= "-", "-", 'CADASTRO PROD'!J213)</f>
        <v>-</v>
      </c>
      <c r="AJ213" s="55" t="str">
        <f>IF(AI213 = "-", "-", 'CADASTRO PROD'!D213)</f>
        <v>-</v>
      </c>
    </row>
    <row r="214" ht="30.0" customHeight="1">
      <c r="A214" s="1"/>
      <c r="B214" s="97" t="str">
        <f t="shared" si="1"/>
        <v/>
      </c>
      <c r="C214" s="98" t="str">
        <f t="shared" si="5"/>
        <v>-</v>
      </c>
      <c r="D214" s="102"/>
      <c r="E214" s="151" t="str">
        <f t="shared" si="2"/>
        <v/>
      </c>
      <c r="F214" s="100"/>
      <c r="G214" s="92"/>
      <c r="H214" s="93"/>
      <c r="I214" s="100"/>
      <c r="J214" s="93"/>
      <c r="K214" s="124"/>
      <c r="L214" s="147" t="str">
        <f t="shared" si="3"/>
        <v/>
      </c>
      <c r="M214" s="103" t="str">
        <f>IF(F214="","",VLOOKUP(E214,'CADASTRO PROD'!$D$8:$P$508,13,FALSE)*K214)</f>
        <v>  </v>
      </c>
      <c r="N214" s="143" t="str">
        <f t="shared" si="4"/>
        <v/>
      </c>
      <c r="O214" s="4"/>
      <c r="P214" s="4"/>
      <c r="Q214" s="4"/>
      <c r="R214" s="4"/>
      <c r="S214" s="4"/>
      <c r="T214" s="4"/>
      <c r="U214" s="4"/>
      <c r="V214" s="142"/>
      <c r="W214" s="104"/>
      <c r="X214" s="104"/>
      <c r="Y214" s="55"/>
      <c r="Z214" s="55"/>
      <c r="AA214" s="55"/>
      <c r="AB214" s="55"/>
      <c r="AC214" s="55"/>
      <c r="AD214" s="55"/>
      <c r="AE214" s="55"/>
      <c r="AF214" s="55"/>
      <c r="AG214" s="55"/>
      <c r="AH214" s="55" t="str">
        <f>IF('CADASTRO PROD'!E214 = "", "-", 'CADASTRO PROD'!E214)</f>
        <v>-</v>
      </c>
      <c r="AI214" s="55" t="str">
        <f>IF(AH214= "-", "-", 'CADASTRO PROD'!J214)</f>
        <v>-</v>
      </c>
      <c r="AJ214" s="55" t="str">
        <f>IF(AI214 = "-", "-", 'CADASTRO PROD'!D214)</f>
        <v>-</v>
      </c>
    </row>
    <row r="215" ht="30.0" customHeight="1">
      <c r="A215" s="1"/>
      <c r="B215" s="97" t="str">
        <f t="shared" si="1"/>
        <v/>
      </c>
      <c r="C215" s="108" t="str">
        <f t="shared" si="5"/>
        <v>-</v>
      </c>
      <c r="D215" s="112"/>
      <c r="E215" s="150" t="str">
        <f t="shared" si="2"/>
        <v/>
      </c>
      <c r="F215" s="110"/>
      <c r="G215" s="92"/>
      <c r="H215" s="93"/>
      <c r="I215" s="110"/>
      <c r="J215" s="93"/>
      <c r="K215" s="132"/>
      <c r="L215" s="149" t="str">
        <f t="shared" si="3"/>
        <v/>
      </c>
      <c r="M215" s="113" t="str">
        <f>IF(F215="","",VLOOKUP(E215,'CADASTRO PROD'!$D$8:$P$508,13,FALSE)*K215)</f>
        <v>  </v>
      </c>
      <c r="N215" s="143" t="str">
        <f t="shared" si="4"/>
        <v/>
      </c>
      <c r="O215" s="4"/>
      <c r="P215" s="4"/>
      <c r="Q215" s="4"/>
      <c r="R215" s="4"/>
      <c r="S215" s="4"/>
      <c r="T215" s="4"/>
      <c r="U215" s="4"/>
      <c r="V215" s="142"/>
      <c r="W215" s="104"/>
      <c r="X215" s="104"/>
      <c r="Y215" s="55"/>
      <c r="Z215" s="55"/>
      <c r="AA215" s="55"/>
      <c r="AB215" s="55"/>
      <c r="AC215" s="55"/>
      <c r="AD215" s="55"/>
      <c r="AE215" s="55"/>
      <c r="AF215" s="55"/>
      <c r="AG215" s="55"/>
      <c r="AH215" s="55" t="str">
        <f>IF('CADASTRO PROD'!E215 = "", "-", 'CADASTRO PROD'!E215)</f>
        <v>-</v>
      </c>
      <c r="AI215" s="55" t="str">
        <f>IF(AH215= "-", "-", 'CADASTRO PROD'!J215)</f>
        <v>-</v>
      </c>
      <c r="AJ215" s="55" t="str">
        <f>IF(AI215 = "-", "-", 'CADASTRO PROD'!D215)</f>
        <v>-</v>
      </c>
    </row>
    <row r="216" ht="30.0" customHeight="1">
      <c r="A216" s="1"/>
      <c r="B216" s="97" t="str">
        <f t="shared" si="1"/>
        <v/>
      </c>
      <c r="C216" s="98" t="str">
        <f t="shared" si="5"/>
        <v>-</v>
      </c>
      <c r="D216" s="102"/>
      <c r="E216" s="151" t="str">
        <f t="shared" si="2"/>
        <v/>
      </c>
      <c r="F216" s="100"/>
      <c r="G216" s="92"/>
      <c r="H216" s="93"/>
      <c r="I216" s="100"/>
      <c r="J216" s="93"/>
      <c r="K216" s="124"/>
      <c r="L216" s="147" t="str">
        <f t="shared" si="3"/>
        <v/>
      </c>
      <c r="M216" s="103" t="str">
        <f>IF(F216="","",VLOOKUP(E216,'CADASTRO PROD'!$D$8:$P$508,13,FALSE)*K216)</f>
        <v>  </v>
      </c>
      <c r="N216" s="143" t="str">
        <f t="shared" si="4"/>
        <v/>
      </c>
      <c r="O216" s="4"/>
      <c r="P216" s="4"/>
      <c r="Q216" s="4"/>
      <c r="R216" s="4"/>
      <c r="S216" s="4"/>
      <c r="T216" s="4"/>
      <c r="U216" s="4"/>
      <c r="V216" s="142"/>
      <c r="W216" s="104"/>
      <c r="X216" s="104"/>
      <c r="Y216" s="55"/>
      <c r="Z216" s="55"/>
      <c r="AA216" s="55"/>
      <c r="AB216" s="55"/>
      <c r="AC216" s="55"/>
      <c r="AD216" s="55"/>
      <c r="AE216" s="55"/>
      <c r="AF216" s="55"/>
      <c r="AG216" s="55"/>
      <c r="AH216" s="55" t="str">
        <f>IF('CADASTRO PROD'!E216 = "", "-", 'CADASTRO PROD'!E216)</f>
        <v>-</v>
      </c>
      <c r="AI216" s="55" t="str">
        <f>IF(AH216= "-", "-", 'CADASTRO PROD'!J216)</f>
        <v>-</v>
      </c>
      <c r="AJ216" s="55" t="str">
        <f>IF(AI216 = "-", "-", 'CADASTRO PROD'!D216)</f>
        <v>-</v>
      </c>
    </row>
    <row r="217" ht="30.0" customHeight="1">
      <c r="A217" s="1"/>
      <c r="B217" s="97" t="str">
        <f t="shared" si="1"/>
        <v/>
      </c>
      <c r="C217" s="108" t="str">
        <f t="shared" si="5"/>
        <v>-</v>
      </c>
      <c r="D217" s="112"/>
      <c r="E217" s="150" t="str">
        <f t="shared" si="2"/>
        <v/>
      </c>
      <c r="F217" s="110"/>
      <c r="G217" s="92"/>
      <c r="H217" s="93"/>
      <c r="I217" s="110"/>
      <c r="J217" s="93"/>
      <c r="K217" s="132"/>
      <c r="L217" s="149" t="str">
        <f t="shared" si="3"/>
        <v/>
      </c>
      <c r="M217" s="113" t="str">
        <f>IF(F217="","",VLOOKUP(E217,'CADASTRO PROD'!$D$8:$P$508,13,FALSE)*K217)</f>
        <v>  </v>
      </c>
      <c r="N217" s="143" t="str">
        <f t="shared" si="4"/>
        <v/>
      </c>
      <c r="O217" s="4"/>
      <c r="P217" s="4"/>
      <c r="Q217" s="4"/>
      <c r="R217" s="4"/>
      <c r="S217" s="4"/>
      <c r="T217" s="4"/>
      <c r="U217" s="4"/>
      <c r="V217" s="142"/>
      <c r="W217" s="104"/>
      <c r="X217" s="104"/>
      <c r="Y217" s="55"/>
      <c r="Z217" s="55"/>
      <c r="AA217" s="55"/>
      <c r="AB217" s="55"/>
      <c r="AC217" s="55"/>
      <c r="AD217" s="55"/>
      <c r="AE217" s="55"/>
      <c r="AF217" s="55"/>
      <c r="AG217" s="55"/>
      <c r="AH217" s="55" t="str">
        <f>IF('CADASTRO PROD'!E217 = "", "-", 'CADASTRO PROD'!E217)</f>
        <v>-</v>
      </c>
      <c r="AI217" s="55" t="str">
        <f>IF(AH217= "-", "-", 'CADASTRO PROD'!J217)</f>
        <v>-</v>
      </c>
      <c r="AJ217" s="55" t="str">
        <f>IF(AI217 = "-", "-", 'CADASTRO PROD'!D217)</f>
        <v>-</v>
      </c>
    </row>
    <row r="218" ht="30.0" customHeight="1">
      <c r="A218" s="1"/>
      <c r="B218" s="97" t="str">
        <f t="shared" si="1"/>
        <v/>
      </c>
      <c r="C218" s="98" t="str">
        <f t="shared" si="5"/>
        <v>-</v>
      </c>
      <c r="D218" s="102"/>
      <c r="E218" s="151" t="str">
        <f t="shared" si="2"/>
        <v/>
      </c>
      <c r="F218" s="100"/>
      <c r="G218" s="92"/>
      <c r="H218" s="93"/>
      <c r="I218" s="100"/>
      <c r="J218" s="93"/>
      <c r="K218" s="124"/>
      <c r="L218" s="147" t="str">
        <f t="shared" si="3"/>
        <v/>
      </c>
      <c r="M218" s="103" t="str">
        <f>IF(F218="","",VLOOKUP(E218,'CADASTRO PROD'!$D$8:$P$508,13,FALSE)*K218)</f>
        <v>  </v>
      </c>
      <c r="N218" s="143" t="str">
        <f t="shared" si="4"/>
        <v/>
      </c>
      <c r="O218" s="4"/>
      <c r="P218" s="4"/>
      <c r="Q218" s="4"/>
      <c r="R218" s="4"/>
      <c r="S218" s="4"/>
      <c r="T218" s="4"/>
      <c r="U218" s="4"/>
      <c r="V218" s="142"/>
      <c r="W218" s="104"/>
      <c r="X218" s="104"/>
      <c r="Y218" s="55"/>
      <c r="Z218" s="55"/>
      <c r="AA218" s="55"/>
      <c r="AB218" s="55"/>
      <c r="AC218" s="55"/>
      <c r="AD218" s="55"/>
      <c r="AE218" s="55"/>
      <c r="AF218" s="55"/>
      <c r="AG218" s="55"/>
      <c r="AH218" s="55" t="str">
        <f>IF('CADASTRO PROD'!E218 = "", "-", 'CADASTRO PROD'!E218)</f>
        <v>-</v>
      </c>
      <c r="AI218" s="55" t="str">
        <f>IF(AH218= "-", "-", 'CADASTRO PROD'!J218)</f>
        <v>-</v>
      </c>
      <c r="AJ218" s="55" t="str">
        <f>IF(AI218 = "-", "-", 'CADASTRO PROD'!D218)</f>
        <v>-</v>
      </c>
    </row>
    <row r="219" ht="30.0" customHeight="1">
      <c r="A219" s="1"/>
      <c r="B219" s="97" t="str">
        <f t="shared" si="1"/>
        <v/>
      </c>
      <c r="C219" s="108" t="str">
        <f t="shared" si="5"/>
        <v>-</v>
      </c>
      <c r="D219" s="112"/>
      <c r="E219" s="150" t="str">
        <f t="shared" si="2"/>
        <v/>
      </c>
      <c r="F219" s="110"/>
      <c r="G219" s="92"/>
      <c r="H219" s="93"/>
      <c r="I219" s="110"/>
      <c r="J219" s="93"/>
      <c r="K219" s="132"/>
      <c r="L219" s="149" t="str">
        <f t="shared" si="3"/>
        <v/>
      </c>
      <c r="M219" s="113" t="str">
        <f>IF(F219="","",VLOOKUP(E219,'CADASTRO PROD'!$D$8:$P$508,13,FALSE)*K219)</f>
        <v>  </v>
      </c>
      <c r="N219" s="143" t="str">
        <f t="shared" si="4"/>
        <v/>
      </c>
      <c r="O219" s="4"/>
      <c r="P219" s="4"/>
      <c r="Q219" s="4"/>
      <c r="R219" s="4"/>
      <c r="S219" s="4"/>
      <c r="T219" s="4"/>
      <c r="U219" s="4"/>
      <c r="V219" s="142"/>
      <c r="W219" s="104"/>
      <c r="X219" s="104"/>
      <c r="Y219" s="55"/>
      <c r="Z219" s="55"/>
      <c r="AA219" s="55"/>
      <c r="AB219" s="55"/>
      <c r="AC219" s="55"/>
      <c r="AD219" s="55"/>
      <c r="AE219" s="55"/>
      <c r="AF219" s="55"/>
      <c r="AG219" s="55"/>
      <c r="AH219" s="55" t="str">
        <f>IF('CADASTRO PROD'!E219 = "", "-", 'CADASTRO PROD'!E219)</f>
        <v>-</v>
      </c>
      <c r="AI219" s="55" t="str">
        <f>IF(AH219= "-", "-", 'CADASTRO PROD'!J219)</f>
        <v>-</v>
      </c>
      <c r="AJ219" s="55" t="str">
        <f>IF(AI219 = "-", "-", 'CADASTRO PROD'!D219)</f>
        <v>-</v>
      </c>
    </row>
    <row r="220" ht="30.0" customHeight="1">
      <c r="A220" s="1"/>
      <c r="B220" s="97" t="str">
        <f t="shared" si="1"/>
        <v/>
      </c>
      <c r="C220" s="98" t="str">
        <f t="shared" si="5"/>
        <v>-</v>
      </c>
      <c r="D220" s="102"/>
      <c r="E220" s="151" t="str">
        <f t="shared" si="2"/>
        <v/>
      </c>
      <c r="F220" s="100"/>
      <c r="G220" s="92"/>
      <c r="H220" s="93"/>
      <c r="I220" s="100"/>
      <c r="J220" s="93"/>
      <c r="K220" s="124"/>
      <c r="L220" s="147" t="str">
        <f t="shared" si="3"/>
        <v/>
      </c>
      <c r="M220" s="103" t="str">
        <f>IF(F220="","",VLOOKUP(E220,'CADASTRO PROD'!$D$8:$P$508,13,FALSE)*K220)</f>
        <v>  </v>
      </c>
      <c r="N220" s="143" t="str">
        <f t="shared" si="4"/>
        <v/>
      </c>
      <c r="O220" s="4"/>
      <c r="P220" s="4"/>
      <c r="Q220" s="4"/>
      <c r="R220" s="4"/>
      <c r="S220" s="4"/>
      <c r="T220" s="4"/>
      <c r="U220" s="4"/>
      <c r="V220" s="142"/>
      <c r="W220" s="104"/>
      <c r="X220" s="104"/>
      <c r="Y220" s="55"/>
      <c r="Z220" s="55"/>
      <c r="AA220" s="55"/>
      <c r="AB220" s="55"/>
      <c r="AC220" s="55"/>
      <c r="AD220" s="55"/>
      <c r="AE220" s="55"/>
      <c r="AF220" s="55"/>
      <c r="AG220" s="55"/>
      <c r="AH220" s="55" t="str">
        <f>IF('CADASTRO PROD'!E220 = "", "-", 'CADASTRO PROD'!E220)</f>
        <v>-</v>
      </c>
      <c r="AI220" s="55" t="str">
        <f>IF(AH220= "-", "-", 'CADASTRO PROD'!J220)</f>
        <v>-</v>
      </c>
      <c r="AJ220" s="55" t="str">
        <f>IF(AI220 = "-", "-", 'CADASTRO PROD'!D220)</f>
        <v>-</v>
      </c>
    </row>
    <row r="221" ht="30.0" customHeight="1">
      <c r="A221" s="1"/>
      <c r="B221" s="97" t="str">
        <f t="shared" si="1"/>
        <v/>
      </c>
      <c r="C221" s="108" t="str">
        <f t="shared" si="5"/>
        <v>-</v>
      </c>
      <c r="D221" s="112"/>
      <c r="E221" s="150" t="str">
        <f t="shared" si="2"/>
        <v/>
      </c>
      <c r="F221" s="110"/>
      <c r="G221" s="92"/>
      <c r="H221" s="93"/>
      <c r="I221" s="110"/>
      <c r="J221" s="93"/>
      <c r="K221" s="132"/>
      <c r="L221" s="149" t="str">
        <f t="shared" si="3"/>
        <v/>
      </c>
      <c r="M221" s="113" t="str">
        <f>IF(F221="","",VLOOKUP(E221,'CADASTRO PROD'!$D$8:$P$508,13,FALSE)*K221)</f>
        <v>  </v>
      </c>
      <c r="N221" s="143" t="str">
        <f t="shared" si="4"/>
        <v/>
      </c>
      <c r="O221" s="4"/>
      <c r="P221" s="4"/>
      <c r="Q221" s="4"/>
      <c r="R221" s="4"/>
      <c r="S221" s="4"/>
      <c r="T221" s="4"/>
      <c r="U221" s="4"/>
      <c r="V221" s="142"/>
      <c r="W221" s="104"/>
      <c r="X221" s="104"/>
      <c r="Y221" s="55"/>
      <c r="Z221" s="55"/>
      <c r="AA221" s="55"/>
      <c r="AB221" s="55"/>
      <c r="AC221" s="55"/>
      <c r="AD221" s="55"/>
      <c r="AE221" s="55"/>
      <c r="AF221" s="55"/>
      <c r="AG221" s="55"/>
      <c r="AH221" s="55" t="str">
        <f>IF('CADASTRO PROD'!E221 = "", "-", 'CADASTRO PROD'!E221)</f>
        <v>-</v>
      </c>
      <c r="AI221" s="55" t="str">
        <f>IF(AH221= "-", "-", 'CADASTRO PROD'!J221)</f>
        <v>-</v>
      </c>
      <c r="AJ221" s="55" t="str">
        <f>IF(AI221 = "-", "-", 'CADASTRO PROD'!D221)</f>
        <v>-</v>
      </c>
    </row>
    <row r="222" ht="30.0" customHeight="1">
      <c r="A222" s="1"/>
      <c r="B222" s="97" t="str">
        <f t="shared" si="1"/>
        <v/>
      </c>
      <c r="C222" s="98" t="str">
        <f t="shared" si="5"/>
        <v>-</v>
      </c>
      <c r="D222" s="102"/>
      <c r="E222" s="151" t="str">
        <f t="shared" si="2"/>
        <v/>
      </c>
      <c r="F222" s="100"/>
      <c r="G222" s="92"/>
      <c r="H222" s="93"/>
      <c r="I222" s="100"/>
      <c r="J222" s="93"/>
      <c r="K222" s="124"/>
      <c r="L222" s="147" t="str">
        <f t="shared" si="3"/>
        <v/>
      </c>
      <c r="M222" s="103" t="str">
        <f>IF(F222="","",VLOOKUP(E222,'CADASTRO PROD'!$D$8:$P$508,13,FALSE)*K222)</f>
        <v>  </v>
      </c>
      <c r="N222" s="143" t="str">
        <f t="shared" si="4"/>
        <v/>
      </c>
      <c r="O222" s="4"/>
      <c r="P222" s="4"/>
      <c r="Q222" s="4"/>
      <c r="R222" s="4"/>
      <c r="S222" s="4"/>
      <c r="T222" s="4"/>
      <c r="U222" s="4"/>
      <c r="V222" s="142"/>
      <c r="W222" s="104"/>
      <c r="X222" s="104"/>
      <c r="Y222" s="55"/>
      <c r="Z222" s="55"/>
      <c r="AA222" s="55"/>
      <c r="AB222" s="55"/>
      <c r="AC222" s="55"/>
      <c r="AD222" s="55"/>
      <c r="AE222" s="55"/>
      <c r="AF222" s="55"/>
      <c r="AG222" s="55"/>
      <c r="AH222" s="55" t="str">
        <f>IF('CADASTRO PROD'!E222 = "", "-", 'CADASTRO PROD'!E222)</f>
        <v>-</v>
      </c>
      <c r="AI222" s="55" t="str">
        <f>IF(AH222= "-", "-", 'CADASTRO PROD'!J222)</f>
        <v>-</v>
      </c>
      <c r="AJ222" s="55" t="str">
        <f>IF(AI222 = "-", "-", 'CADASTRO PROD'!D222)</f>
        <v>-</v>
      </c>
    </row>
    <row r="223" ht="30.0" customHeight="1">
      <c r="A223" s="1"/>
      <c r="B223" s="97" t="str">
        <f t="shared" si="1"/>
        <v/>
      </c>
      <c r="C223" s="108" t="str">
        <f t="shared" si="5"/>
        <v>-</v>
      </c>
      <c r="D223" s="112"/>
      <c r="E223" s="150" t="str">
        <f t="shared" si="2"/>
        <v/>
      </c>
      <c r="F223" s="110"/>
      <c r="G223" s="92"/>
      <c r="H223" s="93"/>
      <c r="I223" s="110"/>
      <c r="J223" s="93"/>
      <c r="K223" s="132"/>
      <c r="L223" s="149" t="str">
        <f t="shared" si="3"/>
        <v/>
      </c>
      <c r="M223" s="113" t="str">
        <f>IF(F223="","",VLOOKUP(E223,'CADASTRO PROD'!$D$8:$P$508,13,FALSE)*K223)</f>
        <v>  </v>
      </c>
      <c r="N223" s="143" t="str">
        <f t="shared" si="4"/>
        <v/>
      </c>
      <c r="O223" s="4"/>
      <c r="P223" s="4"/>
      <c r="Q223" s="4"/>
      <c r="R223" s="4"/>
      <c r="S223" s="4"/>
      <c r="T223" s="4"/>
      <c r="U223" s="4"/>
      <c r="V223" s="142"/>
      <c r="W223" s="104"/>
      <c r="X223" s="104"/>
      <c r="Y223" s="55"/>
      <c r="Z223" s="55"/>
      <c r="AA223" s="55"/>
      <c r="AB223" s="55"/>
      <c r="AC223" s="55"/>
      <c r="AD223" s="55"/>
      <c r="AE223" s="55"/>
      <c r="AF223" s="55"/>
      <c r="AG223" s="55"/>
      <c r="AH223" s="55" t="str">
        <f>IF('CADASTRO PROD'!E223 = "", "-", 'CADASTRO PROD'!E223)</f>
        <v>-</v>
      </c>
      <c r="AI223" s="55" t="str">
        <f>IF(AH223= "-", "-", 'CADASTRO PROD'!J223)</f>
        <v>-</v>
      </c>
      <c r="AJ223" s="55" t="str">
        <f>IF(AI223 = "-", "-", 'CADASTRO PROD'!D223)</f>
        <v>-</v>
      </c>
    </row>
    <row r="224" ht="30.0" customHeight="1">
      <c r="A224" s="1"/>
      <c r="B224" s="97" t="str">
        <f t="shared" si="1"/>
        <v/>
      </c>
      <c r="C224" s="98" t="str">
        <f t="shared" si="5"/>
        <v>-</v>
      </c>
      <c r="D224" s="102"/>
      <c r="E224" s="151" t="str">
        <f t="shared" si="2"/>
        <v/>
      </c>
      <c r="F224" s="100"/>
      <c r="G224" s="92"/>
      <c r="H224" s="93"/>
      <c r="I224" s="100"/>
      <c r="J224" s="93"/>
      <c r="K224" s="124"/>
      <c r="L224" s="147" t="str">
        <f t="shared" si="3"/>
        <v/>
      </c>
      <c r="M224" s="103" t="str">
        <f>IF(F224="","",VLOOKUP(E224,'CADASTRO PROD'!$D$8:$P$508,13,FALSE)*K224)</f>
        <v>  </v>
      </c>
      <c r="N224" s="143" t="str">
        <f t="shared" si="4"/>
        <v/>
      </c>
      <c r="O224" s="4"/>
      <c r="P224" s="4"/>
      <c r="Q224" s="4"/>
      <c r="R224" s="4"/>
      <c r="S224" s="4"/>
      <c r="T224" s="4"/>
      <c r="U224" s="4"/>
      <c r="V224" s="142"/>
      <c r="W224" s="104"/>
      <c r="X224" s="104"/>
      <c r="Y224" s="55"/>
      <c r="Z224" s="55"/>
      <c r="AA224" s="55"/>
      <c r="AB224" s="55"/>
      <c r="AC224" s="55"/>
      <c r="AD224" s="55"/>
      <c r="AE224" s="55"/>
      <c r="AF224" s="55"/>
      <c r="AG224" s="55"/>
      <c r="AH224" s="55" t="str">
        <f>IF('CADASTRO PROD'!E224 = "", "-", 'CADASTRO PROD'!E224)</f>
        <v>-</v>
      </c>
      <c r="AI224" s="55" t="str">
        <f>IF(AH224= "-", "-", 'CADASTRO PROD'!J224)</f>
        <v>-</v>
      </c>
      <c r="AJ224" s="55" t="str">
        <f>IF(AI224 = "-", "-", 'CADASTRO PROD'!D224)</f>
        <v>-</v>
      </c>
    </row>
    <row r="225" ht="30.0" customHeight="1">
      <c r="A225" s="1"/>
      <c r="B225" s="97" t="str">
        <f t="shared" si="1"/>
        <v/>
      </c>
      <c r="C225" s="108" t="str">
        <f t="shared" si="5"/>
        <v>-</v>
      </c>
      <c r="D225" s="112"/>
      <c r="E225" s="150" t="str">
        <f t="shared" si="2"/>
        <v/>
      </c>
      <c r="F225" s="110"/>
      <c r="G225" s="92"/>
      <c r="H225" s="93"/>
      <c r="I225" s="110"/>
      <c r="J225" s="93"/>
      <c r="K225" s="132"/>
      <c r="L225" s="149" t="str">
        <f t="shared" si="3"/>
        <v/>
      </c>
      <c r="M225" s="113" t="str">
        <f>IF(F225="","",VLOOKUP(E225,'CADASTRO PROD'!$D$8:$P$508,13,FALSE)*K225)</f>
        <v>  </v>
      </c>
      <c r="N225" s="143" t="str">
        <f t="shared" si="4"/>
        <v/>
      </c>
      <c r="O225" s="4"/>
      <c r="P225" s="4"/>
      <c r="Q225" s="4"/>
      <c r="R225" s="4"/>
      <c r="S225" s="4"/>
      <c r="T225" s="4"/>
      <c r="U225" s="4"/>
      <c r="V225" s="142"/>
      <c r="W225" s="104"/>
      <c r="X225" s="104"/>
      <c r="Y225" s="55"/>
      <c r="Z225" s="55"/>
      <c r="AA225" s="55"/>
      <c r="AB225" s="55"/>
      <c r="AC225" s="55"/>
      <c r="AD225" s="55"/>
      <c r="AE225" s="55"/>
      <c r="AF225" s="55"/>
      <c r="AG225" s="55"/>
      <c r="AH225" s="55" t="str">
        <f>IF('CADASTRO PROD'!E225 = "", "-", 'CADASTRO PROD'!E225)</f>
        <v>-</v>
      </c>
      <c r="AI225" s="55" t="str">
        <f>IF(AH225= "-", "-", 'CADASTRO PROD'!J225)</f>
        <v>-</v>
      </c>
      <c r="AJ225" s="55" t="str">
        <f>IF(AI225 = "-", "-", 'CADASTRO PROD'!D225)</f>
        <v>-</v>
      </c>
    </row>
    <row r="226" ht="30.0" customHeight="1">
      <c r="A226" s="1"/>
      <c r="B226" s="97" t="str">
        <f t="shared" si="1"/>
        <v/>
      </c>
      <c r="C226" s="98" t="str">
        <f t="shared" si="5"/>
        <v>-</v>
      </c>
      <c r="D226" s="102"/>
      <c r="E226" s="151" t="str">
        <f t="shared" si="2"/>
        <v/>
      </c>
      <c r="F226" s="100"/>
      <c r="G226" s="92"/>
      <c r="H226" s="93"/>
      <c r="I226" s="100"/>
      <c r="J226" s="93"/>
      <c r="K226" s="124"/>
      <c r="L226" s="147" t="str">
        <f t="shared" si="3"/>
        <v/>
      </c>
      <c r="M226" s="103" t="str">
        <f>IF(F226="","",VLOOKUP(E226,'CADASTRO PROD'!$D$8:$P$508,13,FALSE)*K226)</f>
        <v>  </v>
      </c>
      <c r="N226" s="143" t="str">
        <f t="shared" si="4"/>
        <v/>
      </c>
      <c r="O226" s="4"/>
      <c r="P226" s="4"/>
      <c r="Q226" s="4"/>
      <c r="R226" s="4"/>
      <c r="S226" s="4"/>
      <c r="T226" s="4"/>
      <c r="U226" s="4"/>
      <c r="V226" s="142"/>
      <c r="W226" s="104"/>
      <c r="X226" s="104"/>
      <c r="Y226" s="55"/>
      <c r="Z226" s="55"/>
      <c r="AA226" s="55"/>
      <c r="AB226" s="55"/>
      <c r="AC226" s="55"/>
      <c r="AD226" s="55"/>
      <c r="AE226" s="55"/>
      <c r="AF226" s="55"/>
      <c r="AG226" s="55"/>
      <c r="AH226" s="55" t="str">
        <f>IF('CADASTRO PROD'!E226 = "", "-", 'CADASTRO PROD'!E226)</f>
        <v>-</v>
      </c>
      <c r="AI226" s="55" t="str">
        <f>IF(AH226= "-", "-", 'CADASTRO PROD'!J226)</f>
        <v>-</v>
      </c>
      <c r="AJ226" s="55" t="str">
        <f>IF(AI226 = "-", "-", 'CADASTRO PROD'!D226)</f>
        <v>-</v>
      </c>
    </row>
    <row r="227" ht="30.0" customHeight="1">
      <c r="A227" s="1"/>
      <c r="B227" s="97" t="str">
        <f t="shared" si="1"/>
        <v/>
      </c>
      <c r="C227" s="108" t="str">
        <f t="shared" si="5"/>
        <v>-</v>
      </c>
      <c r="D227" s="112"/>
      <c r="E227" s="150" t="str">
        <f t="shared" si="2"/>
        <v/>
      </c>
      <c r="F227" s="110"/>
      <c r="G227" s="92"/>
      <c r="H227" s="93"/>
      <c r="I227" s="110"/>
      <c r="J227" s="93"/>
      <c r="K227" s="132"/>
      <c r="L227" s="149" t="str">
        <f t="shared" si="3"/>
        <v/>
      </c>
      <c r="M227" s="113" t="str">
        <f>IF(F227="","",VLOOKUP(E227,'CADASTRO PROD'!$D$8:$P$508,13,FALSE)*K227)</f>
        <v>  </v>
      </c>
      <c r="N227" s="143" t="str">
        <f t="shared" si="4"/>
        <v/>
      </c>
      <c r="O227" s="4"/>
      <c r="P227" s="4"/>
      <c r="Q227" s="4"/>
      <c r="R227" s="4"/>
      <c r="S227" s="4"/>
      <c r="T227" s="4"/>
      <c r="U227" s="4"/>
      <c r="V227" s="142"/>
      <c r="W227" s="104"/>
      <c r="X227" s="104"/>
      <c r="Y227" s="55"/>
      <c r="Z227" s="55"/>
      <c r="AA227" s="55"/>
      <c r="AB227" s="55"/>
      <c r="AC227" s="55"/>
      <c r="AD227" s="55"/>
      <c r="AE227" s="55"/>
      <c r="AF227" s="55"/>
      <c r="AG227" s="55"/>
      <c r="AH227" s="55" t="str">
        <f>IF('CADASTRO PROD'!E227 = "", "-", 'CADASTRO PROD'!E227)</f>
        <v>-</v>
      </c>
      <c r="AI227" s="55" t="str">
        <f>IF(AH227= "-", "-", 'CADASTRO PROD'!J227)</f>
        <v>-</v>
      </c>
      <c r="AJ227" s="55" t="str">
        <f>IF(AI227 = "-", "-", 'CADASTRO PROD'!D227)</f>
        <v>-</v>
      </c>
    </row>
    <row r="228" ht="30.0" customHeight="1">
      <c r="A228" s="1"/>
      <c r="B228" s="97" t="str">
        <f t="shared" si="1"/>
        <v/>
      </c>
      <c r="C228" s="98" t="str">
        <f t="shared" si="5"/>
        <v>-</v>
      </c>
      <c r="D228" s="102"/>
      <c r="E228" s="151" t="str">
        <f t="shared" si="2"/>
        <v/>
      </c>
      <c r="F228" s="100"/>
      <c r="G228" s="92"/>
      <c r="H228" s="93"/>
      <c r="I228" s="100"/>
      <c r="J228" s="93"/>
      <c r="K228" s="124"/>
      <c r="L228" s="147" t="str">
        <f t="shared" si="3"/>
        <v/>
      </c>
      <c r="M228" s="103" t="str">
        <f>IF(F228="","",VLOOKUP(E228,'CADASTRO PROD'!$D$8:$P$508,13,FALSE)*K228)</f>
        <v>  </v>
      </c>
      <c r="N228" s="143" t="str">
        <f t="shared" si="4"/>
        <v/>
      </c>
      <c r="O228" s="4"/>
      <c r="P228" s="4"/>
      <c r="Q228" s="4"/>
      <c r="R228" s="4"/>
      <c r="S228" s="4"/>
      <c r="T228" s="4"/>
      <c r="U228" s="4"/>
      <c r="V228" s="142"/>
      <c r="W228" s="104"/>
      <c r="X228" s="104"/>
      <c r="Y228" s="55"/>
      <c r="Z228" s="55"/>
      <c r="AA228" s="55"/>
      <c r="AB228" s="55"/>
      <c r="AC228" s="55"/>
      <c r="AD228" s="55"/>
      <c r="AE228" s="55"/>
      <c r="AF228" s="55"/>
      <c r="AG228" s="55"/>
      <c r="AH228" s="55" t="str">
        <f>IF('CADASTRO PROD'!E228 = "", "-", 'CADASTRO PROD'!E228)</f>
        <v>-</v>
      </c>
      <c r="AI228" s="55" t="str">
        <f>IF(AH228= "-", "-", 'CADASTRO PROD'!J228)</f>
        <v>-</v>
      </c>
      <c r="AJ228" s="55" t="str">
        <f>IF(AI228 = "-", "-", 'CADASTRO PROD'!D228)</f>
        <v>-</v>
      </c>
    </row>
    <row r="229" ht="30.0" customHeight="1">
      <c r="A229" s="1"/>
      <c r="B229" s="97" t="str">
        <f t="shared" si="1"/>
        <v/>
      </c>
      <c r="C229" s="108" t="str">
        <f t="shared" si="5"/>
        <v>-</v>
      </c>
      <c r="D229" s="112"/>
      <c r="E229" s="150" t="str">
        <f t="shared" si="2"/>
        <v/>
      </c>
      <c r="F229" s="110"/>
      <c r="G229" s="92"/>
      <c r="H229" s="93"/>
      <c r="I229" s="110"/>
      <c r="J229" s="93"/>
      <c r="K229" s="132"/>
      <c r="L229" s="149" t="str">
        <f t="shared" si="3"/>
        <v/>
      </c>
      <c r="M229" s="113" t="str">
        <f>IF(F229="","",VLOOKUP(E229,'CADASTRO PROD'!$D$8:$P$508,13,FALSE)*K229)</f>
        <v>  </v>
      </c>
      <c r="N229" s="143" t="str">
        <f t="shared" si="4"/>
        <v/>
      </c>
      <c r="O229" s="4"/>
      <c r="P229" s="4"/>
      <c r="Q229" s="4"/>
      <c r="R229" s="4"/>
      <c r="S229" s="4"/>
      <c r="T229" s="4"/>
      <c r="U229" s="4"/>
      <c r="V229" s="142"/>
      <c r="W229" s="104"/>
      <c r="X229" s="104"/>
      <c r="Y229" s="55"/>
      <c r="Z229" s="55"/>
      <c r="AA229" s="55"/>
      <c r="AB229" s="55"/>
      <c r="AC229" s="55"/>
      <c r="AD229" s="55"/>
      <c r="AE229" s="55"/>
      <c r="AF229" s="55"/>
      <c r="AG229" s="55"/>
      <c r="AH229" s="55" t="str">
        <f>IF('CADASTRO PROD'!E229 = "", "-", 'CADASTRO PROD'!E229)</f>
        <v>-</v>
      </c>
      <c r="AI229" s="55" t="str">
        <f>IF(AH229= "-", "-", 'CADASTRO PROD'!J229)</f>
        <v>-</v>
      </c>
      <c r="AJ229" s="55" t="str">
        <f>IF(AI229 = "-", "-", 'CADASTRO PROD'!D229)</f>
        <v>-</v>
      </c>
    </row>
    <row r="230" ht="30.0" customHeight="1">
      <c r="A230" s="1"/>
      <c r="B230" s="97" t="str">
        <f t="shared" si="1"/>
        <v/>
      </c>
      <c r="C230" s="98" t="str">
        <f t="shared" si="5"/>
        <v>-</v>
      </c>
      <c r="D230" s="102"/>
      <c r="E230" s="151" t="str">
        <f t="shared" si="2"/>
        <v/>
      </c>
      <c r="F230" s="100"/>
      <c r="G230" s="92"/>
      <c r="H230" s="93"/>
      <c r="I230" s="100"/>
      <c r="J230" s="93"/>
      <c r="K230" s="124"/>
      <c r="L230" s="147" t="str">
        <f t="shared" si="3"/>
        <v/>
      </c>
      <c r="M230" s="103" t="str">
        <f>IF(F230="","",VLOOKUP(E230,'CADASTRO PROD'!$D$8:$P$508,13,FALSE)*K230)</f>
        <v>  </v>
      </c>
      <c r="N230" s="143" t="str">
        <f t="shared" si="4"/>
        <v/>
      </c>
      <c r="O230" s="4"/>
      <c r="P230" s="4"/>
      <c r="Q230" s="4"/>
      <c r="R230" s="4"/>
      <c r="S230" s="4"/>
      <c r="T230" s="4"/>
      <c r="U230" s="4"/>
      <c r="V230" s="142"/>
      <c r="W230" s="104"/>
      <c r="X230" s="104"/>
      <c r="Y230" s="55"/>
      <c r="Z230" s="55"/>
      <c r="AA230" s="55"/>
      <c r="AB230" s="55"/>
      <c r="AC230" s="55"/>
      <c r="AD230" s="55"/>
      <c r="AE230" s="55"/>
      <c r="AF230" s="55"/>
      <c r="AG230" s="55"/>
      <c r="AH230" s="55" t="str">
        <f>IF('CADASTRO PROD'!E230 = "", "-", 'CADASTRO PROD'!E230)</f>
        <v>-</v>
      </c>
      <c r="AI230" s="55" t="str">
        <f>IF(AH230= "-", "-", 'CADASTRO PROD'!J230)</f>
        <v>-</v>
      </c>
      <c r="AJ230" s="55" t="str">
        <f>IF(AI230 = "-", "-", 'CADASTRO PROD'!D230)</f>
        <v>-</v>
      </c>
    </row>
    <row r="231" ht="30.0" customHeight="1">
      <c r="A231" s="1"/>
      <c r="B231" s="97" t="str">
        <f t="shared" si="1"/>
        <v/>
      </c>
      <c r="C231" s="108" t="str">
        <f t="shared" si="5"/>
        <v>-</v>
      </c>
      <c r="D231" s="112"/>
      <c r="E231" s="150" t="str">
        <f t="shared" si="2"/>
        <v/>
      </c>
      <c r="F231" s="110"/>
      <c r="G231" s="92"/>
      <c r="H231" s="93"/>
      <c r="I231" s="110"/>
      <c r="J231" s="93"/>
      <c r="K231" s="132"/>
      <c r="L231" s="149" t="str">
        <f t="shared" si="3"/>
        <v/>
      </c>
      <c r="M231" s="113" t="str">
        <f>IF(F231="","",VLOOKUP(E231,'CADASTRO PROD'!$D$8:$P$508,13,FALSE)*K231)</f>
        <v>  </v>
      </c>
      <c r="N231" s="143" t="str">
        <f t="shared" si="4"/>
        <v/>
      </c>
      <c r="O231" s="4"/>
      <c r="P231" s="4"/>
      <c r="Q231" s="4"/>
      <c r="R231" s="4"/>
      <c r="S231" s="4"/>
      <c r="T231" s="4"/>
      <c r="U231" s="4"/>
      <c r="V231" s="142"/>
      <c r="W231" s="104"/>
      <c r="X231" s="104"/>
      <c r="Y231" s="55"/>
      <c r="Z231" s="55"/>
      <c r="AA231" s="55"/>
      <c r="AB231" s="55"/>
      <c r="AC231" s="55"/>
      <c r="AD231" s="55"/>
      <c r="AE231" s="55"/>
      <c r="AF231" s="55"/>
      <c r="AG231" s="55"/>
      <c r="AH231" s="55" t="str">
        <f>IF('CADASTRO PROD'!E231 = "", "-", 'CADASTRO PROD'!E231)</f>
        <v>-</v>
      </c>
      <c r="AI231" s="55" t="str">
        <f>IF(AH231= "-", "-", 'CADASTRO PROD'!J231)</f>
        <v>-</v>
      </c>
      <c r="AJ231" s="55" t="str">
        <f>IF(AI231 = "-", "-", 'CADASTRO PROD'!D231)</f>
        <v>-</v>
      </c>
    </row>
    <row r="232" ht="30.0" customHeight="1">
      <c r="A232" s="1"/>
      <c r="B232" s="97" t="str">
        <f t="shared" si="1"/>
        <v/>
      </c>
      <c r="C232" s="98" t="str">
        <f t="shared" si="5"/>
        <v>-</v>
      </c>
      <c r="D232" s="102"/>
      <c r="E232" s="151" t="str">
        <f t="shared" si="2"/>
        <v/>
      </c>
      <c r="F232" s="100"/>
      <c r="G232" s="92"/>
      <c r="H232" s="93"/>
      <c r="I232" s="100"/>
      <c r="J232" s="93"/>
      <c r="K232" s="124"/>
      <c r="L232" s="147" t="str">
        <f t="shared" si="3"/>
        <v/>
      </c>
      <c r="M232" s="103" t="str">
        <f>IF(F232="","",VLOOKUP(E232,'CADASTRO PROD'!$D$8:$P$508,13,FALSE)*K232)</f>
        <v>  </v>
      </c>
      <c r="N232" s="143" t="str">
        <f t="shared" si="4"/>
        <v/>
      </c>
      <c r="O232" s="4"/>
      <c r="P232" s="4"/>
      <c r="Q232" s="4"/>
      <c r="R232" s="4"/>
      <c r="S232" s="4"/>
      <c r="T232" s="4"/>
      <c r="U232" s="4"/>
      <c r="V232" s="142"/>
      <c r="W232" s="104"/>
      <c r="X232" s="104"/>
      <c r="Y232" s="55"/>
      <c r="Z232" s="55"/>
      <c r="AA232" s="55"/>
      <c r="AB232" s="55"/>
      <c r="AC232" s="55"/>
      <c r="AD232" s="55"/>
      <c r="AE232" s="55"/>
      <c r="AF232" s="55"/>
      <c r="AG232" s="55"/>
      <c r="AH232" s="55" t="str">
        <f>IF('CADASTRO PROD'!E232 = "", "-", 'CADASTRO PROD'!E232)</f>
        <v>-</v>
      </c>
      <c r="AI232" s="55" t="str">
        <f>IF(AH232= "-", "-", 'CADASTRO PROD'!J232)</f>
        <v>-</v>
      </c>
      <c r="AJ232" s="55" t="str">
        <f>IF(AI232 = "-", "-", 'CADASTRO PROD'!D232)</f>
        <v>-</v>
      </c>
    </row>
    <row r="233" ht="30.0" customHeight="1">
      <c r="A233" s="1"/>
      <c r="B233" s="97" t="str">
        <f t="shared" si="1"/>
        <v/>
      </c>
      <c r="C233" s="108" t="str">
        <f t="shared" si="5"/>
        <v>-</v>
      </c>
      <c r="D233" s="112"/>
      <c r="E233" s="150" t="str">
        <f t="shared" si="2"/>
        <v/>
      </c>
      <c r="F233" s="110"/>
      <c r="G233" s="92"/>
      <c r="H233" s="93"/>
      <c r="I233" s="110"/>
      <c r="J233" s="93"/>
      <c r="K233" s="132"/>
      <c r="L233" s="149" t="str">
        <f t="shared" si="3"/>
        <v/>
      </c>
      <c r="M233" s="113" t="str">
        <f>IF(F233="","",VLOOKUP(E233,'CADASTRO PROD'!$D$8:$P$508,13,FALSE)*K233)</f>
        <v>  </v>
      </c>
      <c r="N233" s="143" t="str">
        <f t="shared" si="4"/>
        <v/>
      </c>
      <c r="O233" s="4"/>
      <c r="P233" s="4"/>
      <c r="Q233" s="4"/>
      <c r="R233" s="4"/>
      <c r="S233" s="4"/>
      <c r="T233" s="4"/>
      <c r="U233" s="4"/>
      <c r="V233" s="142"/>
      <c r="W233" s="104"/>
      <c r="X233" s="104"/>
      <c r="Y233" s="55"/>
      <c r="Z233" s="55"/>
      <c r="AA233" s="55"/>
      <c r="AB233" s="55"/>
      <c r="AC233" s="55"/>
      <c r="AD233" s="55"/>
      <c r="AE233" s="55"/>
      <c r="AF233" s="55"/>
      <c r="AG233" s="55"/>
      <c r="AH233" s="55" t="str">
        <f>IF('CADASTRO PROD'!E233 = "", "-", 'CADASTRO PROD'!E233)</f>
        <v>-</v>
      </c>
      <c r="AI233" s="55" t="str">
        <f>IF(AH233= "-", "-", 'CADASTRO PROD'!J233)</f>
        <v>-</v>
      </c>
      <c r="AJ233" s="55" t="str">
        <f>IF(AI233 = "-", "-", 'CADASTRO PROD'!D233)</f>
        <v>-</v>
      </c>
    </row>
    <row r="234" ht="30.0" customHeight="1">
      <c r="A234" s="1"/>
      <c r="B234" s="97" t="str">
        <f t="shared" si="1"/>
        <v/>
      </c>
      <c r="C234" s="98" t="str">
        <f t="shared" si="5"/>
        <v>-</v>
      </c>
      <c r="D234" s="102"/>
      <c r="E234" s="151" t="str">
        <f t="shared" si="2"/>
        <v/>
      </c>
      <c r="F234" s="100"/>
      <c r="G234" s="92"/>
      <c r="H234" s="93"/>
      <c r="I234" s="100"/>
      <c r="J234" s="93"/>
      <c r="K234" s="124"/>
      <c r="L234" s="147" t="str">
        <f t="shared" si="3"/>
        <v/>
      </c>
      <c r="M234" s="103" t="str">
        <f>IF(F234="","",VLOOKUP(E234,'CADASTRO PROD'!$D$8:$P$508,13,FALSE)*K234)</f>
        <v>  </v>
      </c>
      <c r="N234" s="143" t="str">
        <f t="shared" si="4"/>
        <v/>
      </c>
      <c r="O234" s="4"/>
      <c r="P234" s="4"/>
      <c r="Q234" s="4"/>
      <c r="R234" s="4"/>
      <c r="S234" s="4"/>
      <c r="T234" s="4"/>
      <c r="U234" s="4"/>
      <c r="V234" s="142"/>
      <c r="W234" s="104"/>
      <c r="X234" s="104"/>
      <c r="Y234" s="55"/>
      <c r="Z234" s="55"/>
      <c r="AA234" s="55"/>
      <c r="AB234" s="55"/>
      <c r="AC234" s="55"/>
      <c r="AD234" s="55"/>
      <c r="AE234" s="55"/>
      <c r="AF234" s="55"/>
      <c r="AG234" s="55"/>
      <c r="AH234" s="55" t="str">
        <f>IF('CADASTRO PROD'!E234 = "", "-", 'CADASTRO PROD'!E234)</f>
        <v>-</v>
      </c>
      <c r="AI234" s="55" t="str">
        <f>IF(AH234= "-", "-", 'CADASTRO PROD'!J234)</f>
        <v>-</v>
      </c>
      <c r="AJ234" s="55" t="str">
        <f>IF(AI234 = "-", "-", 'CADASTRO PROD'!D234)</f>
        <v>-</v>
      </c>
    </row>
    <row r="235" ht="30.0" customHeight="1">
      <c r="A235" s="1"/>
      <c r="B235" s="97" t="str">
        <f t="shared" si="1"/>
        <v/>
      </c>
      <c r="C235" s="108" t="str">
        <f t="shared" si="5"/>
        <v>-</v>
      </c>
      <c r="D235" s="112"/>
      <c r="E235" s="150" t="str">
        <f t="shared" si="2"/>
        <v/>
      </c>
      <c r="F235" s="110"/>
      <c r="G235" s="92"/>
      <c r="H235" s="93"/>
      <c r="I235" s="110"/>
      <c r="J235" s="93"/>
      <c r="K235" s="132"/>
      <c r="L235" s="149" t="str">
        <f t="shared" si="3"/>
        <v/>
      </c>
      <c r="M235" s="113" t="str">
        <f>IF(F235="","",VLOOKUP(E235,'CADASTRO PROD'!$D$8:$P$508,13,FALSE)*K235)</f>
        <v>  </v>
      </c>
      <c r="N235" s="143" t="str">
        <f t="shared" si="4"/>
        <v/>
      </c>
      <c r="O235" s="4"/>
      <c r="P235" s="4"/>
      <c r="Q235" s="4"/>
      <c r="R235" s="4"/>
      <c r="S235" s="4"/>
      <c r="T235" s="4"/>
      <c r="U235" s="4"/>
      <c r="V235" s="142"/>
      <c r="W235" s="104"/>
      <c r="X235" s="104"/>
      <c r="Y235" s="55"/>
      <c r="Z235" s="55"/>
      <c r="AA235" s="55"/>
      <c r="AB235" s="55"/>
      <c r="AC235" s="55"/>
      <c r="AD235" s="55"/>
      <c r="AE235" s="55"/>
      <c r="AF235" s="55"/>
      <c r="AG235" s="55"/>
      <c r="AH235" s="55" t="str">
        <f>IF('CADASTRO PROD'!E235 = "", "-", 'CADASTRO PROD'!E235)</f>
        <v>-</v>
      </c>
      <c r="AI235" s="55" t="str">
        <f>IF(AH235= "-", "-", 'CADASTRO PROD'!J235)</f>
        <v>-</v>
      </c>
      <c r="AJ235" s="55" t="str">
        <f>IF(AI235 = "-", "-", 'CADASTRO PROD'!D235)</f>
        <v>-</v>
      </c>
    </row>
    <row r="236" ht="30.0" customHeight="1">
      <c r="A236" s="1"/>
      <c r="B236" s="97" t="str">
        <f t="shared" si="1"/>
        <v/>
      </c>
      <c r="C236" s="98" t="str">
        <f t="shared" si="5"/>
        <v>-</v>
      </c>
      <c r="D236" s="102"/>
      <c r="E236" s="151" t="str">
        <f t="shared" si="2"/>
        <v/>
      </c>
      <c r="F236" s="100"/>
      <c r="G236" s="92"/>
      <c r="H236" s="93"/>
      <c r="I236" s="100"/>
      <c r="J236" s="93"/>
      <c r="K236" s="124"/>
      <c r="L236" s="147" t="str">
        <f t="shared" si="3"/>
        <v/>
      </c>
      <c r="M236" s="103" t="str">
        <f>IF(F236="","",VLOOKUP(E236,'CADASTRO PROD'!$D$8:$P$508,13,FALSE)*K236)</f>
        <v>  </v>
      </c>
      <c r="N236" s="143" t="str">
        <f t="shared" si="4"/>
        <v/>
      </c>
      <c r="O236" s="4"/>
      <c r="P236" s="4"/>
      <c r="Q236" s="4"/>
      <c r="R236" s="4"/>
      <c r="S236" s="4"/>
      <c r="T236" s="4"/>
      <c r="U236" s="4"/>
      <c r="V236" s="142"/>
      <c r="W236" s="104"/>
      <c r="X236" s="104"/>
      <c r="Y236" s="55"/>
      <c r="Z236" s="55"/>
      <c r="AA236" s="55"/>
      <c r="AB236" s="55"/>
      <c r="AC236" s="55"/>
      <c r="AD236" s="55"/>
      <c r="AE236" s="55"/>
      <c r="AF236" s="55"/>
      <c r="AG236" s="55"/>
      <c r="AH236" s="55" t="str">
        <f>IF('CADASTRO PROD'!E236 = "", "-", 'CADASTRO PROD'!E236)</f>
        <v>-</v>
      </c>
      <c r="AI236" s="55" t="str">
        <f>IF(AH236= "-", "-", 'CADASTRO PROD'!J236)</f>
        <v>-</v>
      </c>
      <c r="AJ236" s="55" t="str">
        <f>IF(AI236 = "-", "-", 'CADASTRO PROD'!D236)</f>
        <v>-</v>
      </c>
    </row>
    <row r="237" ht="30.0" customHeight="1">
      <c r="A237" s="1"/>
      <c r="B237" s="97" t="str">
        <f t="shared" si="1"/>
        <v/>
      </c>
      <c r="C237" s="108" t="str">
        <f t="shared" si="5"/>
        <v>-</v>
      </c>
      <c r="D237" s="112"/>
      <c r="E237" s="150" t="str">
        <f t="shared" si="2"/>
        <v/>
      </c>
      <c r="F237" s="110"/>
      <c r="G237" s="92"/>
      <c r="H237" s="93"/>
      <c r="I237" s="110"/>
      <c r="J237" s="93"/>
      <c r="K237" s="132"/>
      <c r="L237" s="149" t="str">
        <f t="shared" si="3"/>
        <v/>
      </c>
      <c r="M237" s="113" t="str">
        <f>IF(F237="","",VLOOKUP(E237,'CADASTRO PROD'!$D$8:$P$508,13,FALSE)*K237)</f>
        <v>  </v>
      </c>
      <c r="N237" s="143" t="str">
        <f t="shared" si="4"/>
        <v/>
      </c>
      <c r="O237" s="4"/>
      <c r="P237" s="4"/>
      <c r="Q237" s="4"/>
      <c r="R237" s="4"/>
      <c r="S237" s="4"/>
      <c r="T237" s="4"/>
      <c r="U237" s="4"/>
      <c r="V237" s="142"/>
      <c r="W237" s="104"/>
      <c r="X237" s="104"/>
      <c r="Y237" s="55"/>
      <c r="Z237" s="55"/>
      <c r="AA237" s="55"/>
      <c r="AB237" s="55"/>
      <c r="AC237" s="55"/>
      <c r="AD237" s="55"/>
      <c r="AE237" s="55"/>
      <c r="AF237" s="55"/>
      <c r="AG237" s="55"/>
      <c r="AH237" s="55" t="str">
        <f>IF('CADASTRO PROD'!E237 = "", "-", 'CADASTRO PROD'!E237)</f>
        <v>-</v>
      </c>
      <c r="AI237" s="55" t="str">
        <f>IF(AH237= "-", "-", 'CADASTRO PROD'!J237)</f>
        <v>-</v>
      </c>
      <c r="AJ237" s="55" t="str">
        <f>IF(AI237 = "-", "-", 'CADASTRO PROD'!D237)</f>
        <v>-</v>
      </c>
    </row>
    <row r="238" ht="30.0" customHeight="1">
      <c r="A238" s="1"/>
      <c r="B238" s="97" t="str">
        <f t="shared" si="1"/>
        <v/>
      </c>
      <c r="C238" s="98" t="str">
        <f t="shared" si="5"/>
        <v>-</v>
      </c>
      <c r="D238" s="102"/>
      <c r="E238" s="151" t="str">
        <f t="shared" si="2"/>
        <v/>
      </c>
      <c r="F238" s="100"/>
      <c r="G238" s="92"/>
      <c r="H238" s="93"/>
      <c r="I238" s="100"/>
      <c r="J238" s="93"/>
      <c r="K238" s="124"/>
      <c r="L238" s="147" t="str">
        <f t="shared" si="3"/>
        <v/>
      </c>
      <c r="M238" s="103" t="str">
        <f>IF(F238="","",VLOOKUP(E238,'CADASTRO PROD'!$D$8:$P$508,13,FALSE)*K238)</f>
        <v>  </v>
      </c>
      <c r="N238" s="143" t="str">
        <f t="shared" si="4"/>
        <v/>
      </c>
      <c r="O238" s="4"/>
      <c r="P238" s="4"/>
      <c r="Q238" s="4"/>
      <c r="R238" s="4"/>
      <c r="S238" s="4"/>
      <c r="T238" s="4"/>
      <c r="U238" s="4"/>
      <c r="V238" s="142"/>
      <c r="W238" s="104"/>
      <c r="X238" s="104"/>
      <c r="Y238" s="55"/>
      <c r="Z238" s="55"/>
      <c r="AA238" s="55"/>
      <c r="AB238" s="55"/>
      <c r="AC238" s="55"/>
      <c r="AD238" s="55"/>
      <c r="AE238" s="55"/>
      <c r="AF238" s="55"/>
      <c r="AG238" s="55"/>
      <c r="AH238" s="55" t="str">
        <f>IF('CADASTRO PROD'!E238 = "", "-", 'CADASTRO PROD'!E238)</f>
        <v>-</v>
      </c>
      <c r="AI238" s="55" t="str">
        <f>IF(AH238= "-", "-", 'CADASTRO PROD'!J238)</f>
        <v>-</v>
      </c>
      <c r="AJ238" s="55" t="str">
        <f>IF(AI238 = "-", "-", 'CADASTRO PROD'!D238)</f>
        <v>-</v>
      </c>
    </row>
    <row r="239" ht="30.0" customHeight="1">
      <c r="A239" s="1"/>
      <c r="B239" s="97" t="str">
        <f t="shared" si="1"/>
        <v/>
      </c>
      <c r="C239" s="108" t="str">
        <f t="shared" si="5"/>
        <v>-</v>
      </c>
      <c r="D239" s="112"/>
      <c r="E239" s="150" t="str">
        <f t="shared" si="2"/>
        <v/>
      </c>
      <c r="F239" s="110"/>
      <c r="G239" s="92"/>
      <c r="H239" s="93"/>
      <c r="I239" s="110"/>
      <c r="J239" s="93"/>
      <c r="K239" s="132"/>
      <c r="L239" s="149" t="str">
        <f t="shared" si="3"/>
        <v/>
      </c>
      <c r="M239" s="113" t="str">
        <f>IF(F239="","",VLOOKUP(E239,'CADASTRO PROD'!$D$8:$P$508,13,FALSE)*K239)</f>
        <v>  </v>
      </c>
      <c r="N239" s="143" t="str">
        <f t="shared" si="4"/>
        <v/>
      </c>
      <c r="O239" s="4"/>
      <c r="P239" s="4"/>
      <c r="Q239" s="4"/>
      <c r="R239" s="4"/>
      <c r="S239" s="4"/>
      <c r="T239" s="4"/>
      <c r="U239" s="4"/>
      <c r="V239" s="142"/>
      <c r="W239" s="104"/>
      <c r="X239" s="104"/>
      <c r="Y239" s="55"/>
      <c r="Z239" s="55"/>
      <c r="AA239" s="55"/>
      <c r="AB239" s="55"/>
      <c r="AC239" s="55"/>
      <c r="AD239" s="55"/>
      <c r="AE239" s="55"/>
      <c r="AF239" s="55"/>
      <c r="AG239" s="55"/>
      <c r="AH239" s="55" t="str">
        <f>IF('CADASTRO PROD'!E239 = "", "-", 'CADASTRO PROD'!E239)</f>
        <v>-</v>
      </c>
      <c r="AI239" s="55" t="str">
        <f>IF(AH239= "-", "-", 'CADASTRO PROD'!J239)</f>
        <v>-</v>
      </c>
      <c r="AJ239" s="55" t="str">
        <f>IF(AI239 = "-", "-", 'CADASTRO PROD'!D239)</f>
        <v>-</v>
      </c>
    </row>
    <row r="240" ht="30.0" customHeight="1">
      <c r="A240" s="1"/>
      <c r="B240" s="97" t="str">
        <f t="shared" si="1"/>
        <v/>
      </c>
      <c r="C240" s="98" t="str">
        <f t="shared" si="5"/>
        <v>-</v>
      </c>
      <c r="D240" s="102"/>
      <c r="E240" s="151" t="str">
        <f t="shared" si="2"/>
        <v/>
      </c>
      <c r="F240" s="100"/>
      <c r="G240" s="92"/>
      <c r="H240" s="93"/>
      <c r="I240" s="100"/>
      <c r="J240" s="93"/>
      <c r="K240" s="124"/>
      <c r="L240" s="147" t="str">
        <f t="shared" si="3"/>
        <v/>
      </c>
      <c r="M240" s="103" t="str">
        <f>IF(F240="","",VLOOKUP(E240,'CADASTRO PROD'!$D$8:$P$508,13,FALSE)*K240)</f>
        <v>  </v>
      </c>
      <c r="N240" s="143" t="str">
        <f t="shared" si="4"/>
        <v/>
      </c>
      <c r="O240" s="4"/>
      <c r="P240" s="4"/>
      <c r="Q240" s="4"/>
      <c r="R240" s="4"/>
      <c r="S240" s="4"/>
      <c r="T240" s="4"/>
      <c r="U240" s="4"/>
      <c r="V240" s="142"/>
      <c r="W240" s="104"/>
      <c r="X240" s="104"/>
      <c r="Y240" s="55"/>
      <c r="Z240" s="55"/>
      <c r="AA240" s="55"/>
      <c r="AB240" s="55"/>
      <c r="AC240" s="55"/>
      <c r="AD240" s="55"/>
      <c r="AE240" s="55"/>
      <c r="AF240" s="55"/>
      <c r="AG240" s="55"/>
      <c r="AH240" s="55" t="str">
        <f>IF('CADASTRO PROD'!E240 = "", "-", 'CADASTRO PROD'!E240)</f>
        <v>-</v>
      </c>
      <c r="AI240" s="55" t="str">
        <f>IF(AH240= "-", "-", 'CADASTRO PROD'!J240)</f>
        <v>-</v>
      </c>
      <c r="AJ240" s="55" t="str">
        <f>IF(AI240 = "-", "-", 'CADASTRO PROD'!D240)</f>
        <v>-</v>
      </c>
    </row>
    <row r="241" ht="30.0" customHeight="1">
      <c r="A241" s="1"/>
      <c r="B241" s="97" t="str">
        <f t="shared" si="1"/>
        <v/>
      </c>
      <c r="C241" s="108" t="str">
        <f t="shared" si="5"/>
        <v>-</v>
      </c>
      <c r="D241" s="112"/>
      <c r="E241" s="150" t="str">
        <f t="shared" si="2"/>
        <v/>
      </c>
      <c r="F241" s="110"/>
      <c r="G241" s="92"/>
      <c r="H241" s="93"/>
      <c r="I241" s="110"/>
      <c r="J241" s="93"/>
      <c r="K241" s="132"/>
      <c r="L241" s="149" t="str">
        <f t="shared" si="3"/>
        <v/>
      </c>
      <c r="M241" s="113" t="str">
        <f>IF(F241="","",VLOOKUP(E241,'CADASTRO PROD'!$D$8:$P$508,13,FALSE)*K241)</f>
        <v>  </v>
      </c>
      <c r="N241" s="143" t="str">
        <f t="shared" si="4"/>
        <v/>
      </c>
      <c r="O241" s="4"/>
      <c r="P241" s="4"/>
      <c r="Q241" s="4"/>
      <c r="R241" s="4"/>
      <c r="S241" s="4"/>
      <c r="T241" s="4"/>
      <c r="U241" s="4"/>
      <c r="V241" s="142"/>
      <c r="W241" s="104"/>
      <c r="X241" s="104"/>
      <c r="Y241" s="55"/>
      <c r="Z241" s="55"/>
      <c r="AA241" s="55"/>
      <c r="AB241" s="55"/>
      <c r="AC241" s="55"/>
      <c r="AD241" s="55"/>
      <c r="AE241" s="55"/>
      <c r="AF241" s="55"/>
      <c r="AG241" s="55"/>
      <c r="AH241" s="55" t="str">
        <f>IF('CADASTRO PROD'!E241 = "", "-", 'CADASTRO PROD'!E241)</f>
        <v>-</v>
      </c>
      <c r="AI241" s="55" t="str">
        <f>IF(AH241= "-", "-", 'CADASTRO PROD'!J241)</f>
        <v>-</v>
      </c>
      <c r="AJ241" s="55" t="str">
        <f>IF(AI241 = "-", "-", 'CADASTRO PROD'!D241)</f>
        <v>-</v>
      </c>
    </row>
    <row r="242" ht="30.0" customHeight="1">
      <c r="A242" s="1"/>
      <c r="B242" s="97" t="str">
        <f t="shared" si="1"/>
        <v/>
      </c>
      <c r="C242" s="98" t="str">
        <f t="shared" si="5"/>
        <v>-</v>
      </c>
      <c r="D242" s="102"/>
      <c r="E242" s="151" t="str">
        <f t="shared" si="2"/>
        <v/>
      </c>
      <c r="F242" s="100"/>
      <c r="G242" s="92"/>
      <c r="H242" s="93"/>
      <c r="I242" s="100"/>
      <c r="J242" s="93"/>
      <c r="K242" s="124"/>
      <c r="L242" s="147" t="str">
        <f t="shared" si="3"/>
        <v/>
      </c>
      <c r="M242" s="103" t="str">
        <f>IF(F242="","",VLOOKUP(E242,'CADASTRO PROD'!$D$8:$P$508,13,FALSE)*K242)</f>
        <v>  </v>
      </c>
      <c r="N242" s="143" t="str">
        <f t="shared" si="4"/>
        <v/>
      </c>
      <c r="O242" s="4"/>
      <c r="P242" s="4"/>
      <c r="Q242" s="4"/>
      <c r="R242" s="4"/>
      <c r="S242" s="4"/>
      <c r="T242" s="4"/>
      <c r="U242" s="4"/>
      <c r="V242" s="142"/>
      <c r="W242" s="104"/>
      <c r="X242" s="104"/>
      <c r="Y242" s="55"/>
      <c r="Z242" s="55"/>
      <c r="AA242" s="55"/>
      <c r="AB242" s="55"/>
      <c r="AC242" s="55"/>
      <c r="AD242" s="55"/>
      <c r="AE242" s="55"/>
      <c r="AF242" s="55"/>
      <c r="AG242" s="55"/>
      <c r="AH242" s="55" t="str">
        <f>IF('CADASTRO PROD'!E242 = "", "-", 'CADASTRO PROD'!E242)</f>
        <v>-</v>
      </c>
      <c r="AI242" s="55" t="str">
        <f>IF(AH242= "-", "-", 'CADASTRO PROD'!J242)</f>
        <v>-</v>
      </c>
      <c r="AJ242" s="55" t="str">
        <f>IF(AI242 = "-", "-", 'CADASTRO PROD'!D242)</f>
        <v>-</v>
      </c>
    </row>
    <row r="243" ht="30.0" customHeight="1">
      <c r="A243" s="1"/>
      <c r="B243" s="97" t="str">
        <f t="shared" si="1"/>
        <v/>
      </c>
      <c r="C243" s="108" t="str">
        <f t="shared" si="5"/>
        <v>-</v>
      </c>
      <c r="D243" s="112"/>
      <c r="E243" s="150" t="str">
        <f t="shared" si="2"/>
        <v/>
      </c>
      <c r="F243" s="110"/>
      <c r="G243" s="92"/>
      <c r="H243" s="93"/>
      <c r="I243" s="110"/>
      <c r="J243" s="93"/>
      <c r="K243" s="132"/>
      <c r="L243" s="149" t="str">
        <f t="shared" si="3"/>
        <v/>
      </c>
      <c r="M243" s="113" t="str">
        <f>IF(F243="","",VLOOKUP(E243,'CADASTRO PROD'!$D$8:$P$508,13,FALSE)*K243)</f>
        <v>  </v>
      </c>
      <c r="N243" s="143" t="str">
        <f t="shared" si="4"/>
        <v/>
      </c>
      <c r="O243" s="4"/>
      <c r="P243" s="4"/>
      <c r="Q243" s="4"/>
      <c r="R243" s="4"/>
      <c r="S243" s="4"/>
      <c r="T243" s="4"/>
      <c r="U243" s="4"/>
      <c r="V243" s="142"/>
      <c r="W243" s="104"/>
      <c r="X243" s="104"/>
      <c r="Y243" s="55"/>
      <c r="Z243" s="55"/>
      <c r="AA243" s="55"/>
      <c r="AB243" s="55"/>
      <c r="AC243" s="55"/>
      <c r="AD243" s="55"/>
      <c r="AE243" s="55"/>
      <c r="AF243" s="55"/>
      <c r="AG243" s="55"/>
      <c r="AH243" s="55" t="str">
        <f>IF('CADASTRO PROD'!E243 = "", "-", 'CADASTRO PROD'!E243)</f>
        <v>-</v>
      </c>
      <c r="AI243" s="55" t="str">
        <f>IF(AH243= "-", "-", 'CADASTRO PROD'!J243)</f>
        <v>-</v>
      </c>
      <c r="AJ243" s="55" t="str">
        <f>IF(AI243 = "-", "-", 'CADASTRO PROD'!D243)</f>
        <v>-</v>
      </c>
    </row>
    <row r="244" ht="30.0" customHeight="1">
      <c r="A244" s="1"/>
      <c r="B244" s="97" t="str">
        <f t="shared" si="1"/>
        <v/>
      </c>
      <c r="C244" s="98" t="str">
        <f t="shared" si="5"/>
        <v>-</v>
      </c>
      <c r="D244" s="102"/>
      <c r="E244" s="151" t="str">
        <f t="shared" si="2"/>
        <v/>
      </c>
      <c r="F244" s="100"/>
      <c r="G244" s="92"/>
      <c r="H244" s="93"/>
      <c r="I244" s="100"/>
      <c r="J244" s="93"/>
      <c r="K244" s="124"/>
      <c r="L244" s="147" t="str">
        <f t="shared" si="3"/>
        <v/>
      </c>
      <c r="M244" s="103" t="str">
        <f>IF(F244="","",VLOOKUP(E244,'CADASTRO PROD'!$D$8:$P$508,13,FALSE)*K244)</f>
        <v>  </v>
      </c>
      <c r="N244" s="143" t="str">
        <f t="shared" si="4"/>
        <v/>
      </c>
      <c r="O244" s="4"/>
      <c r="P244" s="4"/>
      <c r="Q244" s="4"/>
      <c r="R244" s="4"/>
      <c r="S244" s="4"/>
      <c r="T244" s="4"/>
      <c r="U244" s="4"/>
      <c r="V244" s="142"/>
      <c r="W244" s="104"/>
      <c r="X244" s="104"/>
      <c r="Y244" s="55"/>
      <c r="Z244" s="55"/>
      <c r="AA244" s="55"/>
      <c r="AB244" s="55"/>
      <c r="AC244" s="55"/>
      <c r="AD244" s="55"/>
      <c r="AE244" s="55"/>
      <c r="AF244" s="55"/>
      <c r="AG244" s="55"/>
      <c r="AH244" s="55" t="str">
        <f>IF('CADASTRO PROD'!E244 = "", "-", 'CADASTRO PROD'!E244)</f>
        <v>-</v>
      </c>
      <c r="AI244" s="55" t="str">
        <f>IF(AH244= "-", "-", 'CADASTRO PROD'!J244)</f>
        <v>-</v>
      </c>
      <c r="AJ244" s="55" t="str">
        <f>IF(AI244 = "-", "-", 'CADASTRO PROD'!D244)</f>
        <v>-</v>
      </c>
    </row>
    <row r="245" ht="30.0" customHeight="1">
      <c r="A245" s="1"/>
      <c r="B245" s="97" t="str">
        <f t="shared" si="1"/>
        <v/>
      </c>
      <c r="C245" s="108" t="str">
        <f t="shared" si="5"/>
        <v>-</v>
      </c>
      <c r="D245" s="112"/>
      <c r="E245" s="150" t="str">
        <f t="shared" si="2"/>
        <v/>
      </c>
      <c r="F245" s="110"/>
      <c r="G245" s="92"/>
      <c r="H245" s="93"/>
      <c r="I245" s="110"/>
      <c r="J245" s="93"/>
      <c r="K245" s="132"/>
      <c r="L245" s="149" t="str">
        <f t="shared" si="3"/>
        <v/>
      </c>
      <c r="M245" s="113" t="str">
        <f>IF(F245="","",VLOOKUP(E245,'CADASTRO PROD'!$D$8:$P$508,13,FALSE)*K245)</f>
        <v>  </v>
      </c>
      <c r="N245" s="143" t="str">
        <f t="shared" si="4"/>
        <v/>
      </c>
      <c r="O245" s="4"/>
      <c r="P245" s="4"/>
      <c r="Q245" s="4"/>
      <c r="R245" s="4"/>
      <c r="S245" s="4"/>
      <c r="T245" s="4"/>
      <c r="U245" s="4"/>
      <c r="V245" s="142"/>
      <c r="W245" s="104"/>
      <c r="X245" s="104"/>
      <c r="Y245" s="55"/>
      <c r="Z245" s="55"/>
      <c r="AA245" s="55"/>
      <c r="AB245" s="55"/>
      <c r="AC245" s="55"/>
      <c r="AD245" s="55"/>
      <c r="AE245" s="55"/>
      <c r="AF245" s="55"/>
      <c r="AG245" s="55"/>
      <c r="AH245" s="55" t="str">
        <f>IF('CADASTRO PROD'!E245 = "", "-", 'CADASTRO PROD'!E245)</f>
        <v>-</v>
      </c>
      <c r="AI245" s="55" t="str">
        <f>IF(AH245= "-", "-", 'CADASTRO PROD'!J245)</f>
        <v>-</v>
      </c>
      <c r="AJ245" s="55" t="str">
        <f>IF(AI245 = "-", "-", 'CADASTRO PROD'!D245)</f>
        <v>-</v>
      </c>
    </row>
    <row r="246" ht="30.0" customHeight="1">
      <c r="A246" s="1"/>
      <c r="B246" s="97" t="str">
        <f t="shared" si="1"/>
        <v/>
      </c>
      <c r="C246" s="98" t="str">
        <f t="shared" si="5"/>
        <v>-</v>
      </c>
      <c r="D246" s="102"/>
      <c r="E246" s="151" t="str">
        <f t="shared" si="2"/>
        <v/>
      </c>
      <c r="F246" s="100"/>
      <c r="G246" s="92"/>
      <c r="H246" s="93"/>
      <c r="I246" s="100"/>
      <c r="J246" s="93"/>
      <c r="K246" s="124"/>
      <c r="L246" s="147" t="str">
        <f t="shared" si="3"/>
        <v/>
      </c>
      <c r="M246" s="103" t="str">
        <f>IF(F246="","",VLOOKUP(E246,'CADASTRO PROD'!$D$8:$P$508,13,FALSE)*K246)</f>
        <v>  </v>
      </c>
      <c r="N246" s="143" t="str">
        <f t="shared" si="4"/>
        <v/>
      </c>
      <c r="O246" s="4"/>
      <c r="P246" s="4"/>
      <c r="Q246" s="4"/>
      <c r="R246" s="4"/>
      <c r="S246" s="4"/>
      <c r="T246" s="4"/>
      <c r="U246" s="4"/>
      <c r="V246" s="142"/>
      <c r="W246" s="104"/>
      <c r="X246" s="104"/>
      <c r="Y246" s="55"/>
      <c r="Z246" s="55"/>
      <c r="AA246" s="55"/>
      <c r="AB246" s="55"/>
      <c r="AC246" s="55"/>
      <c r="AD246" s="55"/>
      <c r="AE246" s="55"/>
      <c r="AF246" s="55"/>
      <c r="AG246" s="55"/>
      <c r="AH246" s="55" t="str">
        <f>IF('CADASTRO PROD'!E246 = "", "-", 'CADASTRO PROD'!E246)</f>
        <v>-</v>
      </c>
      <c r="AI246" s="55" t="str">
        <f>IF(AH246= "-", "-", 'CADASTRO PROD'!J246)</f>
        <v>-</v>
      </c>
      <c r="AJ246" s="55" t="str">
        <f>IF(AI246 = "-", "-", 'CADASTRO PROD'!D246)</f>
        <v>-</v>
      </c>
    </row>
    <row r="247" ht="30.0" customHeight="1">
      <c r="A247" s="1"/>
      <c r="B247" s="97" t="str">
        <f t="shared" si="1"/>
        <v/>
      </c>
      <c r="C247" s="108" t="str">
        <f t="shared" si="5"/>
        <v>-</v>
      </c>
      <c r="D247" s="112"/>
      <c r="E247" s="150" t="str">
        <f t="shared" si="2"/>
        <v/>
      </c>
      <c r="F247" s="110"/>
      <c r="G247" s="92"/>
      <c r="H247" s="93"/>
      <c r="I247" s="110"/>
      <c r="J247" s="93"/>
      <c r="K247" s="132"/>
      <c r="L247" s="149" t="str">
        <f t="shared" si="3"/>
        <v/>
      </c>
      <c r="M247" s="113" t="str">
        <f>IF(F247="","",VLOOKUP(E247,'CADASTRO PROD'!$D$8:$P$508,13,FALSE)*K247)</f>
        <v>  </v>
      </c>
      <c r="N247" s="143" t="str">
        <f t="shared" si="4"/>
        <v/>
      </c>
      <c r="O247" s="4"/>
      <c r="P247" s="4"/>
      <c r="Q247" s="4"/>
      <c r="R247" s="4"/>
      <c r="S247" s="4"/>
      <c r="T247" s="4"/>
      <c r="U247" s="4"/>
      <c r="V247" s="142"/>
      <c r="W247" s="104"/>
      <c r="X247" s="104"/>
      <c r="Y247" s="55"/>
      <c r="Z247" s="55"/>
      <c r="AA247" s="55"/>
      <c r="AB247" s="55"/>
      <c r="AC247" s="55"/>
      <c r="AD247" s="55"/>
      <c r="AE247" s="55"/>
      <c r="AF247" s="55"/>
      <c r="AG247" s="55"/>
      <c r="AH247" s="55" t="str">
        <f>IF('CADASTRO PROD'!E247 = "", "-", 'CADASTRO PROD'!E247)</f>
        <v>-</v>
      </c>
      <c r="AI247" s="55" t="str">
        <f>IF(AH247= "-", "-", 'CADASTRO PROD'!J247)</f>
        <v>-</v>
      </c>
      <c r="AJ247" s="55" t="str">
        <f>IF(AI247 = "-", "-", 'CADASTRO PROD'!D247)</f>
        <v>-</v>
      </c>
    </row>
    <row r="248" ht="30.0" customHeight="1">
      <c r="A248" s="1"/>
      <c r="B248" s="97" t="str">
        <f t="shared" si="1"/>
        <v/>
      </c>
      <c r="C248" s="98" t="str">
        <f t="shared" si="5"/>
        <v>-</v>
      </c>
      <c r="D248" s="102"/>
      <c r="E248" s="151" t="str">
        <f t="shared" si="2"/>
        <v/>
      </c>
      <c r="F248" s="100"/>
      <c r="G248" s="92"/>
      <c r="H248" s="93"/>
      <c r="I248" s="100"/>
      <c r="J248" s="93"/>
      <c r="K248" s="124"/>
      <c r="L248" s="147" t="str">
        <f t="shared" si="3"/>
        <v/>
      </c>
      <c r="M248" s="103" t="str">
        <f>IF(F248="","",VLOOKUP(E248,'CADASTRO PROD'!$D$8:$P$508,13,FALSE)*K248)</f>
        <v>  </v>
      </c>
      <c r="N248" s="143" t="str">
        <f t="shared" si="4"/>
        <v/>
      </c>
      <c r="O248" s="4"/>
      <c r="P248" s="4"/>
      <c r="Q248" s="4"/>
      <c r="R248" s="4"/>
      <c r="S248" s="4"/>
      <c r="T248" s="4"/>
      <c r="U248" s="4"/>
      <c r="V248" s="142"/>
      <c r="W248" s="104"/>
      <c r="X248" s="104"/>
      <c r="Y248" s="55"/>
      <c r="Z248" s="55"/>
      <c r="AA248" s="55"/>
      <c r="AB248" s="55"/>
      <c r="AC248" s="55"/>
      <c r="AD248" s="55"/>
      <c r="AE248" s="55"/>
      <c r="AF248" s="55"/>
      <c r="AG248" s="55"/>
      <c r="AH248" s="55" t="str">
        <f>IF('CADASTRO PROD'!E248 = "", "-", 'CADASTRO PROD'!E248)</f>
        <v>-</v>
      </c>
      <c r="AI248" s="55" t="str">
        <f>IF(AH248= "-", "-", 'CADASTRO PROD'!J248)</f>
        <v>-</v>
      </c>
      <c r="AJ248" s="55" t="str">
        <f>IF(AI248 = "-", "-", 'CADASTRO PROD'!D248)</f>
        <v>-</v>
      </c>
    </row>
    <row r="249" ht="30.0" customHeight="1">
      <c r="A249" s="1"/>
      <c r="B249" s="97" t="str">
        <f t="shared" si="1"/>
        <v/>
      </c>
      <c r="C249" s="108" t="str">
        <f t="shared" si="5"/>
        <v>-</v>
      </c>
      <c r="D249" s="112"/>
      <c r="E249" s="150" t="str">
        <f t="shared" si="2"/>
        <v/>
      </c>
      <c r="F249" s="110"/>
      <c r="G249" s="92"/>
      <c r="H249" s="93"/>
      <c r="I249" s="110"/>
      <c r="J249" s="93"/>
      <c r="K249" s="132"/>
      <c r="L249" s="149" t="str">
        <f t="shared" si="3"/>
        <v/>
      </c>
      <c r="M249" s="113" t="str">
        <f>IF(F249="","",VLOOKUP(E249,'CADASTRO PROD'!$D$8:$P$508,13,FALSE)*K249)</f>
        <v>  </v>
      </c>
      <c r="N249" s="143" t="str">
        <f t="shared" si="4"/>
        <v/>
      </c>
      <c r="O249" s="4"/>
      <c r="P249" s="4"/>
      <c r="Q249" s="4"/>
      <c r="R249" s="4"/>
      <c r="S249" s="4"/>
      <c r="T249" s="4"/>
      <c r="U249" s="4"/>
      <c r="V249" s="142"/>
      <c r="W249" s="104"/>
      <c r="X249" s="104"/>
      <c r="Y249" s="55"/>
      <c r="Z249" s="55"/>
      <c r="AA249" s="55"/>
      <c r="AB249" s="55"/>
      <c r="AC249" s="55"/>
      <c r="AD249" s="55"/>
      <c r="AE249" s="55"/>
      <c r="AF249" s="55"/>
      <c r="AG249" s="55"/>
      <c r="AH249" s="55" t="str">
        <f>IF('CADASTRO PROD'!E249 = "", "-", 'CADASTRO PROD'!E249)</f>
        <v>-</v>
      </c>
      <c r="AI249" s="55" t="str">
        <f>IF(AH249= "-", "-", 'CADASTRO PROD'!J249)</f>
        <v>-</v>
      </c>
      <c r="AJ249" s="55" t="str">
        <f>IF(AI249 = "-", "-", 'CADASTRO PROD'!D249)</f>
        <v>-</v>
      </c>
    </row>
    <row r="250" ht="30.0" customHeight="1">
      <c r="A250" s="1"/>
      <c r="B250" s="97" t="str">
        <f t="shared" si="1"/>
        <v/>
      </c>
      <c r="C250" s="98" t="str">
        <f t="shared" si="5"/>
        <v>-</v>
      </c>
      <c r="D250" s="102"/>
      <c r="E250" s="151" t="str">
        <f t="shared" si="2"/>
        <v/>
      </c>
      <c r="F250" s="100"/>
      <c r="G250" s="92"/>
      <c r="H250" s="93"/>
      <c r="I250" s="100"/>
      <c r="J250" s="93"/>
      <c r="K250" s="124"/>
      <c r="L250" s="147" t="str">
        <f t="shared" si="3"/>
        <v/>
      </c>
      <c r="M250" s="103" t="str">
        <f>IF(F250="","",VLOOKUP(E250,'CADASTRO PROD'!$D$8:$P$508,13,FALSE)*K250)</f>
        <v>  </v>
      </c>
      <c r="N250" s="143" t="str">
        <f t="shared" si="4"/>
        <v/>
      </c>
      <c r="O250" s="4"/>
      <c r="P250" s="4"/>
      <c r="Q250" s="4"/>
      <c r="R250" s="4"/>
      <c r="S250" s="4"/>
      <c r="T250" s="4"/>
      <c r="U250" s="4"/>
      <c r="V250" s="142"/>
      <c r="W250" s="104"/>
      <c r="X250" s="104"/>
      <c r="Y250" s="55"/>
      <c r="Z250" s="55"/>
      <c r="AA250" s="55"/>
      <c r="AB250" s="55"/>
      <c r="AC250" s="55"/>
      <c r="AD250" s="55"/>
      <c r="AE250" s="55"/>
      <c r="AF250" s="55"/>
      <c r="AG250" s="55"/>
      <c r="AH250" s="55" t="str">
        <f>IF('CADASTRO PROD'!E250 = "", "-", 'CADASTRO PROD'!E250)</f>
        <v>-</v>
      </c>
      <c r="AI250" s="55" t="str">
        <f>IF(AH250= "-", "-", 'CADASTRO PROD'!J250)</f>
        <v>-</v>
      </c>
      <c r="AJ250" s="55" t="str">
        <f>IF(AI250 = "-", "-", 'CADASTRO PROD'!D250)</f>
        <v>-</v>
      </c>
    </row>
    <row r="251" ht="30.0" customHeight="1">
      <c r="A251" s="1"/>
      <c r="B251" s="97" t="str">
        <f t="shared" si="1"/>
        <v/>
      </c>
      <c r="C251" s="108" t="str">
        <f t="shared" si="5"/>
        <v>-</v>
      </c>
      <c r="D251" s="112"/>
      <c r="E251" s="150" t="str">
        <f t="shared" si="2"/>
        <v/>
      </c>
      <c r="F251" s="110"/>
      <c r="G251" s="92"/>
      <c r="H251" s="93"/>
      <c r="I251" s="110"/>
      <c r="J251" s="93"/>
      <c r="K251" s="132"/>
      <c r="L251" s="149" t="str">
        <f t="shared" si="3"/>
        <v/>
      </c>
      <c r="M251" s="113" t="str">
        <f>IF(F251="","",VLOOKUP(E251,'CADASTRO PROD'!$D$8:$P$508,13,FALSE)*K251)</f>
        <v>  </v>
      </c>
      <c r="N251" s="143" t="str">
        <f t="shared" si="4"/>
        <v/>
      </c>
      <c r="O251" s="4"/>
      <c r="P251" s="4"/>
      <c r="Q251" s="4"/>
      <c r="R251" s="4"/>
      <c r="S251" s="4"/>
      <c r="T251" s="4"/>
      <c r="U251" s="4"/>
      <c r="V251" s="142"/>
      <c r="W251" s="104"/>
      <c r="X251" s="104"/>
      <c r="Y251" s="55"/>
      <c r="Z251" s="55"/>
      <c r="AA251" s="55"/>
      <c r="AB251" s="55"/>
      <c r="AC251" s="55"/>
      <c r="AD251" s="55"/>
      <c r="AE251" s="55"/>
      <c r="AF251" s="55"/>
      <c r="AG251" s="55"/>
      <c r="AH251" s="55" t="str">
        <f>IF('CADASTRO PROD'!E251 = "", "-", 'CADASTRO PROD'!E251)</f>
        <v>-</v>
      </c>
      <c r="AI251" s="55" t="str">
        <f>IF(AH251= "-", "-", 'CADASTRO PROD'!J251)</f>
        <v>-</v>
      </c>
      <c r="AJ251" s="55" t="str">
        <f>IF(AI251 = "-", "-", 'CADASTRO PROD'!D251)</f>
        <v>-</v>
      </c>
    </row>
    <row r="252" ht="30.0" customHeight="1">
      <c r="A252" s="1"/>
      <c r="B252" s="97" t="str">
        <f t="shared" si="1"/>
        <v/>
      </c>
      <c r="C252" s="98" t="str">
        <f t="shared" si="5"/>
        <v>-</v>
      </c>
      <c r="D252" s="102"/>
      <c r="E252" s="151" t="str">
        <f t="shared" si="2"/>
        <v/>
      </c>
      <c r="F252" s="100"/>
      <c r="G252" s="92"/>
      <c r="H252" s="93"/>
      <c r="I252" s="100"/>
      <c r="J252" s="93"/>
      <c r="K252" s="124"/>
      <c r="L252" s="147" t="str">
        <f t="shared" si="3"/>
        <v/>
      </c>
      <c r="M252" s="103" t="str">
        <f>IF(F252="","",VLOOKUP(E252,'CADASTRO PROD'!$D$8:$P$508,13,FALSE)*K252)</f>
        <v>  </v>
      </c>
      <c r="N252" s="143" t="str">
        <f t="shared" si="4"/>
        <v/>
      </c>
      <c r="O252" s="4"/>
      <c r="P252" s="4"/>
      <c r="Q252" s="4"/>
      <c r="R252" s="4"/>
      <c r="S252" s="4"/>
      <c r="T252" s="4"/>
      <c r="U252" s="4"/>
      <c r="V252" s="142"/>
      <c r="W252" s="104"/>
      <c r="X252" s="104"/>
      <c r="Y252" s="55"/>
      <c r="Z252" s="55"/>
      <c r="AA252" s="55"/>
      <c r="AB252" s="55"/>
      <c r="AC252" s="55"/>
      <c r="AD252" s="55"/>
      <c r="AE252" s="55"/>
      <c r="AF252" s="55"/>
      <c r="AG252" s="55"/>
      <c r="AH252" s="55" t="str">
        <f>IF('CADASTRO PROD'!E252 = "", "-", 'CADASTRO PROD'!E252)</f>
        <v>-</v>
      </c>
      <c r="AI252" s="55" t="str">
        <f>IF(AH252= "-", "-", 'CADASTRO PROD'!J252)</f>
        <v>-</v>
      </c>
      <c r="AJ252" s="55" t="str">
        <f>IF(AI252 = "-", "-", 'CADASTRO PROD'!D252)</f>
        <v>-</v>
      </c>
    </row>
    <row r="253" ht="30.0" customHeight="1">
      <c r="A253" s="1"/>
      <c r="B253" s="97" t="str">
        <f t="shared" si="1"/>
        <v/>
      </c>
      <c r="C253" s="108" t="str">
        <f t="shared" si="5"/>
        <v>-</v>
      </c>
      <c r="D253" s="112"/>
      <c r="E253" s="150" t="str">
        <f t="shared" si="2"/>
        <v/>
      </c>
      <c r="F253" s="110"/>
      <c r="G253" s="92"/>
      <c r="H253" s="93"/>
      <c r="I253" s="110"/>
      <c r="J253" s="93"/>
      <c r="K253" s="132"/>
      <c r="L253" s="149" t="str">
        <f t="shared" si="3"/>
        <v/>
      </c>
      <c r="M253" s="113" t="str">
        <f>IF(F253="","",VLOOKUP(E253,'CADASTRO PROD'!$D$8:$P$508,13,FALSE)*K253)</f>
        <v>  </v>
      </c>
      <c r="N253" s="143" t="str">
        <f t="shared" si="4"/>
        <v/>
      </c>
      <c r="O253" s="4"/>
      <c r="P253" s="4"/>
      <c r="Q253" s="4"/>
      <c r="R253" s="4"/>
      <c r="S253" s="4"/>
      <c r="T253" s="4"/>
      <c r="U253" s="4"/>
      <c r="V253" s="142"/>
      <c r="W253" s="104"/>
      <c r="X253" s="104"/>
      <c r="Y253" s="55"/>
      <c r="Z253" s="55"/>
      <c r="AA253" s="55"/>
      <c r="AB253" s="55"/>
      <c r="AC253" s="55"/>
      <c r="AD253" s="55"/>
      <c r="AE253" s="55"/>
      <c r="AF253" s="55"/>
      <c r="AG253" s="55"/>
      <c r="AH253" s="55" t="str">
        <f>IF('CADASTRO PROD'!E253 = "", "-", 'CADASTRO PROD'!E253)</f>
        <v>-</v>
      </c>
      <c r="AI253" s="55" t="str">
        <f>IF(AH253= "-", "-", 'CADASTRO PROD'!J253)</f>
        <v>-</v>
      </c>
      <c r="AJ253" s="55" t="str">
        <f>IF(AI253 = "-", "-", 'CADASTRO PROD'!D253)</f>
        <v>-</v>
      </c>
    </row>
    <row r="254" ht="30.0" customHeight="1">
      <c r="A254" s="1"/>
      <c r="B254" s="97" t="str">
        <f t="shared" si="1"/>
        <v/>
      </c>
      <c r="C254" s="98" t="str">
        <f t="shared" si="5"/>
        <v>-</v>
      </c>
      <c r="D254" s="102"/>
      <c r="E254" s="151" t="str">
        <f t="shared" si="2"/>
        <v/>
      </c>
      <c r="F254" s="100"/>
      <c r="G254" s="92"/>
      <c r="H254" s="93"/>
      <c r="I254" s="100"/>
      <c r="J254" s="93"/>
      <c r="K254" s="124"/>
      <c r="L254" s="147" t="str">
        <f t="shared" si="3"/>
        <v/>
      </c>
      <c r="M254" s="103" t="str">
        <f>IF(F254="","",VLOOKUP(E254,'CADASTRO PROD'!$D$8:$P$508,13,FALSE)*K254)</f>
        <v>  </v>
      </c>
      <c r="N254" s="143" t="str">
        <f t="shared" si="4"/>
        <v/>
      </c>
      <c r="O254" s="4"/>
      <c r="P254" s="4"/>
      <c r="Q254" s="4"/>
      <c r="R254" s="4"/>
      <c r="S254" s="4"/>
      <c r="T254" s="4"/>
      <c r="U254" s="4"/>
      <c r="V254" s="142"/>
      <c r="W254" s="104"/>
      <c r="X254" s="104"/>
      <c r="Y254" s="55"/>
      <c r="Z254" s="55"/>
      <c r="AA254" s="55"/>
      <c r="AB254" s="55"/>
      <c r="AC254" s="55"/>
      <c r="AD254" s="55"/>
      <c r="AE254" s="55"/>
      <c r="AF254" s="55"/>
      <c r="AG254" s="55"/>
      <c r="AH254" s="55" t="str">
        <f>IF('CADASTRO PROD'!E254 = "", "-", 'CADASTRO PROD'!E254)</f>
        <v>-</v>
      </c>
      <c r="AI254" s="55" t="str">
        <f>IF(AH254= "-", "-", 'CADASTRO PROD'!J254)</f>
        <v>-</v>
      </c>
      <c r="AJ254" s="55" t="str">
        <f>IF(AI254 = "-", "-", 'CADASTRO PROD'!D254)</f>
        <v>-</v>
      </c>
    </row>
    <row r="255" ht="30.0" customHeight="1">
      <c r="A255" s="1"/>
      <c r="B255" s="97" t="str">
        <f t="shared" si="1"/>
        <v/>
      </c>
      <c r="C255" s="108" t="str">
        <f t="shared" si="5"/>
        <v>-</v>
      </c>
      <c r="D255" s="112"/>
      <c r="E255" s="150" t="str">
        <f t="shared" si="2"/>
        <v/>
      </c>
      <c r="F255" s="110"/>
      <c r="G255" s="92"/>
      <c r="H255" s="93"/>
      <c r="I255" s="110"/>
      <c r="J255" s="93"/>
      <c r="K255" s="132"/>
      <c r="L255" s="149" t="str">
        <f t="shared" si="3"/>
        <v/>
      </c>
      <c r="M255" s="113" t="str">
        <f>IF(F255="","",VLOOKUP(E255,'CADASTRO PROD'!$D$8:$P$508,13,FALSE)*K255)</f>
        <v>  </v>
      </c>
      <c r="N255" s="143" t="str">
        <f t="shared" si="4"/>
        <v/>
      </c>
      <c r="O255" s="4"/>
      <c r="P255" s="4"/>
      <c r="Q255" s="4"/>
      <c r="R255" s="4"/>
      <c r="S255" s="4"/>
      <c r="T255" s="4"/>
      <c r="U255" s="4"/>
      <c r="V255" s="142"/>
      <c r="W255" s="104"/>
      <c r="X255" s="104"/>
      <c r="Y255" s="55"/>
      <c r="Z255" s="55"/>
      <c r="AA255" s="55"/>
      <c r="AB255" s="55"/>
      <c r="AC255" s="55"/>
      <c r="AD255" s="55"/>
      <c r="AE255" s="55"/>
      <c r="AF255" s="55"/>
      <c r="AG255" s="55"/>
      <c r="AH255" s="55" t="str">
        <f>IF('CADASTRO PROD'!E255 = "", "-", 'CADASTRO PROD'!E255)</f>
        <v>-</v>
      </c>
      <c r="AI255" s="55" t="str">
        <f>IF(AH255= "-", "-", 'CADASTRO PROD'!J255)</f>
        <v>-</v>
      </c>
      <c r="AJ255" s="55" t="str">
        <f>IF(AI255 = "-", "-", 'CADASTRO PROD'!D255)</f>
        <v>-</v>
      </c>
    </row>
    <row r="256" ht="30.0" customHeight="1">
      <c r="A256" s="1"/>
      <c r="B256" s="97" t="str">
        <f t="shared" si="1"/>
        <v/>
      </c>
      <c r="C256" s="98" t="str">
        <f t="shared" si="5"/>
        <v>-</v>
      </c>
      <c r="D256" s="102"/>
      <c r="E256" s="151" t="str">
        <f t="shared" si="2"/>
        <v/>
      </c>
      <c r="F256" s="100"/>
      <c r="G256" s="92"/>
      <c r="H256" s="93"/>
      <c r="I256" s="100"/>
      <c r="J256" s="93"/>
      <c r="K256" s="124"/>
      <c r="L256" s="147" t="str">
        <f t="shared" si="3"/>
        <v/>
      </c>
      <c r="M256" s="103" t="str">
        <f>IF(F256="","",VLOOKUP(E256,'CADASTRO PROD'!$D$8:$P$508,13,FALSE)*K256)</f>
        <v>  </v>
      </c>
      <c r="N256" s="143" t="str">
        <f t="shared" si="4"/>
        <v/>
      </c>
      <c r="O256" s="4"/>
      <c r="P256" s="4"/>
      <c r="Q256" s="4"/>
      <c r="R256" s="4"/>
      <c r="S256" s="4"/>
      <c r="T256" s="4"/>
      <c r="U256" s="4"/>
      <c r="V256" s="142"/>
      <c r="W256" s="104"/>
      <c r="X256" s="104"/>
      <c r="Y256" s="55"/>
      <c r="Z256" s="55"/>
      <c r="AA256" s="55"/>
      <c r="AB256" s="55"/>
      <c r="AC256" s="55"/>
      <c r="AD256" s="55"/>
      <c r="AE256" s="55"/>
      <c r="AF256" s="55"/>
      <c r="AG256" s="55"/>
      <c r="AH256" s="55" t="str">
        <f>IF('CADASTRO PROD'!E256 = "", "-", 'CADASTRO PROD'!E256)</f>
        <v>-</v>
      </c>
      <c r="AI256" s="55" t="str">
        <f>IF(AH256= "-", "-", 'CADASTRO PROD'!J256)</f>
        <v>-</v>
      </c>
      <c r="AJ256" s="55" t="str">
        <f>IF(AI256 = "-", "-", 'CADASTRO PROD'!D256)</f>
        <v>-</v>
      </c>
    </row>
    <row r="257" ht="30.0" customHeight="1">
      <c r="A257" s="1"/>
      <c r="B257" s="97" t="str">
        <f t="shared" si="1"/>
        <v/>
      </c>
      <c r="C257" s="108" t="str">
        <f t="shared" si="5"/>
        <v>-</v>
      </c>
      <c r="D257" s="112"/>
      <c r="E257" s="150" t="str">
        <f t="shared" si="2"/>
        <v/>
      </c>
      <c r="F257" s="110"/>
      <c r="G257" s="92"/>
      <c r="H257" s="93"/>
      <c r="I257" s="110"/>
      <c r="J257" s="93"/>
      <c r="K257" s="132"/>
      <c r="L257" s="149" t="str">
        <f t="shared" si="3"/>
        <v/>
      </c>
      <c r="M257" s="113" t="str">
        <f>IF(F257="","",VLOOKUP(E257,'CADASTRO PROD'!$D$8:$P$508,13,FALSE)*K257)</f>
        <v>  </v>
      </c>
      <c r="N257" s="143" t="str">
        <f t="shared" si="4"/>
        <v/>
      </c>
      <c r="O257" s="4"/>
      <c r="P257" s="4"/>
      <c r="Q257" s="4"/>
      <c r="R257" s="4"/>
      <c r="S257" s="4"/>
      <c r="T257" s="4"/>
      <c r="U257" s="4"/>
      <c r="V257" s="142"/>
      <c r="W257" s="104"/>
      <c r="X257" s="104"/>
      <c r="Y257" s="55"/>
      <c r="Z257" s="55"/>
      <c r="AA257" s="55"/>
      <c r="AB257" s="55"/>
      <c r="AC257" s="55"/>
      <c r="AD257" s="55"/>
      <c r="AE257" s="55"/>
      <c r="AF257" s="55"/>
      <c r="AG257" s="55"/>
      <c r="AH257" s="55" t="str">
        <f>IF('CADASTRO PROD'!E257 = "", "-", 'CADASTRO PROD'!E257)</f>
        <v>-</v>
      </c>
      <c r="AI257" s="55" t="str">
        <f>IF(AH257= "-", "-", 'CADASTRO PROD'!J257)</f>
        <v>-</v>
      </c>
      <c r="AJ257" s="55" t="str">
        <f>IF(AI257 = "-", "-", 'CADASTRO PROD'!D257)</f>
        <v>-</v>
      </c>
    </row>
    <row r="258" ht="30.0" customHeight="1">
      <c r="A258" s="1"/>
      <c r="B258" s="97" t="str">
        <f t="shared" si="1"/>
        <v/>
      </c>
      <c r="C258" s="98" t="str">
        <f t="shared" si="5"/>
        <v>-</v>
      </c>
      <c r="D258" s="102"/>
      <c r="E258" s="151" t="str">
        <f t="shared" si="2"/>
        <v/>
      </c>
      <c r="F258" s="100"/>
      <c r="G258" s="92"/>
      <c r="H258" s="93"/>
      <c r="I258" s="100"/>
      <c r="J258" s="93"/>
      <c r="K258" s="124"/>
      <c r="L258" s="147" t="str">
        <f t="shared" si="3"/>
        <v/>
      </c>
      <c r="M258" s="103" t="str">
        <f>IF(F258="","",VLOOKUP(E258,'CADASTRO PROD'!$D$8:$P$508,13,FALSE)*K258)</f>
        <v>  </v>
      </c>
      <c r="N258" s="143" t="str">
        <f t="shared" si="4"/>
        <v/>
      </c>
      <c r="O258" s="4"/>
      <c r="P258" s="4"/>
      <c r="Q258" s="4"/>
      <c r="R258" s="4"/>
      <c r="S258" s="4"/>
      <c r="T258" s="4"/>
      <c r="U258" s="4"/>
      <c r="V258" s="142"/>
      <c r="W258" s="104"/>
      <c r="X258" s="104"/>
      <c r="Y258" s="55"/>
      <c r="Z258" s="55"/>
      <c r="AA258" s="55"/>
      <c r="AB258" s="55"/>
      <c r="AC258" s="55"/>
      <c r="AD258" s="55"/>
      <c r="AE258" s="55"/>
      <c r="AF258" s="55"/>
      <c r="AG258" s="55"/>
      <c r="AH258" s="55" t="str">
        <f>IF('CADASTRO PROD'!E258 = "", "-", 'CADASTRO PROD'!E258)</f>
        <v>-</v>
      </c>
      <c r="AI258" s="55" t="str">
        <f>IF(AH258= "-", "-", 'CADASTRO PROD'!J258)</f>
        <v>-</v>
      </c>
      <c r="AJ258" s="55" t="str">
        <f>IF(AI258 = "-", "-", 'CADASTRO PROD'!D258)</f>
        <v>-</v>
      </c>
    </row>
    <row r="259" ht="30.0" customHeight="1">
      <c r="A259" s="1"/>
      <c r="B259" s="97" t="str">
        <f t="shared" si="1"/>
        <v/>
      </c>
      <c r="C259" s="108" t="str">
        <f t="shared" si="5"/>
        <v>-</v>
      </c>
      <c r="D259" s="112"/>
      <c r="E259" s="150" t="str">
        <f t="shared" si="2"/>
        <v/>
      </c>
      <c r="F259" s="110"/>
      <c r="G259" s="92"/>
      <c r="H259" s="93"/>
      <c r="I259" s="110"/>
      <c r="J259" s="93"/>
      <c r="K259" s="132"/>
      <c r="L259" s="149" t="str">
        <f t="shared" si="3"/>
        <v/>
      </c>
      <c r="M259" s="113" t="str">
        <f>IF(F259="","",VLOOKUP(E259,'CADASTRO PROD'!$D$8:$P$508,13,FALSE)*K259)</f>
        <v>  </v>
      </c>
      <c r="N259" s="143" t="str">
        <f t="shared" si="4"/>
        <v/>
      </c>
      <c r="O259" s="4"/>
      <c r="P259" s="4"/>
      <c r="Q259" s="4"/>
      <c r="R259" s="4"/>
      <c r="S259" s="4"/>
      <c r="T259" s="4"/>
      <c r="U259" s="4"/>
      <c r="V259" s="142"/>
      <c r="W259" s="104"/>
      <c r="X259" s="104"/>
      <c r="Y259" s="55"/>
      <c r="Z259" s="55"/>
      <c r="AA259" s="55"/>
      <c r="AB259" s="55"/>
      <c r="AC259" s="55"/>
      <c r="AD259" s="55"/>
      <c r="AE259" s="55"/>
      <c r="AF259" s="55"/>
      <c r="AG259" s="55"/>
      <c r="AH259" s="55" t="str">
        <f>IF('CADASTRO PROD'!E259 = "", "-", 'CADASTRO PROD'!E259)</f>
        <v>-</v>
      </c>
      <c r="AI259" s="55" t="str">
        <f>IF(AH259= "-", "-", 'CADASTRO PROD'!J259)</f>
        <v>-</v>
      </c>
      <c r="AJ259" s="55" t="str">
        <f>IF(AI259 = "-", "-", 'CADASTRO PROD'!D259)</f>
        <v>-</v>
      </c>
    </row>
    <row r="260" ht="30.0" customHeight="1">
      <c r="A260" s="1"/>
      <c r="B260" s="97" t="str">
        <f t="shared" si="1"/>
        <v/>
      </c>
      <c r="C260" s="98" t="str">
        <f t="shared" si="5"/>
        <v>-</v>
      </c>
      <c r="D260" s="102"/>
      <c r="E260" s="151" t="str">
        <f t="shared" si="2"/>
        <v/>
      </c>
      <c r="F260" s="100"/>
      <c r="G260" s="92"/>
      <c r="H260" s="93"/>
      <c r="I260" s="100"/>
      <c r="J260" s="93"/>
      <c r="K260" s="124"/>
      <c r="L260" s="147" t="str">
        <f t="shared" si="3"/>
        <v/>
      </c>
      <c r="M260" s="103" t="str">
        <f>IF(F260="","",VLOOKUP(E260,'CADASTRO PROD'!$D$8:$P$508,13,FALSE)*K260)</f>
        <v>  </v>
      </c>
      <c r="N260" s="143" t="str">
        <f t="shared" si="4"/>
        <v/>
      </c>
      <c r="O260" s="4"/>
      <c r="P260" s="4"/>
      <c r="Q260" s="4"/>
      <c r="R260" s="4"/>
      <c r="S260" s="4"/>
      <c r="T260" s="4"/>
      <c r="U260" s="4"/>
      <c r="V260" s="142"/>
      <c r="W260" s="104"/>
      <c r="X260" s="104"/>
      <c r="Y260" s="55"/>
      <c r="Z260" s="55"/>
      <c r="AA260" s="55"/>
      <c r="AB260" s="55"/>
      <c r="AC260" s="55"/>
      <c r="AD260" s="55"/>
      <c r="AE260" s="55"/>
      <c r="AF260" s="55"/>
      <c r="AG260" s="55"/>
      <c r="AH260" s="55" t="str">
        <f>IF('CADASTRO PROD'!E260 = "", "-", 'CADASTRO PROD'!E260)</f>
        <v>-</v>
      </c>
      <c r="AI260" s="55" t="str">
        <f>IF(AH260= "-", "-", 'CADASTRO PROD'!J260)</f>
        <v>-</v>
      </c>
      <c r="AJ260" s="55" t="str">
        <f>IF(AI260 = "-", "-", 'CADASTRO PROD'!D260)</f>
        <v>-</v>
      </c>
    </row>
    <row r="261" ht="30.0" customHeight="1">
      <c r="A261" s="1"/>
      <c r="B261" s="97" t="str">
        <f t="shared" si="1"/>
        <v/>
      </c>
      <c r="C261" s="108" t="str">
        <f t="shared" si="5"/>
        <v>-</v>
      </c>
      <c r="D261" s="112"/>
      <c r="E261" s="150" t="str">
        <f t="shared" si="2"/>
        <v/>
      </c>
      <c r="F261" s="110"/>
      <c r="G261" s="92"/>
      <c r="H261" s="93"/>
      <c r="I261" s="110"/>
      <c r="J261" s="93"/>
      <c r="K261" s="132"/>
      <c r="L261" s="149" t="str">
        <f t="shared" si="3"/>
        <v/>
      </c>
      <c r="M261" s="113" t="str">
        <f>IF(F261="","",VLOOKUP(E261,'CADASTRO PROD'!$D$8:$P$508,13,FALSE)*K261)</f>
        <v>  </v>
      </c>
      <c r="N261" s="143" t="str">
        <f t="shared" si="4"/>
        <v/>
      </c>
      <c r="O261" s="4"/>
      <c r="P261" s="4"/>
      <c r="Q261" s="4"/>
      <c r="R261" s="4"/>
      <c r="S261" s="4"/>
      <c r="T261" s="4"/>
      <c r="U261" s="4"/>
      <c r="V261" s="142"/>
      <c r="W261" s="104"/>
      <c r="X261" s="104"/>
      <c r="Y261" s="55"/>
      <c r="Z261" s="55"/>
      <c r="AA261" s="55"/>
      <c r="AB261" s="55"/>
      <c r="AC261" s="55"/>
      <c r="AD261" s="55"/>
      <c r="AE261" s="55"/>
      <c r="AF261" s="55"/>
      <c r="AG261" s="55"/>
      <c r="AH261" s="55" t="str">
        <f>IF('CADASTRO PROD'!E261 = "", "-", 'CADASTRO PROD'!E261)</f>
        <v>-</v>
      </c>
      <c r="AI261" s="55" t="str">
        <f>IF(AH261= "-", "-", 'CADASTRO PROD'!J261)</f>
        <v>-</v>
      </c>
      <c r="AJ261" s="55" t="str">
        <f>IF(AI261 = "-", "-", 'CADASTRO PROD'!D261)</f>
        <v>-</v>
      </c>
    </row>
    <row r="262" ht="30.0" customHeight="1">
      <c r="A262" s="1"/>
      <c r="B262" s="97" t="str">
        <f t="shared" si="1"/>
        <v/>
      </c>
      <c r="C262" s="98" t="str">
        <f t="shared" si="5"/>
        <v>-</v>
      </c>
      <c r="D262" s="102"/>
      <c r="E262" s="151" t="str">
        <f t="shared" si="2"/>
        <v/>
      </c>
      <c r="F262" s="100"/>
      <c r="G262" s="92"/>
      <c r="H262" s="93"/>
      <c r="I262" s="100"/>
      <c r="J262" s="93"/>
      <c r="K262" s="124"/>
      <c r="L262" s="147" t="str">
        <f t="shared" si="3"/>
        <v/>
      </c>
      <c r="M262" s="103" t="str">
        <f>IF(F262="","",VLOOKUP(E262,'CADASTRO PROD'!$D$8:$P$508,13,FALSE)*K262)</f>
        <v>  </v>
      </c>
      <c r="N262" s="143" t="str">
        <f t="shared" si="4"/>
        <v/>
      </c>
      <c r="O262" s="4"/>
      <c r="P262" s="4"/>
      <c r="Q262" s="4"/>
      <c r="R262" s="4"/>
      <c r="S262" s="4"/>
      <c r="T262" s="4"/>
      <c r="U262" s="4"/>
      <c r="V262" s="142"/>
      <c r="W262" s="104"/>
      <c r="X262" s="104"/>
      <c r="Y262" s="55"/>
      <c r="Z262" s="55"/>
      <c r="AA262" s="55"/>
      <c r="AB262" s="55"/>
      <c r="AC262" s="55"/>
      <c r="AD262" s="55"/>
      <c r="AE262" s="55"/>
      <c r="AF262" s="55"/>
      <c r="AG262" s="55"/>
      <c r="AH262" s="55" t="str">
        <f>IF('CADASTRO PROD'!E262 = "", "-", 'CADASTRO PROD'!E262)</f>
        <v>-</v>
      </c>
      <c r="AI262" s="55" t="str">
        <f>IF(AH262= "-", "-", 'CADASTRO PROD'!J262)</f>
        <v>-</v>
      </c>
      <c r="AJ262" s="55" t="str">
        <f>IF(AI262 = "-", "-", 'CADASTRO PROD'!D262)</f>
        <v>-</v>
      </c>
    </row>
    <row r="263" ht="30.0" customHeight="1">
      <c r="A263" s="1"/>
      <c r="B263" s="97" t="str">
        <f t="shared" si="1"/>
        <v/>
      </c>
      <c r="C263" s="108" t="str">
        <f t="shared" si="5"/>
        <v>-</v>
      </c>
      <c r="D263" s="112"/>
      <c r="E263" s="150" t="str">
        <f t="shared" si="2"/>
        <v/>
      </c>
      <c r="F263" s="110"/>
      <c r="G263" s="92"/>
      <c r="H263" s="93"/>
      <c r="I263" s="110"/>
      <c r="J263" s="93"/>
      <c r="K263" s="132"/>
      <c r="L263" s="149" t="str">
        <f t="shared" si="3"/>
        <v/>
      </c>
      <c r="M263" s="113" t="str">
        <f>IF(F263="","",VLOOKUP(E263,'CADASTRO PROD'!$D$8:$P$508,13,FALSE)*K263)</f>
        <v>  </v>
      </c>
      <c r="N263" s="143" t="str">
        <f t="shared" si="4"/>
        <v/>
      </c>
      <c r="O263" s="4"/>
      <c r="P263" s="4"/>
      <c r="Q263" s="4"/>
      <c r="R263" s="4"/>
      <c r="S263" s="4"/>
      <c r="T263" s="4"/>
      <c r="U263" s="4"/>
      <c r="V263" s="142"/>
      <c r="W263" s="104"/>
      <c r="X263" s="104"/>
      <c r="Y263" s="55"/>
      <c r="Z263" s="55"/>
      <c r="AA263" s="55"/>
      <c r="AB263" s="55"/>
      <c r="AC263" s="55"/>
      <c r="AD263" s="55"/>
      <c r="AE263" s="55"/>
      <c r="AF263" s="55"/>
      <c r="AG263" s="55"/>
      <c r="AH263" s="55" t="str">
        <f>IF('CADASTRO PROD'!E263 = "", "-", 'CADASTRO PROD'!E263)</f>
        <v>-</v>
      </c>
      <c r="AI263" s="55" t="str">
        <f>IF(AH263= "-", "-", 'CADASTRO PROD'!J263)</f>
        <v>-</v>
      </c>
      <c r="AJ263" s="55" t="str">
        <f>IF(AI263 = "-", "-", 'CADASTRO PROD'!D263)</f>
        <v>-</v>
      </c>
    </row>
    <row r="264" ht="30.0" customHeight="1">
      <c r="A264" s="1"/>
      <c r="B264" s="97" t="str">
        <f t="shared" si="1"/>
        <v/>
      </c>
      <c r="C264" s="98" t="str">
        <f t="shared" si="5"/>
        <v>-</v>
      </c>
      <c r="D264" s="102"/>
      <c r="E264" s="151" t="str">
        <f t="shared" si="2"/>
        <v/>
      </c>
      <c r="F264" s="100"/>
      <c r="G264" s="92"/>
      <c r="H264" s="93"/>
      <c r="I264" s="100"/>
      <c r="J264" s="93"/>
      <c r="K264" s="124"/>
      <c r="L264" s="147" t="str">
        <f t="shared" si="3"/>
        <v/>
      </c>
      <c r="M264" s="103" t="str">
        <f>IF(F264="","",VLOOKUP(E264,'CADASTRO PROD'!$D$8:$P$508,13,FALSE)*K264)</f>
        <v>  </v>
      </c>
      <c r="N264" s="143" t="str">
        <f t="shared" si="4"/>
        <v/>
      </c>
      <c r="O264" s="4"/>
      <c r="P264" s="4"/>
      <c r="Q264" s="4"/>
      <c r="R264" s="4"/>
      <c r="S264" s="4"/>
      <c r="T264" s="4"/>
      <c r="U264" s="4"/>
      <c r="V264" s="142"/>
      <c r="W264" s="104"/>
      <c r="X264" s="104"/>
      <c r="Y264" s="55"/>
      <c r="Z264" s="55"/>
      <c r="AA264" s="55"/>
      <c r="AB264" s="55"/>
      <c r="AC264" s="55"/>
      <c r="AD264" s="55"/>
      <c r="AE264" s="55"/>
      <c r="AF264" s="55"/>
      <c r="AG264" s="55"/>
      <c r="AH264" s="55" t="str">
        <f>IF('CADASTRO PROD'!E264 = "", "-", 'CADASTRO PROD'!E264)</f>
        <v>-</v>
      </c>
      <c r="AI264" s="55" t="str">
        <f>IF(AH264= "-", "-", 'CADASTRO PROD'!J264)</f>
        <v>-</v>
      </c>
      <c r="AJ264" s="55" t="str">
        <f>IF(AI264 = "-", "-", 'CADASTRO PROD'!D264)</f>
        <v>-</v>
      </c>
    </row>
    <row r="265" ht="30.0" customHeight="1">
      <c r="A265" s="1"/>
      <c r="B265" s="97" t="str">
        <f t="shared" si="1"/>
        <v/>
      </c>
      <c r="C265" s="108" t="str">
        <f t="shared" si="5"/>
        <v>-</v>
      </c>
      <c r="D265" s="112"/>
      <c r="E265" s="150" t="str">
        <f t="shared" si="2"/>
        <v/>
      </c>
      <c r="F265" s="110"/>
      <c r="G265" s="92"/>
      <c r="H265" s="93"/>
      <c r="I265" s="110"/>
      <c r="J265" s="93"/>
      <c r="K265" s="132"/>
      <c r="L265" s="149" t="str">
        <f t="shared" si="3"/>
        <v/>
      </c>
      <c r="M265" s="113" t="str">
        <f>IF(F265="","",VLOOKUP(E265,'CADASTRO PROD'!$D$8:$P$508,13,FALSE)*K265)</f>
        <v>  </v>
      </c>
      <c r="N265" s="143" t="str">
        <f t="shared" si="4"/>
        <v/>
      </c>
      <c r="O265" s="4"/>
      <c r="P265" s="4"/>
      <c r="Q265" s="4"/>
      <c r="R265" s="4"/>
      <c r="S265" s="4"/>
      <c r="T265" s="4"/>
      <c r="U265" s="4"/>
      <c r="V265" s="142"/>
      <c r="W265" s="104"/>
      <c r="X265" s="104"/>
      <c r="Y265" s="55"/>
      <c r="Z265" s="55"/>
      <c r="AA265" s="55"/>
      <c r="AB265" s="55"/>
      <c r="AC265" s="55"/>
      <c r="AD265" s="55"/>
      <c r="AE265" s="55"/>
      <c r="AF265" s="55"/>
      <c r="AG265" s="55"/>
      <c r="AH265" s="55" t="str">
        <f>IF('CADASTRO PROD'!E265 = "", "-", 'CADASTRO PROD'!E265)</f>
        <v>-</v>
      </c>
      <c r="AI265" s="55" t="str">
        <f>IF(AH265= "-", "-", 'CADASTRO PROD'!J265)</f>
        <v>-</v>
      </c>
      <c r="AJ265" s="55" t="str">
        <f>IF(AI265 = "-", "-", 'CADASTRO PROD'!D265)</f>
        <v>-</v>
      </c>
    </row>
    <row r="266" ht="30.0" customHeight="1">
      <c r="A266" s="1"/>
      <c r="B266" s="97" t="str">
        <f t="shared" si="1"/>
        <v/>
      </c>
      <c r="C266" s="98" t="str">
        <f t="shared" si="5"/>
        <v>-</v>
      </c>
      <c r="D266" s="102"/>
      <c r="E266" s="151" t="str">
        <f t="shared" si="2"/>
        <v/>
      </c>
      <c r="F266" s="100"/>
      <c r="G266" s="92"/>
      <c r="H266" s="93"/>
      <c r="I266" s="100"/>
      <c r="J266" s="93"/>
      <c r="K266" s="124"/>
      <c r="L266" s="147" t="str">
        <f t="shared" si="3"/>
        <v/>
      </c>
      <c r="M266" s="103" t="str">
        <f>IF(F266="","",VLOOKUP(E266,'CADASTRO PROD'!$D$8:$P$508,13,FALSE)*K266)</f>
        <v>  </v>
      </c>
      <c r="N266" s="143" t="str">
        <f t="shared" si="4"/>
        <v/>
      </c>
      <c r="O266" s="4"/>
      <c r="P266" s="4"/>
      <c r="Q266" s="4"/>
      <c r="R266" s="4"/>
      <c r="S266" s="4"/>
      <c r="T266" s="4"/>
      <c r="U266" s="4"/>
      <c r="V266" s="142"/>
      <c r="W266" s="104"/>
      <c r="X266" s="104"/>
      <c r="Y266" s="55"/>
      <c r="Z266" s="55"/>
      <c r="AA266" s="55"/>
      <c r="AB266" s="55"/>
      <c r="AC266" s="55"/>
      <c r="AD266" s="55"/>
      <c r="AE266" s="55"/>
      <c r="AF266" s="55"/>
      <c r="AG266" s="55"/>
      <c r="AH266" s="55" t="str">
        <f>IF('CADASTRO PROD'!E266 = "", "-", 'CADASTRO PROD'!E266)</f>
        <v>-</v>
      </c>
      <c r="AI266" s="55" t="str">
        <f>IF(AH266= "-", "-", 'CADASTRO PROD'!J266)</f>
        <v>-</v>
      </c>
      <c r="AJ266" s="55" t="str">
        <f>IF(AI266 = "-", "-", 'CADASTRO PROD'!D266)</f>
        <v>-</v>
      </c>
    </row>
    <row r="267" ht="30.0" customHeight="1">
      <c r="A267" s="1"/>
      <c r="B267" s="97" t="str">
        <f t="shared" si="1"/>
        <v/>
      </c>
      <c r="C267" s="108" t="str">
        <f t="shared" si="5"/>
        <v>-</v>
      </c>
      <c r="D267" s="112"/>
      <c r="E267" s="150" t="str">
        <f t="shared" si="2"/>
        <v/>
      </c>
      <c r="F267" s="110"/>
      <c r="G267" s="92"/>
      <c r="H267" s="93"/>
      <c r="I267" s="110"/>
      <c r="J267" s="93"/>
      <c r="K267" s="132"/>
      <c r="L267" s="149" t="str">
        <f t="shared" si="3"/>
        <v/>
      </c>
      <c r="M267" s="113" t="str">
        <f>IF(F267="","",VLOOKUP(E267,'CADASTRO PROD'!$D$8:$P$508,13,FALSE)*K267)</f>
        <v>  </v>
      </c>
      <c r="N267" s="143" t="str">
        <f t="shared" si="4"/>
        <v/>
      </c>
      <c r="O267" s="4"/>
      <c r="P267" s="4"/>
      <c r="Q267" s="4"/>
      <c r="R267" s="4"/>
      <c r="S267" s="4"/>
      <c r="T267" s="4"/>
      <c r="U267" s="4"/>
      <c r="V267" s="142"/>
      <c r="W267" s="104"/>
      <c r="X267" s="104"/>
      <c r="Y267" s="55"/>
      <c r="Z267" s="55"/>
      <c r="AA267" s="55"/>
      <c r="AB267" s="55"/>
      <c r="AC267" s="55"/>
      <c r="AD267" s="55"/>
      <c r="AE267" s="55"/>
      <c r="AF267" s="55"/>
      <c r="AG267" s="55"/>
      <c r="AH267" s="55" t="str">
        <f>IF('CADASTRO PROD'!E267 = "", "-", 'CADASTRO PROD'!E267)</f>
        <v>-</v>
      </c>
      <c r="AI267" s="55" t="str">
        <f>IF(AH267= "-", "-", 'CADASTRO PROD'!J267)</f>
        <v>-</v>
      </c>
      <c r="AJ267" s="55" t="str">
        <f>IF(AI267 = "-", "-", 'CADASTRO PROD'!D267)</f>
        <v>-</v>
      </c>
    </row>
    <row r="268" ht="30.0" customHeight="1">
      <c r="A268" s="1"/>
      <c r="B268" s="97" t="str">
        <f t="shared" si="1"/>
        <v/>
      </c>
      <c r="C268" s="98" t="str">
        <f t="shared" si="5"/>
        <v>-</v>
      </c>
      <c r="D268" s="102"/>
      <c r="E268" s="151" t="str">
        <f t="shared" si="2"/>
        <v/>
      </c>
      <c r="F268" s="100"/>
      <c r="G268" s="92"/>
      <c r="H268" s="93"/>
      <c r="I268" s="100"/>
      <c r="J268" s="93"/>
      <c r="K268" s="124"/>
      <c r="L268" s="147" t="str">
        <f t="shared" si="3"/>
        <v/>
      </c>
      <c r="M268" s="103" t="str">
        <f>IF(F268="","",VLOOKUP(E268,'CADASTRO PROD'!$D$8:$P$508,13,FALSE)*K268)</f>
        <v>  </v>
      </c>
      <c r="N268" s="143" t="str">
        <f t="shared" si="4"/>
        <v/>
      </c>
      <c r="O268" s="4"/>
      <c r="P268" s="4"/>
      <c r="Q268" s="4"/>
      <c r="R268" s="4"/>
      <c r="S268" s="4"/>
      <c r="T268" s="4"/>
      <c r="U268" s="4"/>
      <c r="V268" s="142"/>
      <c r="W268" s="104"/>
      <c r="X268" s="104"/>
      <c r="Y268" s="55"/>
      <c r="Z268" s="55"/>
      <c r="AA268" s="55"/>
      <c r="AB268" s="55"/>
      <c r="AC268" s="55"/>
      <c r="AD268" s="55"/>
      <c r="AE268" s="55"/>
      <c r="AF268" s="55"/>
      <c r="AG268" s="55"/>
      <c r="AH268" s="55" t="str">
        <f>IF('CADASTRO PROD'!E268 = "", "-", 'CADASTRO PROD'!E268)</f>
        <v>-</v>
      </c>
      <c r="AI268" s="55" t="str">
        <f>IF(AH268= "-", "-", 'CADASTRO PROD'!J268)</f>
        <v>-</v>
      </c>
      <c r="AJ268" s="55" t="str">
        <f>IF(AI268 = "-", "-", 'CADASTRO PROD'!D268)</f>
        <v>-</v>
      </c>
    </row>
    <row r="269" ht="30.0" customHeight="1">
      <c r="A269" s="1"/>
      <c r="B269" s="97" t="str">
        <f t="shared" si="1"/>
        <v/>
      </c>
      <c r="C269" s="108" t="str">
        <f t="shared" si="5"/>
        <v>-</v>
      </c>
      <c r="D269" s="112"/>
      <c r="E269" s="150" t="str">
        <f t="shared" si="2"/>
        <v/>
      </c>
      <c r="F269" s="110"/>
      <c r="G269" s="92"/>
      <c r="H269" s="93"/>
      <c r="I269" s="110"/>
      <c r="J269" s="93"/>
      <c r="K269" s="132"/>
      <c r="L269" s="149" t="str">
        <f t="shared" si="3"/>
        <v/>
      </c>
      <c r="M269" s="113" t="str">
        <f>IF(F269="","",VLOOKUP(E269,'CADASTRO PROD'!$D$8:$P$508,13,FALSE)*K269)</f>
        <v>  </v>
      </c>
      <c r="N269" s="143" t="str">
        <f t="shared" si="4"/>
        <v/>
      </c>
      <c r="O269" s="4"/>
      <c r="P269" s="4"/>
      <c r="Q269" s="4"/>
      <c r="R269" s="4"/>
      <c r="S269" s="4"/>
      <c r="T269" s="4"/>
      <c r="U269" s="4"/>
      <c r="V269" s="142"/>
      <c r="W269" s="104"/>
      <c r="X269" s="104"/>
      <c r="Y269" s="55"/>
      <c r="Z269" s="55"/>
      <c r="AA269" s="55"/>
      <c r="AB269" s="55"/>
      <c r="AC269" s="55"/>
      <c r="AD269" s="55"/>
      <c r="AE269" s="55"/>
      <c r="AF269" s="55"/>
      <c r="AG269" s="55"/>
      <c r="AH269" s="55" t="str">
        <f>IF('CADASTRO PROD'!E269 = "", "-", 'CADASTRO PROD'!E269)</f>
        <v>-</v>
      </c>
      <c r="AI269" s="55" t="str">
        <f>IF(AH269= "-", "-", 'CADASTRO PROD'!J269)</f>
        <v>-</v>
      </c>
      <c r="AJ269" s="55" t="str">
        <f>IF(AI269 = "-", "-", 'CADASTRO PROD'!D269)</f>
        <v>-</v>
      </c>
    </row>
    <row r="270" ht="30.0" customHeight="1">
      <c r="A270" s="1"/>
      <c r="B270" s="97" t="str">
        <f t="shared" si="1"/>
        <v/>
      </c>
      <c r="C270" s="98" t="str">
        <f t="shared" si="5"/>
        <v>-</v>
      </c>
      <c r="D270" s="102"/>
      <c r="E270" s="151" t="str">
        <f t="shared" si="2"/>
        <v/>
      </c>
      <c r="F270" s="100"/>
      <c r="G270" s="92"/>
      <c r="H270" s="93"/>
      <c r="I270" s="100"/>
      <c r="J270" s="93"/>
      <c r="K270" s="124"/>
      <c r="L270" s="147" t="str">
        <f t="shared" si="3"/>
        <v/>
      </c>
      <c r="M270" s="103" t="str">
        <f>IF(F270="","",VLOOKUP(E270,'CADASTRO PROD'!$D$8:$P$508,13,FALSE)*K270)</f>
        <v>  </v>
      </c>
      <c r="N270" s="143" t="str">
        <f t="shared" si="4"/>
        <v/>
      </c>
      <c r="O270" s="4"/>
      <c r="P270" s="4"/>
      <c r="Q270" s="4"/>
      <c r="R270" s="4"/>
      <c r="S270" s="4"/>
      <c r="T270" s="4"/>
      <c r="U270" s="4"/>
      <c r="V270" s="142"/>
      <c r="W270" s="104"/>
      <c r="X270" s="104"/>
      <c r="Y270" s="55"/>
      <c r="Z270" s="55"/>
      <c r="AA270" s="55"/>
      <c r="AB270" s="55"/>
      <c r="AC270" s="55"/>
      <c r="AD270" s="55"/>
      <c r="AE270" s="55"/>
      <c r="AF270" s="55"/>
      <c r="AG270" s="55"/>
      <c r="AH270" s="55" t="str">
        <f>IF('CADASTRO PROD'!E270 = "", "-", 'CADASTRO PROD'!E270)</f>
        <v>-</v>
      </c>
      <c r="AI270" s="55" t="str">
        <f>IF(AH270= "-", "-", 'CADASTRO PROD'!J270)</f>
        <v>-</v>
      </c>
      <c r="AJ270" s="55" t="str">
        <f>IF(AI270 = "-", "-", 'CADASTRO PROD'!D270)</f>
        <v>-</v>
      </c>
    </row>
    <row r="271" ht="30.0" customHeight="1">
      <c r="A271" s="1"/>
      <c r="B271" s="97" t="str">
        <f t="shared" si="1"/>
        <v/>
      </c>
      <c r="C271" s="108" t="str">
        <f t="shared" si="5"/>
        <v>-</v>
      </c>
      <c r="D271" s="112"/>
      <c r="E271" s="150" t="str">
        <f t="shared" si="2"/>
        <v/>
      </c>
      <c r="F271" s="110"/>
      <c r="G271" s="92"/>
      <c r="H271" s="93"/>
      <c r="I271" s="110"/>
      <c r="J271" s="93"/>
      <c r="K271" s="132"/>
      <c r="L271" s="149" t="str">
        <f t="shared" si="3"/>
        <v/>
      </c>
      <c r="M271" s="113" t="str">
        <f>IF(F271="","",VLOOKUP(E271,'CADASTRO PROD'!$D$8:$P$508,13,FALSE)*K271)</f>
        <v>  </v>
      </c>
      <c r="N271" s="143" t="str">
        <f t="shared" si="4"/>
        <v/>
      </c>
      <c r="O271" s="4"/>
      <c r="P271" s="4"/>
      <c r="Q271" s="4"/>
      <c r="R271" s="4"/>
      <c r="S271" s="4"/>
      <c r="T271" s="4"/>
      <c r="U271" s="4"/>
      <c r="V271" s="142"/>
      <c r="W271" s="104"/>
      <c r="X271" s="104"/>
      <c r="Y271" s="55"/>
      <c r="Z271" s="55"/>
      <c r="AA271" s="55"/>
      <c r="AB271" s="55"/>
      <c r="AC271" s="55"/>
      <c r="AD271" s="55"/>
      <c r="AE271" s="55"/>
      <c r="AF271" s="55"/>
      <c r="AG271" s="55"/>
      <c r="AH271" s="55" t="str">
        <f>IF('CADASTRO PROD'!E271 = "", "-", 'CADASTRO PROD'!E271)</f>
        <v>-</v>
      </c>
      <c r="AI271" s="55" t="str">
        <f>IF(AH271= "-", "-", 'CADASTRO PROD'!J271)</f>
        <v>-</v>
      </c>
      <c r="AJ271" s="55" t="str">
        <f>IF(AI271 = "-", "-", 'CADASTRO PROD'!D271)</f>
        <v>-</v>
      </c>
    </row>
    <row r="272" ht="30.0" customHeight="1">
      <c r="A272" s="1"/>
      <c r="B272" s="97" t="str">
        <f t="shared" si="1"/>
        <v/>
      </c>
      <c r="C272" s="98" t="str">
        <f t="shared" si="5"/>
        <v>-</v>
      </c>
      <c r="D272" s="102"/>
      <c r="E272" s="151" t="str">
        <f t="shared" si="2"/>
        <v/>
      </c>
      <c r="F272" s="100"/>
      <c r="G272" s="92"/>
      <c r="H272" s="93"/>
      <c r="I272" s="100"/>
      <c r="J272" s="93"/>
      <c r="K272" s="124"/>
      <c r="L272" s="147" t="str">
        <f t="shared" si="3"/>
        <v/>
      </c>
      <c r="M272" s="103" t="str">
        <f>IF(F272="","",VLOOKUP(E272,'CADASTRO PROD'!$D$8:$P$508,13,FALSE)*K272)</f>
        <v>  </v>
      </c>
      <c r="N272" s="143" t="str">
        <f t="shared" si="4"/>
        <v/>
      </c>
      <c r="O272" s="4"/>
      <c r="P272" s="4"/>
      <c r="Q272" s="4"/>
      <c r="R272" s="4"/>
      <c r="S272" s="4"/>
      <c r="T272" s="4"/>
      <c r="U272" s="4"/>
      <c r="V272" s="142"/>
      <c r="W272" s="104"/>
      <c r="X272" s="104"/>
      <c r="Y272" s="55"/>
      <c r="Z272" s="55"/>
      <c r="AA272" s="55"/>
      <c r="AB272" s="55"/>
      <c r="AC272" s="55"/>
      <c r="AD272" s="55"/>
      <c r="AE272" s="55"/>
      <c r="AF272" s="55"/>
      <c r="AG272" s="55"/>
      <c r="AH272" s="55" t="str">
        <f>IF('CADASTRO PROD'!E272 = "", "-", 'CADASTRO PROD'!E272)</f>
        <v>-</v>
      </c>
      <c r="AI272" s="55" t="str">
        <f>IF(AH272= "-", "-", 'CADASTRO PROD'!J272)</f>
        <v>-</v>
      </c>
      <c r="AJ272" s="55" t="str">
        <f>IF(AI272 = "-", "-", 'CADASTRO PROD'!D272)</f>
        <v>-</v>
      </c>
    </row>
    <row r="273" ht="30.0" customHeight="1">
      <c r="A273" s="1"/>
      <c r="B273" s="97" t="str">
        <f t="shared" si="1"/>
        <v/>
      </c>
      <c r="C273" s="108" t="str">
        <f t="shared" si="5"/>
        <v>-</v>
      </c>
      <c r="D273" s="112"/>
      <c r="E273" s="150" t="str">
        <f t="shared" si="2"/>
        <v/>
      </c>
      <c r="F273" s="110"/>
      <c r="G273" s="92"/>
      <c r="H273" s="93"/>
      <c r="I273" s="110"/>
      <c r="J273" s="93"/>
      <c r="K273" s="132"/>
      <c r="L273" s="149" t="str">
        <f t="shared" si="3"/>
        <v/>
      </c>
      <c r="M273" s="113" t="str">
        <f>IF(F273="","",VLOOKUP(E273,'CADASTRO PROD'!$D$8:$P$508,13,FALSE)*K273)</f>
        <v>  </v>
      </c>
      <c r="N273" s="143" t="str">
        <f t="shared" si="4"/>
        <v/>
      </c>
      <c r="O273" s="4"/>
      <c r="P273" s="4"/>
      <c r="Q273" s="4"/>
      <c r="R273" s="4"/>
      <c r="S273" s="4"/>
      <c r="T273" s="4"/>
      <c r="U273" s="4"/>
      <c r="V273" s="142"/>
      <c r="W273" s="104"/>
      <c r="X273" s="104"/>
      <c r="Y273" s="55"/>
      <c r="Z273" s="55"/>
      <c r="AA273" s="55"/>
      <c r="AB273" s="55"/>
      <c r="AC273" s="55"/>
      <c r="AD273" s="55"/>
      <c r="AE273" s="55"/>
      <c r="AF273" s="55"/>
      <c r="AG273" s="55"/>
      <c r="AH273" s="55" t="str">
        <f>IF('CADASTRO PROD'!E273 = "", "-", 'CADASTRO PROD'!E273)</f>
        <v>-</v>
      </c>
      <c r="AI273" s="55" t="str">
        <f>IF(AH273= "-", "-", 'CADASTRO PROD'!J273)</f>
        <v>-</v>
      </c>
      <c r="AJ273" s="55" t="str">
        <f>IF(AI273 = "-", "-", 'CADASTRO PROD'!D273)</f>
        <v>-</v>
      </c>
    </row>
    <row r="274" ht="30.0" customHeight="1">
      <c r="A274" s="1"/>
      <c r="B274" s="97" t="str">
        <f t="shared" si="1"/>
        <v/>
      </c>
      <c r="C274" s="98" t="str">
        <f t="shared" si="5"/>
        <v>-</v>
      </c>
      <c r="D274" s="102"/>
      <c r="E274" s="151" t="str">
        <f t="shared" si="2"/>
        <v/>
      </c>
      <c r="F274" s="100"/>
      <c r="G274" s="92"/>
      <c r="H274" s="93"/>
      <c r="I274" s="100"/>
      <c r="J274" s="93"/>
      <c r="K274" s="124"/>
      <c r="L274" s="147" t="str">
        <f t="shared" si="3"/>
        <v/>
      </c>
      <c r="M274" s="103" t="str">
        <f>IF(F274="","",VLOOKUP(E274,'CADASTRO PROD'!$D$8:$P$508,13,FALSE)*K274)</f>
        <v>  </v>
      </c>
      <c r="N274" s="143" t="str">
        <f t="shared" si="4"/>
        <v/>
      </c>
      <c r="O274" s="4"/>
      <c r="P274" s="4"/>
      <c r="Q274" s="4"/>
      <c r="R274" s="4"/>
      <c r="S274" s="4"/>
      <c r="T274" s="4"/>
      <c r="U274" s="4"/>
      <c r="V274" s="142"/>
      <c r="W274" s="104"/>
      <c r="X274" s="104"/>
      <c r="Y274" s="55"/>
      <c r="Z274" s="55"/>
      <c r="AA274" s="55"/>
      <c r="AB274" s="55"/>
      <c r="AC274" s="55"/>
      <c r="AD274" s="55"/>
      <c r="AE274" s="55"/>
      <c r="AF274" s="55"/>
      <c r="AG274" s="55"/>
      <c r="AH274" s="55" t="str">
        <f>IF('CADASTRO PROD'!E274 = "", "-", 'CADASTRO PROD'!E274)</f>
        <v>-</v>
      </c>
      <c r="AI274" s="55" t="str">
        <f>IF(AH274= "-", "-", 'CADASTRO PROD'!J274)</f>
        <v>-</v>
      </c>
      <c r="AJ274" s="55" t="str">
        <f>IF(AI274 = "-", "-", 'CADASTRO PROD'!D274)</f>
        <v>-</v>
      </c>
    </row>
    <row r="275" ht="30.0" customHeight="1">
      <c r="A275" s="1"/>
      <c r="B275" s="97" t="str">
        <f t="shared" si="1"/>
        <v/>
      </c>
      <c r="C275" s="108" t="str">
        <f t="shared" si="5"/>
        <v>-</v>
      </c>
      <c r="D275" s="112"/>
      <c r="E275" s="150" t="str">
        <f t="shared" si="2"/>
        <v/>
      </c>
      <c r="F275" s="110"/>
      <c r="G275" s="92"/>
      <c r="H275" s="93"/>
      <c r="I275" s="110"/>
      <c r="J275" s="93"/>
      <c r="K275" s="132"/>
      <c r="L275" s="149" t="str">
        <f t="shared" si="3"/>
        <v/>
      </c>
      <c r="M275" s="113" t="str">
        <f>IF(F275="","",VLOOKUP(E275,'CADASTRO PROD'!$D$8:$P$508,13,FALSE)*K275)</f>
        <v>  </v>
      </c>
      <c r="N275" s="143" t="str">
        <f t="shared" si="4"/>
        <v/>
      </c>
      <c r="O275" s="4"/>
      <c r="P275" s="4"/>
      <c r="Q275" s="4"/>
      <c r="R275" s="4"/>
      <c r="S275" s="4"/>
      <c r="T275" s="4"/>
      <c r="U275" s="4"/>
      <c r="V275" s="142"/>
      <c r="W275" s="104"/>
      <c r="X275" s="104"/>
      <c r="Y275" s="55"/>
      <c r="Z275" s="55"/>
      <c r="AA275" s="55"/>
      <c r="AB275" s="55"/>
      <c r="AC275" s="55"/>
      <c r="AD275" s="55"/>
      <c r="AE275" s="55"/>
      <c r="AF275" s="55"/>
      <c r="AG275" s="55"/>
      <c r="AH275" s="55" t="str">
        <f>IF('CADASTRO PROD'!E275 = "", "-", 'CADASTRO PROD'!E275)</f>
        <v>-</v>
      </c>
      <c r="AI275" s="55" t="str">
        <f>IF(AH275= "-", "-", 'CADASTRO PROD'!J275)</f>
        <v>-</v>
      </c>
      <c r="AJ275" s="55" t="str">
        <f>IF(AI275 = "-", "-", 'CADASTRO PROD'!D275)</f>
        <v>-</v>
      </c>
    </row>
    <row r="276" ht="30.0" customHeight="1">
      <c r="A276" s="1"/>
      <c r="B276" s="97" t="str">
        <f t="shared" si="1"/>
        <v/>
      </c>
      <c r="C276" s="98" t="str">
        <f t="shared" si="5"/>
        <v>-</v>
      </c>
      <c r="D276" s="102"/>
      <c r="E276" s="151" t="str">
        <f t="shared" si="2"/>
        <v/>
      </c>
      <c r="F276" s="100"/>
      <c r="G276" s="92"/>
      <c r="H276" s="93"/>
      <c r="I276" s="100"/>
      <c r="J276" s="93"/>
      <c r="K276" s="124"/>
      <c r="L276" s="147" t="str">
        <f t="shared" si="3"/>
        <v/>
      </c>
      <c r="M276" s="103" t="str">
        <f>IF(F276="","",VLOOKUP(E276,'CADASTRO PROD'!$D$8:$P$508,13,FALSE)*K276)</f>
        <v>  </v>
      </c>
      <c r="N276" s="143" t="str">
        <f t="shared" si="4"/>
        <v/>
      </c>
      <c r="O276" s="4"/>
      <c r="P276" s="4"/>
      <c r="Q276" s="4"/>
      <c r="R276" s="4"/>
      <c r="S276" s="4"/>
      <c r="T276" s="4"/>
      <c r="U276" s="4"/>
      <c r="V276" s="142"/>
      <c r="W276" s="104"/>
      <c r="X276" s="104"/>
      <c r="Y276" s="55"/>
      <c r="Z276" s="55"/>
      <c r="AA276" s="55"/>
      <c r="AB276" s="55"/>
      <c r="AC276" s="55"/>
      <c r="AD276" s="55"/>
      <c r="AE276" s="55"/>
      <c r="AF276" s="55"/>
      <c r="AG276" s="55"/>
      <c r="AH276" s="55" t="str">
        <f>IF('CADASTRO PROD'!E276 = "", "-", 'CADASTRO PROD'!E276)</f>
        <v>-</v>
      </c>
      <c r="AI276" s="55" t="str">
        <f>IF(AH276= "-", "-", 'CADASTRO PROD'!J276)</f>
        <v>-</v>
      </c>
      <c r="AJ276" s="55" t="str">
        <f>IF(AI276 = "-", "-", 'CADASTRO PROD'!D276)</f>
        <v>-</v>
      </c>
    </row>
    <row r="277" ht="30.0" customHeight="1">
      <c r="A277" s="1"/>
      <c r="B277" s="97" t="str">
        <f t="shared" si="1"/>
        <v/>
      </c>
      <c r="C277" s="108" t="str">
        <f t="shared" si="5"/>
        <v>-</v>
      </c>
      <c r="D277" s="112"/>
      <c r="E277" s="150" t="str">
        <f t="shared" si="2"/>
        <v/>
      </c>
      <c r="F277" s="110"/>
      <c r="G277" s="92"/>
      <c r="H277" s="93"/>
      <c r="I277" s="110"/>
      <c r="J277" s="93"/>
      <c r="K277" s="132"/>
      <c r="L277" s="149" t="str">
        <f t="shared" si="3"/>
        <v/>
      </c>
      <c r="M277" s="113" t="str">
        <f>IF(F277="","",VLOOKUP(E277,'CADASTRO PROD'!$D$8:$P$508,13,FALSE)*K277)</f>
        <v>  </v>
      </c>
      <c r="N277" s="143" t="str">
        <f t="shared" si="4"/>
        <v/>
      </c>
      <c r="O277" s="4"/>
      <c r="P277" s="4"/>
      <c r="Q277" s="4"/>
      <c r="R277" s="4"/>
      <c r="S277" s="4"/>
      <c r="T277" s="4"/>
      <c r="U277" s="4"/>
      <c r="V277" s="142"/>
      <c r="W277" s="104"/>
      <c r="X277" s="104"/>
      <c r="Y277" s="55"/>
      <c r="Z277" s="55"/>
      <c r="AA277" s="55"/>
      <c r="AB277" s="55"/>
      <c r="AC277" s="55"/>
      <c r="AD277" s="55"/>
      <c r="AE277" s="55"/>
      <c r="AF277" s="55"/>
      <c r="AG277" s="55"/>
      <c r="AH277" s="55" t="str">
        <f>IF('CADASTRO PROD'!E277 = "", "-", 'CADASTRO PROD'!E277)</f>
        <v>-</v>
      </c>
      <c r="AI277" s="55" t="str">
        <f>IF(AH277= "-", "-", 'CADASTRO PROD'!J277)</f>
        <v>-</v>
      </c>
      <c r="AJ277" s="55" t="str">
        <f>IF(AI277 = "-", "-", 'CADASTRO PROD'!D277)</f>
        <v>-</v>
      </c>
    </row>
    <row r="278" ht="30.0" customHeight="1">
      <c r="A278" s="1"/>
      <c r="B278" s="97" t="str">
        <f t="shared" si="1"/>
        <v/>
      </c>
      <c r="C278" s="98" t="str">
        <f t="shared" si="5"/>
        <v>-</v>
      </c>
      <c r="D278" s="102"/>
      <c r="E278" s="151" t="str">
        <f t="shared" si="2"/>
        <v/>
      </c>
      <c r="F278" s="100"/>
      <c r="G278" s="92"/>
      <c r="H278" s="93"/>
      <c r="I278" s="100"/>
      <c r="J278" s="93"/>
      <c r="K278" s="124"/>
      <c r="L278" s="147" t="str">
        <f t="shared" si="3"/>
        <v/>
      </c>
      <c r="M278" s="103" t="str">
        <f>IF(F278="","",VLOOKUP(E278,'CADASTRO PROD'!$D$8:$P$508,13,FALSE)*K278)</f>
        <v>  </v>
      </c>
      <c r="N278" s="143" t="str">
        <f t="shared" si="4"/>
        <v/>
      </c>
      <c r="O278" s="4"/>
      <c r="P278" s="4"/>
      <c r="Q278" s="4"/>
      <c r="R278" s="4"/>
      <c r="S278" s="4"/>
      <c r="T278" s="4"/>
      <c r="U278" s="4"/>
      <c r="V278" s="142"/>
      <c r="W278" s="104"/>
      <c r="X278" s="104"/>
      <c r="Y278" s="55"/>
      <c r="Z278" s="55"/>
      <c r="AA278" s="55"/>
      <c r="AB278" s="55"/>
      <c r="AC278" s="55"/>
      <c r="AD278" s="55"/>
      <c r="AE278" s="55"/>
      <c r="AF278" s="55"/>
      <c r="AG278" s="55"/>
      <c r="AH278" s="55" t="str">
        <f>IF('CADASTRO PROD'!E278 = "", "-", 'CADASTRO PROD'!E278)</f>
        <v>-</v>
      </c>
      <c r="AI278" s="55" t="str">
        <f>IF(AH278= "-", "-", 'CADASTRO PROD'!J278)</f>
        <v>-</v>
      </c>
      <c r="AJ278" s="55" t="str">
        <f>IF(AI278 = "-", "-", 'CADASTRO PROD'!D278)</f>
        <v>-</v>
      </c>
    </row>
    <row r="279" ht="30.0" customHeight="1">
      <c r="A279" s="1"/>
      <c r="B279" s="97" t="str">
        <f t="shared" si="1"/>
        <v/>
      </c>
      <c r="C279" s="108" t="str">
        <f t="shared" si="5"/>
        <v>-</v>
      </c>
      <c r="D279" s="112"/>
      <c r="E279" s="150" t="str">
        <f t="shared" si="2"/>
        <v/>
      </c>
      <c r="F279" s="110"/>
      <c r="G279" s="92"/>
      <c r="H279" s="93"/>
      <c r="I279" s="110"/>
      <c r="J279" s="93"/>
      <c r="K279" s="132"/>
      <c r="L279" s="149" t="str">
        <f t="shared" si="3"/>
        <v/>
      </c>
      <c r="M279" s="113" t="str">
        <f>IF(F279="","",VLOOKUP(E279,'CADASTRO PROD'!$D$8:$P$508,13,FALSE)*K279)</f>
        <v>  </v>
      </c>
      <c r="N279" s="143" t="str">
        <f t="shared" si="4"/>
        <v/>
      </c>
      <c r="O279" s="4"/>
      <c r="P279" s="4"/>
      <c r="Q279" s="4"/>
      <c r="R279" s="4"/>
      <c r="S279" s="4"/>
      <c r="T279" s="4"/>
      <c r="U279" s="4"/>
      <c r="V279" s="142"/>
      <c r="W279" s="104"/>
      <c r="X279" s="104"/>
      <c r="Y279" s="55"/>
      <c r="Z279" s="55"/>
      <c r="AA279" s="55"/>
      <c r="AB279" s="55"/>
      <c r="AC279" s="55"/>
      <c r="AD279" s="55"/>
      <c r="AE279" s="55"/>
      <c r="AF279" s="55"/>
      <c r="AG279" s="55"/>
      <c r="AH279" s="55" t="str">
        <f>IF('CADASTRO PROD'!E279 = "", "-", 'CADASTRO PROD'!E279)</f>
        <v>-</v>
      </c>
      <c r="AI279" s="55" t="str">
        <f>IF(AH279= "-", "-", 'CADASTRO PROD'!J279)</f>
        <v>-</v>
      </c>
      <c r="AJ279" s="55" t="str">
        <f>IF(AI279 = "-", "-", 'CADASTRO PROD'!D279)</f>
        <v>-</v>
      </c>
    </row>
    <row r="280" ht="30.0" customHeight="1">
      <c r="A280" s="1"/>
      <c r="B280" s="97" t="str">
        <f t="shared" si="1"/>
        <v/>
      </c>
      <c r="C280" s="98" t="str">
        <f t="shared" si="5"/>
        <v>-</v>
      </c>
      <c r="D280" s="102"/>
      <c r="E280" s="151" t="str">
        <f t="shared" si="2"/>
        <v/>
      </c>
      <c r="F280" s="100"/>
      <c r="G280" s="92"/>
      <c r="H280" s="93"/>
      <c r="I280" s="100"/>
      <c r="J280" s="93"/>
      <c r="K280" s="124"/>
      <c r="L280" s="147" t="str">
        <f t="shared" si="3"/>
        <v/>
      </c>
      <c r="M280" s="103" t="str">
        <f>IF(F280="","",VLOOKUP(E280,'CADASTRO PROD'!$D$8:$P$508,13,FALSE)*K280)</f>
        <v>  </v>
      </c>
      <c r="N280" s="143" t="str">
        <f t="shared" si="4"/>
        <v/>
      </c>
      <c r="O280" s="4"/>
      <c r="P280" s="4"/>
      <c r="Q280" s="4"/>
      <c r="R280" s="4"/>
      <c r="S280" s="4"/>
      <c r="T280" s="4"/>
      <c r="U280" s="4"/>
      <c r="V280" s="142"/>
      <c r="W280" s="104"/>
      <c r="X280" s="104"/>
      <c r="Y280" s="55"/>
      <c r="Z280" s="55"/>
      <c r="AA280" s="55"/>
      <c r="AB280" s="55"/>
      <c r="AC280" s="55"/>
      <c r="AD280" s="55"/>
      <c r="AE280" s="55"/>
      <c r="AF280" s="55"/>
      <c r="AG280" s="55"/>
      <c r="AH280" s="55" t="str">
        <f>IF('CADASTRO PROD'!E280 = "", "-", 'CADASTRO PROD'!E280)</f>
        <v>-</v>
      </c>
      <c r="AI280" s="55" t="str">
        <f>IF(AH280= "-", "-", 'CADASTRO PROD'!J280)</f>
        <v>-</v>
      </c>
      <c r="AJ280" s="55" t="str">
        <f>IF(AI280 = "-", "-", 'CADASTRO PROD'!D280)</f>
        <v>-</v>
      </c>
    </row>
    <row r="281" ht="30.0" customHeight="1">
      <c r="A281" s="1"/>
      <c r="B281" s="97" t="str">
        <f t="shared" si="1"/>
        <v/>
      </c>
      <c r="C281" s="108" t="str">
        <f t="shared" si="5"/>
        <v>-</v>
      </c>
      <c r="D281" s="112"/>
      <c r="E281" s="150" t="str">
        <f t="shared" si="2"/>
        <v/>
      </c>
      <c r="F281" s="110"/>
      <c r="G281" s="92"/>
      <c r="H281" s="93"/>
      <c r="I281" s="110"/>
      <c r="J281" s="93"/>
      <c r="K281" s="132"/>
      <c r="L281" s="149" t="str">
        <f t="shared" si="3"/>
        <v/>
      </c>
      <c r="M281" s="113" t="str">
        <f>IF(F281="","",VLOOKUP(E281,'CADASTRO PROD'!$D$8:$P$508,13,FALSE)*K281)</f>
        <v>  </v>
      </c>
      <c r="N281" s="143" t="str">
        <f t="shared" si="4"/>
        <v/>
      </c>
      <c r="O281" s="4"/>
      <c r="P281" s="4"/>
      <c r="Q281" s="4"/>
      <c r="R281" s="4"/>
      <c r="S281" s="4"/>
      <c r="T281" s="4"/>
      <c r="U281" s="4"/>
      <c r="V281" s="142"/>
      <c r="W281" s="104"/>
      <c r="X281" s="104"/>
      <c r="Y281" s="55"/>
      <c r="Z281" s="55"/>
      <c r="AA281" s="55"/>
      <c r="AB281" s="55"/>
      <c r="AC281" s="55"/>
      <c r="AD281" s="55"/>
      <c r="AE281" s="55"/>
      <c r="AF281" s="55"/>
      <c r="AG281" s="55"/>
      <c r="AH281" s="55" t="str">
        <f>IF('CADASTRO PROD'!E281 = "", "-", 'CADASTRO PROD'!E281)</f>
        <v>-</v>
      </c>
      <c r="AI281" s="55" t="str">
        <f>IF(AH281= "-", "-", 'CADASTRO PROD'!J281)</f>
        <v>-</v>
      </c>
      <c r="AJ281" s="55" t="str">
        <f>IF(AI281 = "-", "-", 'CADASTRO PROD'!D281)</f>
        <v>-</v>
      </c>
    </row>
    <row r="282" ht="30.0" customHeight="1">
      <c r="A282" s="1"/>
      <c r="B282" s="97" t="str">
        <f t="shared" si="1"/>
        <v/>
      </c>
      <c r="C282" s="98" t="str">
        <f t="shared" si="5"/>
        <v>-</v>
      </c>
      <c r="D282" s="102"/>
      <c r="E282" s="151" t="str">
        <f t="shared" si="2"/>
        <v/>
      </c>
      <c r="F282" s="100"/>
      <c r="G282" s="92"/>
      <c r="H282" s="93"/>
      <c r="I282" s="100"/>
      <c r="J282" s="93"/>
      <c r="K282" s="124"/>
      <c r="L282" s="147" t="str">
        <f t="shared" si="3"/>
        <v/>
      </c>
      <c r="M282" s="103" t="str">
        <f>IF(F282="","",VLOOKUP(E282,'CADASTRO PROD'!$D$8:$P$508,13,FALSE)*K282)</f>
        <v>  </v>
      </c>
      <c r="N282" s="143" t="str">
        <f t="shared" si="4"/>
        <v/>
      </c>
      <c r="O282" s="4"/>
      <c r="P282" s="4"/>
      <c r="Q282" s="4"/>
      <c r="R282" s="4"/>
      <c r="S282" s="4"/>
      <c r="T282" s="4"/>
      <c r="U282" s="4"/>
      <c r="V282" s="142"/>
      <c r="W282" s="104"/>
      <c r="X282" s="104"/>
      <c r="Y282" s="55"/>
      <c r="Z282" s="55"/>
      <c r="AA282" s="55"/>
      <c r="AB282" s="55"/>
      <c r="AC282" s="55"/>
      <c r="AD282" s="55"/>
      <c r="AE282" s="55"/>
      <c r="AF282" s="55"/>
      <c r="AG282" s="55"/>
      <c r="AH282" s="55" t="str">
        <f>IF('CADASTRO PROD'!E282 = "", "-", 'CADASTRO PROD'!E282)</f>
        <v>-</v>
      </c>
      <c r="AI282" s="55" t="str">
        <f>IF(AH282= "-", "-", 'CADASTRO PROD'!J282)</f>
        <v>-</v>
      </c>
      <c r="AJ282" s="55" t="str">
        <f>IF(AI282 = "-", "-", 'CADASTRO PROD'!D282)</f>
        <v>-</v>
      </c>
    </row>
    <row r="283" ht="30.0" customHeight="1">
      <c r="A283" s="1"/>
      <c r="B283" s="97" t="str">
        <f t="shared" si="1"/>
        <v/>
      </c>
      <c r="C283" s="108" t="str">
        <f t="shared" si="5"/>
        <v>-</v>
      </c>
      <c r="D283" s="112"/>
      <c r="E283" s="150" t="str">
        <f t="shared" si="2"/>
        <v/>
      </c>
      <c r="F283" s="110"/>
      <c r="G283" s="92"/>
      <c r="H283" s="93"/>
      <c r="I283" s="110"/>
      <c r="J283" s="93"/>
      <c r="K283" s="132"/>
      <c r="L283" s="149" t="str">
        <f t="shared" si="3"/>
        <v/>
      </c>
      <c r="M283" s="113" t="str">
        <f>IF(F283="","",VLOOKUP(E283,'CADASTRO PROD'!$D$8:$P$508,13,FALSE)*K283)</f>
        <v>  </v>
      </c>
      <c r="N283" s="143" t="str">
        <f t="shared" si="4"/>
        <v/>
      </c>
      <c r="O283" s="4"/>
      <c r="P283" s="4"/>
      <c r="Q283" s="4"/>
      <c r="R283" s="4"/>
      <c r="S283" s="4"/>
      <c r="T283" s="4"/>
      <c r="U283" s="4"/>
      <c r="V283" s="142"/>
      <c r="W283" s="104"/>
      <c r="X283" s="104"/>
      <c r="Y283" s="55"/>
      <c r="Z283" s="55"/>
      <c r="AA283" s="55"/>
      <c r="AB283" s="55"/>
      <c r="AC283" s="55"/>
      <c r="AD283" s="55"/>
      <c r="AE283" s="55"/>
      <c r="AF283" s="55"/>
      <c r="AG283" s="55"/>
      <c r="AH283" s="55" t="str">
        <f>IF('CADASTRO PROD'!E283 = "", "-", 'CADASTRO PROD'!E283)</f>
        <v>-</v>
      </c>
      <c r="AI283" s="55" t="str">
        <f>IF(AH283= "-", "-", 'CADASTRO PROD'!J283)</f>
        <v>-</v>
      </c>
      <c r="AJ283" s="55" t="str">
        <f>IF(AI283 = "-", "-", 'CADASTRO PROD'!D283)</f>
        <v>-</v>
      </c>
    </row>
    <row r="284" ht="30.0" customHeight="1">
      <c r="A284" s="1"/>
      <c r="B284" s="97" t="str">
        <f t="shared" si="1"/>
        <v/>
      </c>
      <c r="C284" s="98" t="str">
        <f t="shared" si="5"/>
        <v>-</v>
      </c>
      <c r="D284" s="102"/>
      <c r="E284" s="151" t="str">
        <f t="shared" si="2"/>
        <v/>
      </c>
      <c r="F284" s="100"/>
      <c r="G284" s="92"/>
      <c r="H284" s="93"/>
      <c r="I284" s="100"/>
      <c r="J284" s="93"/>
      <c r="K284" s="124"/>
      <c r="L284" s="147" t="str">
        <f t="shared" si="3"/>
        <v/>
      </c>
      <c r="M284" s="103" t="str">
        <f>IF(F284="","",VLOOKUP(E284,'CADASTRO PROD'!$D$8:$P$508,13,FALSE)*K284)</f>
        <v>  </v>
      </c>
      <c r="N284" s="143" t="str">
        <f t="shared" si="4"/>
        <v/>
      </c>
      <c r="O284" s="4"/>
      <c r="P284" s="4"/>
      <c r="Q284" s="4"/>
      <c r="R284" s="4"/>
      <c r="S284" s="4"/>
      <c r="T284" s="4"/>
      <c r="U284" s="4"/>
      <c r="V284" s="142"/>
      <c r="W284" s="104"/>
      <c r="X284" s="104"/>
      <c r="Y284" s="55"/>
      <c r="Z284" s="55"/>
      <c r="AA284" s="55"/>
      <c r="AB284" s="55"/>
      <c r="AC284" s="55"/>
      <c r="AD284" s="55"/>
      <c r="AE284" s="55"/>
      <c r="AF284" s="55"/>
      <c r="AG284" s="55"/>
      <c r="AH284" s="55" t="str">
        <f>IF('CADASTRO PROD'!E284 = "", "-", 'CADASTRO PROD'!E284)</f>
        <v>-</v>
      </c>
      <c r="AI284" s="55" t="str">
        <f>IF(AH284= "-", "-", 'CADASTRO PROD'!J284)</f>
        <v>-</v>
      </c>
      <c r="AJ284" s="55" t="str">
        <f>IF(AI284 = "-", "-", 'CADASTRO PROD'!D284)</f>
        <v>-</v>
      </c>
    </row>
    <row r="285" ht="30.0" customHeight="1">
      <c r="A285" s="1"/>
      <c r="B285" s="97" t="str">
        <f t="shared" si="1"/>
        <v/>
      </c>
      <c r="C285" s="108" t="str">
        <f t="shared" si="5"/>
        <v>-</v>
      </c>
      <c r="D285" s="112"/>
      <c r="E285" s="150" t="str">
        <f t="shared" si="2"/>
        <v/>
      </c>
      <c r="F285" s="110"/>
      <c r="G285" s="92"/>
      <c r="H285" s="93"/>
      <c r="I285" s="110"/>
      <c r="J285" s="93"/>
      <c r="K285" s="132"/>
      <c r="L285" s="149" t="str">
        <f t="shared" si="3"/>
        <v/>
      </c>
      <c r="M285" s="113" t="str">
        <f>IF(F285="","",VLOOKUP(E285,'CADASTRO PROD'!$D$8:$P$508,13,FALSE)*K285)</f>
        <v>  </v>
      </c>
      <c r="N285" s="143" t="str">
        <f t="shared" si="4"/>
        <v/>
      </c>
      <c r="O285" s="4"/>
      <c r="P285" s="4"/>
      <c r="Q285" s="4"/>
      <c r="R285" s="4"/>
      <c r="S285" s="4"/>
      <c r="T285" s="4"/>
      <c r="U285" s="4"/>
      <c r="V285" s="142"/>
      <c r="W285" s="104"/>
      <c r="X285" s="104"/>
      <c r="Y285" s="55"/>
      <c r="Z285" s="55"/>
      <c r="AA285" s="55"/>
      <c r="AB285" s="55"/>
      <c r="AC285" s="55"/>
      <c r="AD285" s="55"/>
      <c r="AE285" s="55"/>
      <c r="AF285" s="55"/>
      <c r="AG285" s="55"/>
      <c r="AH285" s="55" t="str">
        <f>IF('CADASTRO PROD'!E285 = "", "-", 'CADASTRO PROD'!E285)</f>
        <v>-</v>
      </c>
      <c r="AI285" s="55" t="str">
        <f>IF(AH285= "-", "-", 'CADASTRO PROD'!J285)</f>
        <v>-</v>
      </c>
      <c r="AJ285" s="55" t="str">
        <f>IF(AI285 = "-", "-", 'CADASTRO PROD'!D285)</f>
        <v>-</v>
      </c>
    </row>
    <row r="286" ht="30.0" customHeight="1">
      <c r="A286" s="1"/>
      <c r="B286" s="97" t="str">
        <f t="shared" si="1"/>
        <v/>
      </c>
      <c r="C286" s="98" t="str">
        <f t="shared" si="5"/>
        <v>-</v>
      </c>
      <c r="D286" s="102"/>
      <c r="E286" s="151" t="str">
        <f t="shared" si="2"/>
        <v/>
      </c>
      <c r="F286" s="100"/>
      <c r="G286" s="92"/>
      <c r="H286" s="93"/>
      <c r="I286" s="100"/>
      <c r="J286" s="93"/>
      <c r="K286" s="124"/>
      <c r="L286" s="147" t="str">
        <f t="shared" si="3"/>
        <v/>
      </c>
      <c r="M286" s="103" t="str">
        <f>IF(F286="","",VLOOKUP(E286,'CADASTRO PROD'!$D$8:$P$508,13,FALSE)*K286)</f>
        <v>  </v>
      </c>
      <c r="N286" s="143" t="str">
        <f t="shared" si="4"/>
        <v/>
      </c>
      <c r="O286" s="4"/>
      <c r="P286" s="4"/>
      <c r="Q286" s="4"/>
      <c r="R286" s="4"/>
      <c r="S286" s="4"/>
      <c r="T286" s="4"/>
      <c r="U286" s="4"/>
      <c r="V286" s="142"/>
      <c r="W286" s="104"/>
      <c r="X286" s="104"/>
      <c r="Y286" s="55"/>
      <c r="Z286" s="55"/>
      <c r="AA286" s="55"/>
      <c r="AB286" s="55"/>
      <c r="AC286" s="55"/>
      <c r="AD286" s="55"/>
      <c r="AE286" s="55"/>
      <c r="AF286" s="55"/>
      <c r="AG286" s="55"/>
      <c r="AH286" s="55" t="str">
        <f>IF('CADASTRO PROD'!E286 = "", "-", 'CADASTRO PROD'!E286)</f>
        <v>-</v>
      </c>
      <c r="AI286" s="55" t="str">
        <f>IF(AH286= "-", "-", 'CADASTRO PROD'!J286)</f>
        <v>-</v>
      </c>
      <c r="AJ286" s="55" t="str">
        <f>IF(AI286 = "-", "-", 'CADASTRO PROD'!D286)</f>
        <v>-</v>
      </c>
    </row>
    <row r="287" ht="30.0" customHeight="1">
      <c r="A287" s="1"/>
      <c r="B287" s="97" t="str">
        <f t="shared" si="1"/>
        <v/>
      </c>
      <c r="C287" s="108" t="str">
        <f t="shared" si="5"/>
        <v>-</v>
      </c>
      <c r="D287" s="112"/>
      <c r="E287" s="150" t="str">
        <f t="shared" si="2"/>
        <v/>
      </c>
      <c r="F287" s="110"/>
      <c r="G287" s="92"/>
      <c r="H287" s="93"/>
      <c r="I287" s="110"/>
      <c r="J287" s="93"/>
      <c r="K287" s="132"/>
      <c r="L287" s="149" t="str">
        <f t="shared" si="3"/>
        <v/>
      </c>
      <c r="M287" s="113" t="str">
        <f>IF(F287="","",VLOOKUP(E287,'CADASTRO PROD'!$D$8:$P$508,13,FALSE)*K287)</f>
        <v>  </v>
      </c>
      <c r="N287" s="143" t="str">
        <f t="shared" si="4"/>
        <v/>
      </c>
      <c r="O287" s="4"/>
      <c r="P287" s="4"/>
      <c r="Q287" s="4"/>
      <c r="R287" s="4"/>
      <c r="S287" s="4"/>
      <c r="T287" s="4"/>
      <c r="U287" s="4"/>
      <c r="V287" s="142"/>
      <c r="W287" s="104"/>
      <c r="X287" s="104"/>
      <c r="Y287" s="55"/>
      <c r="Z287" s="55"/>
      <c r="AA287" s="55"/>
      <c r="AB287" s="55"/>
      <c r="AC287" s="55"/>
      <c r="AD287" s="55"/>
      <c r="AE287" s="55"/>
      <c r="AF287" s="55"/>
      <c r="AG287" s="55"/>
      <c r="AH287" s="55" t="str">
        <f>IF('CADASTRO PROD'!E287 = "", "-", 'CADASTRO PROD'!E287)</f>
        <v>-</v>
      </c>
      <c r="AI287" s="55" t="str">
        <f>IF(AH287= "-", "-", 'CADASTRO PROD'!J287)</f>
        <v>-</v>
      </c>
      <c r="AJ287" s="55" t="str">
        <f>IF(AI287 = "-", "-", 'CADASTRO PROD'!D287)</f>
        <v>-</v>
      </c>
    </row>
    <row r="288" ht="30.0" customHeight="1">
      <c r="A288" s="1"/>
      <c r="B288" s="97" t="str">
        <f t="shared" si="1"/>
        <v/>
      </c>
      <c r="C288" s="98" t="str">
        <f t="shared" si="5"/>
        <v>-</v>
      </c>
      <c r="D288" s="102"/>
      <c r="E288" s="151" t="str">
        <f t="shared" si="2"/>
        <v/>
      </c>
      <c r="F288" s="100"/>
      <c r="G288" s="92"/>
      <c r="H288" s="93"/>
      <c r="I288" s="100"/>
      <c r="J288" s="93"/>
      <c r="K288" s="124"/>
      <c r="L288" s="147" t="str">
        <f t="shared" si="3"/>
        <v/>
      </c>
      <c r="M288" s="103" t="str">
        <f>IF(F288="","",VLOOKUP(E288,'CADASTRO PROD'!$D$8:$P$508,13,FALSE)*K288)</f>
        <v>  </v>
      </c>
      <c r="N288" s="143" t="str">
        <f t="shared" si="4"/>
        <v/>
      </c>
      <c r="O288" s="4"/>
      <c r="P288" s="4"/>
      <c r="Q288" s="4"/>
      <c r="R288" s="4"/>
      <c r="S288" s="4"/>
      <c r="T288" s="4"/>
      <c r="U288" s="4"/>
      <c r="V288" s="142"/>
      <c r="W288" s="104"/>
      <c r="X288" s="104"/>
      <c r="Y288" s="55"/>
      <c r="Z288" s="55"/>
      <c r="AA288" s="55"/>
      <c r="AB288" s="55"/>
      <c r="AC288" s="55"/>
      <c r="AD288" s="55"/>
      <c r="AE288" s="55"/>
      <c r="AF288" s="55"/>
      <c r="AG288" s="55"/>
      <c r="AH288" s="55" t="str">
        <f>IF('CADASTRO PROD'!E288 = "", "-", 'CADASTRO PROD'!E288)</f>
        <v>-</v>
      </c>
      <c r="AI288" s="55" t="str">
        <f>IF(AH288= "-", "-", 'CADASTRO PROD'!J288)</f>
        <v>-</v>
      </c>
      <c r="AJ288" s="55" t="str">
        <f>IF(AI288 = "-", "-", 'CADASTRO PROD'!D288)</f>
        <v>-</v>
      </c>
    </row>
    <row r="289" ht="30.0" customHeight="1">
      <c r="A289" s="1"/>
      <c r="B289" s="97" t="str">
        <f t="shared" si="1"/>
        <v/>
      </c>
      <c r="C289" s="108" t="str">
        <f t="shared" si="5"/>
        <v>-</v>
      </c>
      <c r="D289" s="112"/>
      <c r="E289" s="150" t="str">
        <f t="shared" si="2"/>
        <v/>
      </c>
      <c r="F289" s="110"/>
      <c r="G289" s="92"/>
      <c r="H289" s="93"/>
      <c r="I289" s="110"/>
      <c r="J289" s="93"/>
      <c r="K289" s="132"/>
      <c r="L289" s="149" t="str">
        <f t="shared" si="3"/>
        <v/>
      </c>
      <c r="M289" s="113" t="str">
        <f>IF(F289="","",VLOOKUP(E289,'CADASTRO PROD'!$D$8:$P$508,13,FALSE)*K289)</f>
        <v>  </v>
      </c>
      <c r="N289" s="143" t="str">
        <f t="shared" si="4"/>
        <v/>
      </c>
      <c r="O289" s="4"/>
      <c r="P289" s="4"/>
      <c r="Q289" s="4"/>
      <c r="R289" s="4"/>
      <c r="S289" s="4"/>
      <c r="T289" s="4"/>
      <c r="U289" s="4"/>
      <c r="V289" s="142"/>
      <c r="W289" s="104"/>
      <c r="X289" s="104"/>
      <c r="Y289" s="55"/>
      <c r="Z289" s="55"/>
      <c r="AA289" s="55"/>
      <c r="AB289" s="55"/>
      <c r="AC289" s="55"/>
      <c r="AD289" s="55"/>
      <c r="AE289" s="55"/>
      <c r="AF289" s="55"/>
      <c r="AG289" s="55"/>
      <c r="AH289" s="55" t="str">
        <f>IF('CADASTRO PROD'!E289 = "", "-", 'CADASTRO PROD'!E289)</f>
        <v>-</v>
      </c>
      <c r="AI289" s="55" t="str">
        <f>IF(AH289= "-", "-", 'CADASTRO PROD'!J289)</f>
        <v>-</v>
      </c>
      <c r="AJ289" s="55" t="str">
        <f>IF(AI289 = "-", "-", 'CADASTRO PROD'!D289)</f>
        <v>-</v>
      </c>
    </row>
    <row r="290" ht="30.0" customHeight="1">
      <c r="A290" s="1"/>
      <c r="B290" s="97" t="str">
        <f t="shared" si="1"/>
        <v/>
      </c>
      <c r="C290" s="98" t="str">
        <f t="shared" si="5"/>
        <v>-</v>
      </c>
      <c r="D290" s="102"/>
      <c r="E290" s="151" t="str">
        <f t="shared" si="2"/>
        <v/>
      </c>
      <c r="F290" s="100"/>
      <c r="G290" s="92"/>
      <c r="H290" s="93"/>
      <c r="I290" s="100"/>
      <c r="J290" s="93"/>
      <c r="K290" s="124"/>
      <c r="L290" s="147" t="str">
        <f t="shared" si="3"/>
        <v/>
      </c>
      <c r="M290" s="103" t="str">
        <f>IF(F290="","",VLOOKUP(E290,'CADASTRO PROD'!$D$8:$P$508,13,FALSE)*K290)</f>
        <v>  </v>
      </c>
      <c r="N290" s="143" t="str">
        <f t="shared" si="4"/>
        <v/>
      </c>
      <c r="O290" s="4"/>
      <c r="P290" s="4"/>
      <c r="Q290" s="4"/>
      <c r="R290" s="4"/>
      <c r="S290" s="4"/>
      <c r="T290" s="4"/>
      <c r="U290" s="4"/>
      <c r="V290" s="142"/>
      <c r="W290" s="104"/>
      <c r="X290" s="104"/>
      <c r="Y290" s="55"/>
      <c r="Z290" s="55"/>
      <c r="AA290" s="55"/>
      <c r="AB290" s="55"/>
      <c r="AC290" s="55"/>
      <c r="AD290" s="55"/>
      <c r="AE290" s="55"/>
      <c r="AF290" s="55"/>
      <c r="AG290" s="55"/>
      <c r="AH290" s="55" t="str">
        <f>IF('CADASTRO PROD'!E290 = "", "-", 'CADASTRO PROD'!E290)</f>
        <v>-</v>
      </c>
      <c r="AI290" s="55" t="str">
        <f>IF(AH290= "-", "-", 'CADASTRO PROD'!J290)</f>
        <v>-</v>
      </c>
      <c r="AJ290" s="55" t="str">
        <f>IF(AI290 = "-", "-", 'CADASTRO PROD'!D290)</f>
        <v>-</v>
      </c>
    </row>
    <row r="291" ht="30.0" customHeight="1">
      <c r="A291" s="1"/>
      <c r="B291" s="97" t="str">
        <f t="shared" si="1"/>
        <v/>
      </c>
      <c r="C291" s="108" t="str">
        <f t="shared" si="5"/>
        <v>-</v>
      </c>
      <c r="D291" s="112"/>
      <c r="E291" s="150" t="str">
        <f t="shared" si="2"/>
        <v/>
      </c>
      <c r="F291" s="110"/>
      <c r="G291" s="92"/>
      <c r="H291" s="93"/>
      <c r="I291" s="110"/>
      <c r="J291" s="93"/>
      <c r="K291" s="132"/>
      <c r="L291" s="149" t="str">
        <f t="shared" si="3"/>
        <v/>
      </c>
      <c r="M291" s="113" t="str">
        <f>IF(F291="","",VLOOKUP(E291,'CADASTRO PROD'!$D$8:$P$508,13,FALSE)*K291)</f>
        <v>  </v>
      </c>
      <c r="N291" s="143" t="str">
        <f t="shared" si="4"/>
        <v/>
      </c>
      <c r="O291" s="4"/>
      <c r="P291" s="4"/>
      <c r="Q291" s="4"/>
      <c r="R291" s="4"/>
      <c r="S291" s="4"/>
      <c r="T291" s="4"/>
      <c r="U291" s="4"/>
      <c r="V291" s="142"/>
      <c r="W291" s="104"/>
      <c r="X291" s="104"/>
      <c r="Y291" s="55"/>
      <c r="Z291" s="55"/>
      <c r="AA291" s="55"/>
      <c r="AB291" s="55"/>
      <c r="AC291" s="55"/>
      <c r="AD291" s="55"/>
      <c r="AE291" s="55"/>
      <c r="AF291" s="55"/>
      <c r="AG291" s="55"/>
      <c r="AH291" s="55" t="str">
        <f>IF('CADASTRO PROD'!E291 = "", "-", 'CADASTRO PROD'!E291)</f>
        <v>-</v>
      </c>
      <c r="AI291" s="55" t="str">
        <f>IF(AH291= "-", "-", 'CADASTRO PROD'!J291)</f>
        <v>-</v>
      </c>
      <c r="AJ291" s="55" t="str">
        <f>IF(AI291 = "-", "-", 'CADASTRO PROD'!D291)</f>
        <v>-</v>
      </c>
    </row>
    <row r="292" ht="30.0" customHeight="1">
      <c r="A292" s="1"/>
      <c r="B292" s="97" t="str">
        <f t="shared" si="1"/>
        <v/>
      </c>
      <c r="C292" s="98" t="str">
        <f t="shared" si="5"/>
        <v>-</v>
      </c>
      <c r="D292" s="102"/>
      <c r="E292" s="151" t="str">
        <f t="shared" si="2"/>
        <v/>
      </c>
      <c r="F292" s="100"/>
      <c r="G292" s="92"/>
      <c r="H292" s="93"/>
      <c r="I292" s="100"/>
      <c r="J292" s="93"/>
      <c r="K292" s="124"/>
      <c r="L292" s="147" t="str">
        <f t="shared" si="3"/>
        <v/>
      </c>
      <c r="M292" s="103" t="str">
        <f>IF(F292="","",VLOOKUP(E292,'CADASTRO PROD'!$D$8:$P$508,13,FALSE)*K292)</f>
        <v>  </v>
      </c>
      <c r="N292" s="143" t="str">
        <f t="shared" si="4"/>
        <v/>
      </c>
      <c r="O292" s="4"/>
      <c r="P292" s="4"/>
      <c r="Q292" s="4"/>
      <c r="R292" s="4"/>
      <c r="S292" s="4"/>
      <c r="T292" s="4"/>
      <c r="U292" s="4"/>
      <c r="V292" s="142"/>
      <c r="W292" s="104"/>
      <c r="X292" s="104"/>
      <c r="Y292" s="55"/>
      <c r="Z292" s="55"/>
      <c r="AA292" s="55"/>
      <c r="AB292" s="55"/>
      <c r="AC292" s="55"/>
      <c r="AD292" s="55"/>
      <c r="AE292" s="55"/>
      <c r="AF292" s="55"/>
      <c r="AG292" s="55"/>
      <c r="AH292" s="55" t="str">
        <f>IF('CADASTRO PROD'!E292 = "", "-", 'CADASTRO PROD'!E292)</f>
        <v>-</v>
      </c>
      <c r="AI292" s="55" t="str">
        <f>IF(AH292= "-", "-", 'CADASTRO PROD'!J292)</f>
        <v>-</v>
      </c>
      <c r="AJ292" s="55" t="str">
        <f>IF(AI292 = "-", "-", 'CADASTRO PROD'!D292)</f>
        <v>-</v>
      </c>
    </row>
    <row r="293" ht="30.0" customHeight="1">
      <c r="A293" s="1"/>
      <c r="B293" s="97" t="str">
        <f t="shared" si="1"/>
        <v/>
      </c>
      <c r="C293" s="108" t="str">
        <f t="shared" si="5"/>
        <v>-</v>
      </c>
      <c r="D293" s="112"/>
      <c r="E293" s="150" t="str">
        <f t="shared" si="2"/>
        <v/>
      </c>
      <c r="F293" s="110"/>
      <c r="G293" s="92"/>
      <c r="H293" s="93"/>
      <c r="I293" s="110"/>
      <c r="J293" s="93"/>
      <c r="K293" s="132"/>
      <c r="L293" s="149" t="str">
        <f t="shared" si="3"/>
        <v/>
      </c>
      <c r="M293" s="113" t="str">
        <f>IF(F293="","",VLOOKUP(E293,'CADASTRO PROD'!$D$8:$P$508,13,FALSE)*K293)</f>
        <v>  </v>
      </c>
      <c r="N293" s="143" t="str">
        <f t="shared" si="4"/>
        <v/>
      </c>
      <c r="O293" s="4"/>
      <c r="P293" s="4"/>
      <c r="Q293" s="4"/>
      <c r="R293" s="4"/>
      <c r="S293" s="4"/>
      <c r="T293" s="4"/>
      <c r="U293" s="4"/>
      <c r="V293" s="142"/>
      <c r="W293" s="104"/>
      <c r="X293" s="104"/>
      <c r="Y293" s="55"/>
      <c r="Z293" s="55"/>
      <c r="AA293" s="55"/>
      <c r="AB293" s="55"/>
      <c r="AC293" s="55"/>
      <c r="AD293" s="55"/>
      <c r="AE293" s="55"/>
      <c r="AF293" s="55"/>
      <c r="AG293" s="55"/>
      <c r="AH293" s="55" t="str">
        <f>IF('CADASTRO PROD'!E293 = "", "-", 'CADASTRO PROD'!E293)</f>
        <v>-</v>
      </c>
      <c r="AI293" s="55" t="str">
        <f>IF(AH293= "-", "-", 'CADASTRO PROD'!J293)</f>
        <v>-</v>
      </c>
      <c r="AJ293" s="55" t="str">
        <f>IF(AI293 = "-", "-", 'CADASTRO PROD'!D293)</f>
        <v>-</v>
      </c>
    </row>
    <row r="294" ht="30.0" customHeight="1">
      <c r="A294" s="1"/>
      <c r="B294" s="97" t="str">
        <f t="shared" si="1"/>
        <v/>
      </c>
      <c r="C294" s="98" t="str">
        <f t="shared" si="5"/>
        <v>-</v>
      </c>
      <c r="D294" s="102"/>
      <c r="E294" s="151" t="str">
        <f t="shared" si="2"/>
        <v/>
      </c>
      <c r="F294" s="100"/>
      <c r="G294" s="92"/>
      <c r="H294" s="93"/>
      <c r="I294" s="100"/>
      <c r="J294" s="93"/>
      <c r="K294" s="124"/>
      <c r="L294" s="147" t="str">
        <f t="shared" si="3"/>
        <v/>
      </c>
      <c r="M294" s="103" t="str">
        <f>IF(F294="","",VLOOKUP(E294,'CADASTRO PROD'!$D$8:$P$508,13,FALSE)*K294)</f>
        <v>  </v>
      </c>
      <c r="N294" s="143" t="str">
        <f t="shared" si="4"/>
        <v/>
      </c>
      <c r="O294" s="4"/>
      <c r="P294" s="4"/>
      <c r="Q294" s="4"/>
      <c r="R294" s="4"/>
      <c r="S294" s="4"/>
      <c r="T294" s="4"/>
      <c r="U294" s="4"/>
      <c r="V294" s="142"/>
      <c r="W294" s="104"/>
      <c r="X294" s="104"/>
      <c r="Y294" s="55"/>
      <c r="Z294" s="55"/>
      <c r="AA294" s="55"/>
      <c r="AB294" s="55"/>
      <c r="AC294" s="55"/>
      <c r="AD294" s="55"/>
      <c r="AE294" s="55"/>
      <c r="AF294" s="55"/>
      <c r="AG294" s="55"/>
      <c r="AH294" s="55" t="str">
        <f>IF('CADASTRO PROD'!E294 = "", "-", 'CADASTRO PROD'!E294)</f>
        <v>-</v>
      </c>
      <c r="AI294" s="55" t="str">
        <f>IF(AH294= "-", "-", 'CADASTRO PROD'!J294)</f>
        <v>-</v>
      </c>
      <c r="AJ294" s="55" t="str">
        <f>IF(AI294 = "-", "-", 'CADASTRO PROD'!D294)</f>
        <v>-</v>
      </c>
    </row>
    <row r="295" ht="30.0" customHeight="1">
      <c r="A295" s="1"/>
      <c r="B295" s="97" t="str">
        <f t="shared" si="1"/>
        <v/>
      </c>
      <c r="C295" s="108" t="str">
        <f t="shared" si="5"/>
        <v>-</v>
      </c>
      <c r="D295" s="112"/>
      <c r="E295" s="150" t="str">
        <f t="shared" si="2"/>
        <v/>
      </c>
      <c r="F295" s="110"/>
      <c r="G295" s="92"/>
      <c r="H295" s="93"/>
      <c r="I295" s="110"/>
      <c r="J295" s="93"/>
      <c r="K295" s="132"/>
      <c r="L295" s="149" t="str">
        <f t="shared" si="3"/>
        <v/>
      </c>
      <c r="M295" s="113" t="str">
        <f>IF(F295="","",VLOOKUP(E295,'CADASTRO PROD'!$D$8:$P$508,13,FALSE)*K295)</f>
        <v>  </v>
      </c>
      <c r="N295" s="143" t="str">
        <f t="shared" si="4"/>
        <v/>
      </c>
      <c r="O295" s="4"/>
      <c r="P295" s="4"/>
      <c r="Q295" s="4"/>
      <c r="R295" s="4"/>
      <c r="S295" s="4"/>
      <c r="T295" s="4"/>
      <c r="U295" s="4"/>
      <c r="V295" s="142"/>
      <c r="W295" s="104"/>
      <c r="X295" s="104"/>
      <c r="Y295" s="55"/>
      <c r="Z295" s="55"/>
      <c r="AA295" s="55"/>
      <c r="AB295" s="55"/>
      <c r="AC295" s="55"/>
      <c r="AD295" s="55"/>
      <c r="AE295" s="55"/>
      <c r="AF295" s="55"/>
      <c r="AG295" s="55"/>
      <c r="AH295" s="55" t="str">
        <f>IF('CADASTRO PROD'!E295 = "", "-", 'CADASTRO PROD'!E295)</f>
        <v>-</v>
      </c>
      <c r="AI295" s="55" t="str">
        <f>IF(AH295= "-", "-", 'CADASTRO PROD'!J295)</f>
        <v>-</v>
      </c>
      <c r="AJ295" s="55" t="str">
        <f>IF(AI295 = "-", "-", 'CADASTRO PROD'!D295)</f>
        <v>-</v>
      </c>
    </row>
    <row r="296" ht="30.0" customHeight="1">
      <c r="A296" s="1"/>
      <c r="B296" s="97" t="str">
        <f t="shared" si="1"/>
        <v/>
      </c>
      <c r="C296" s="98" t="str">
        <f t="shared" si="5"/>
        <v>-</v>
      </c>
      <c r="D296" s="102"/>
      <c r="E296" s="151" t="str">
        <f t="shared" si="2"/>
        <v/>
      </c>
      <c r="F296" s="100"/>
      <c r="G296" s="92"/>
      <c r="H296" s="93"/>
      <c r="I296" s="100"/>
      <c r="J296" s="93"/>
      <c r="K296" s="124"/>
      <c r="L296" s="147" t="str">
        <f t="shared" si="3"/>
        <v/>
      </c>
      <c r="M296" s="103" t="str">
        <f>IF(F296="","",VLOOKUP(E296,'CADASTRO PROD'!$D$8:$P$508,13,FALSE)*K296)</f>
        <v>  </v>
      </c>
      <c r="N296" s="143" t="str">
        <f t="shared" si="4"/>
        <v/>
      </c>
      <c r="O296" s="4"/>
      <c r="P296" s="4"/>
      <c r="Q296" s="4"/>
      <c r="R296" s="4"/>
      <c r="S296" s="4"/>
      <c r="T296" s="4"/>
      <c r="U296" s="4"/>
      <c r="V296" s="142"/>
      <c r="W296" s="104"/>
      <c r="X296" s="104"/>
      <c r="Y296" s="55"/>
      <c r="Z296" s="55"/>
      <c r="AA296" s="55"/>
      <c r="AB296" s="55"/>
      <c r="AC296" s="55"/>
      <c r="AD296" s="55"/>
      <c r="AE296" s="55"/>
      <c r="AF296" s="55"/>
      <c r="AG296" s="55"/>
      <c r="AH296" s="55" t="str">
        <f>IF('CADASTRO PROD'!E296 = "", "-", 'CADASTRO PROD'!E296)</f>
        <v>-</v>
      </c>
      <c r="AI296" s="55" t="str">
        <f>IF(AH296= "-", "-", 'CADASTRO PROD'!J296)</f>
        <v>-</v>
      </c>
      <c r="AJ296" s="55" t="str">
        <f>IF(AI296 = "-", "-", 'CADASTRO PROD'!D296)</f>
        <v>-</v>
      </c>
    </row>
    <row r="297" ht="30.0" customHeight="1">
      <c r="A297" s="1"/>
      <c r="B297" s="97" t="str">
        <f t="shared" si="1"/>
        <v/>
      </c>
      <c r="C297" s="108" t="str">
        <f t="shared" si="5"/>
        <v>-</v>
      </c>
      <c r="D297" s="112"/>
      <c r="E297" s="150" t="str">
        <f t="shared" si="2"/>
        <v/>
      </c>
      <c r="F297" s="110"/>
      <c r="G297" s="92"/>
      <c r="H297" s="93"/>
      <c r="I297" s="110"/>
      <c r="J297" s="93"/>
      <c r="K297" s="132"/>
      <c r="L297" s="149" t="str">
        <f t="shared" si="3"/>
        <v/>
      </c>
      <c r="M297" s="113" t="str">
        <f>IF(F297="","",VLOOKUP(E297,'CADASTRO PROD'!$D$8:$P$508,13,FALSE)*K297)</f>
        <v>  </v>
      </c>
      <c r="N297" s="143" t="str">
        <f t="shared" si="4"/>
        <v/>
      </c>
      <c r="O297" s="4"/>
      <c r="P297" s="4"/>
      <c r="Q297" s="4"/>
      <c r="R297" s="4"/>
      <c r="S297" s="4"/>
      <c r="T297" s="4"/>
      <c r="U297" s="4"/>
      <c r="V297" s="142"/>
      <c r="W297" s="104"/>
      <c r="X297" s="104"/>
      <c r="Y297" s="55"/>
      <c r="Z297" s="55"/>
      <c r="AA297" s="55"/>
      <c r="AB297" s="55"/>
      <c r="AC297" s="55"/>
      <c r="AD297" s="55"/>
      <c r="AE297" s="55"/>
      <c r="AF297" s="55"/>
      <c r="AG297" s="55"/>
      <c r="AH297" s="55" t="str">
        <f>IF('CADASTRO PROD'!E297 = "", "-", 'CADASTRO PROD'!E297)</f>
        <v>-</v>
      </c>
      <c r="AI297" s="55" t="str">
        <f>IF(AH297= "-", "-", 'CADASTRO PROD'!J297)</f>
        <v>-</v>
      </c>
      <c r="AJ297" s="55" t="str">
        <f>IF(AI297 = "-", "-", 'CADASTRO PROD'!D297)</f>
        <v>-</v>
      </c>
    </row>
    <row r="298" ht="30.0" customHeight="1">
      <c r="A298" s="1"/>
      <c r="B298" s="97" t="str">
        <f t="shared" si="1"/>
        <v/>
      </c>
      <c r="C298" s="98" t="str">
        <f t="shared" si="5"/>
        <v>-</v>
      </c>
      <c r="D298" s="102"/>
      <c r="E298" s="151" t="str">
        <f t="shared" si="2"/>
        <v/>
      </c>
      <c r="F298" s="100"/>
      <c r="G298" s="92"/>
      <c r="H298" s="93"/>
      <c r="I298" s="100"/>
      <c r="J298" s="93"/>
      <c r="K298" s="124"/>
      <c r="L298" s="147" t="str">
        <f t="shared" si="3"/>
        <v/>
      </c>
      <c r="M298" s="103" t="str">
        <f>IF(F298="","",VLOOKUP(E298,'CADASTRO PROD'!$D$8:$P$508,13,FALSE)*K298)</f>
        <v>  </v>
      </c>
      <c r="N298" s="143" t="str">
        <f t="shared" si="4"/>
        <v/>
      </c>
      <c r="O298" s="4"/>
      <c r="P298" s="4"/>
      <c r="Q298" s="4"/>
      <c r="R298" s="4"/>
      <c r="S298" s="4"/>
      <c r="T298" s="4"/>
      <c r="U298" s="4"/>
      <c r="V298" s="142"/>
      <c r="W298" s="104"/>
      <c r="X298" s="104"/>
      <c r="Y298" s="55"/>
      <c r="Z298" s="55"/>
      <c r="AA298" s="55"/>
      <c r="AB298" s="55"/>
      <c r="AC298" s="55"/>
      <c r="AD298" s="55"/>
      <c r="AE298" s="55"/>
      <c r="AF298" s="55"/>
      <c r="AG298" s="55"/>
      <c r="AH298" s="55" t="str">
        <f>IF('CADASTRO PROD'!E298 = "", "-", 'CADASTRO PROD'!E298)</f>
        <v>-</v>
      </c>
      <c r="AI298" s="55" t="str">
        <f>IF(AH298= "-", "-", 'CADASTRO PROD'!J298)</f>
        <v>-</v>
      </c>
      <c r="AJ298" s="55" t="str">
        <f>IF(AI298 = "-", "-", 'CADASTRO PROD'!D298)</f>
        <v>-</v>
      </c>
    </row>
    <row r="299" ht="30.0" customHeight="1">
      <c r="A299" s="1"/>
      <c r="B299" s="97" t="str">
        <f t="shared" si="1"/>
        <v/>
      </c>
      <c r="C299" s="108" t="str">
        <f t="shared" si="5"/>
        <v>-</v>
      </c>
      <c r="D299" s="112"/>
      <c r="E299" s="150" t="str">
        <f t="shared" si="2"/>
        <v/>
      </c>
      <c r="F299" s="110"/>
      <c r="G299" s="92"/>
      <c r="H299" s="93"/>
      <c r="I299" s="110"/>
      <c r="J299" s="93"/>
      <c r="K299" s="132"/>
      <c r="L299" s="149" t="str">
        <f t="shared" si="3"/>
        <v/>
      </c>
      <c r="M299" s="113" t="str">
        <f>IF(F299="","",VLOOKUP(E299,'CADASTRO PROD'!$D$8:$P$508,13,FALSE)*K299)</f>
        <v>  </v>
      </c>
      <c r="N299" s="143" t="str">
        <f t="shared" si="4"/>
        <v/>
      </c>
      <c r="O299" s="4"/>
      <c r="P299" s="4"/>
      <c r="Q299" s="4"/>
      <c r="R299" s="4"/>
      <c r="S299" s="4"/>
      <c r="T299" s="4"/>
      <c r="U299" s="4"/>
      <c r="V299" s="142"/>
      <c r="W299" s="104"/>
      <c r="X299" s="104"/>
      <c r="Y299" s="55"/>
      <c r="Z299" s="55"/>
      <c r="AA299" s="55"/>
      <c r="AB299" s="55"/>
      <c r="AC299" s="55"/>
      <c r="AD299" s="55"/>
      <c r="AE299" s="55"/>
      <c r="AF299" s="55"/>
      <c r="AG299" s="55"/>
      <c r="AH299" s="55" t="str">
        <f>IF('CADASTRO PROD'!E299 = "", "-", 'CADASTRO PROD'!E299)</f>
        <v>-</v>
      </c>
      <c r="AI299" s="55" t="str">
        <f>IF(AH299= "-", "-", 'CADASTRO PROD'!J299)</f>
        <v>-</v>
      </c>
      <c r="AJ299" s="55" t="str">
        <f>IF(AI299 = "-", "-", 'CADASTRO PROD'!D299)</f>
        <v>-</v>
      </c>
    </row>
    <row r="300" ht="30.0" customHeight="1">
      <c r="A300" s="1"/>
      <c r="B300" s="97" t="str">
        <f t="shared" si="1"/>
        <v/>
      </c>
      <c r="C300" s="98" t="str">
        <f t="shared" si="5"/>
        <v>-</v>
      </c>
      <c r="D300" s="102"/>
      <c r="E300" s="151" t="str">
        <f t="shared" si="2"/>
        <v/>
      </c>
      <c r="F300" s="100"/>
      <c r="G300" s="92"/>
      <c r="H300" s="93"/>
      <c r="I300" s="100"/>
      <c r="J300" s="93"/>
      <c r="K300" s="124"/>
      <c r="L300" s="147" t="str">
        <f t="shared" si="3"/>
        <v/>
      </c>
      <c r="M300" s="103" t="str">
        <f>IF(F300="","",VLOOKUP(E300,'CADASTRO PROD'!$D$8:$P$508,13,FALSE)*K300)</f>
        <v>  </v>
      </c>
      <c r="N300" s="143" t="str">
        <f t="shared" si="4"/>
        <v/>
      </c>
      <c r="O300" s="4"/>
      <c r="P300" s="4"/>
      <c r="Q300" s="4"/>
      <c r="R300" s="4"/>
      <c r="S300" s="4"/>
      <c r="T300" s="4"/>
      <c r="U300" s="4"/>
      <c r="V300" s="142"/>
      <c r="W300" s="104"/>
      <c r="X300" s="104"/>
      <c r="Y300" s="55"/>
      <c r="Z300" s="55"/>
      <c r="AA300" s="55"/>
      <c r="AB300" s="55"/>
      <c r="AC300" s="55"/>
      <c r="AD300" s="55"/>
      <c r="AE300" s="55"/>
      <c r="AF300" s="55"/>
      <c r="AG300" s="55"/>
      <c r="AH300" s="55" t="str">
        <f>IF('CADASTRO PROD'!E300 = "", "-", 'CADASTRO PROD'!E300)</f>
        <v>-</v>
      </c>
      <c r="AI300" s="55" t="str">
        <f>IF(AH300= "-", "-", 'CADASTRO PROD'!J300)</f>
        <v>-</v>
      </c>
      <c r="AJ300" s="55" t="str">
        <f>IF(AI300 = "-", "-", 'CADASTRO PROD'!D300)</f>
        <v>-</v>
      </c>
    </row>
    <row r="301" ht="30.0" customHeight="1">
      <c r="A301" s="1"/>
      <c r="B301" s="97" t="str">
        <f t="shared" si="1"/>
        <v/>
      </c>
      <c r="C301" s="108" t="str">
        <f t="shared" si="5"/>
        <v>-</v>
      </c>
      <c r="D301" s="112"/>
      <c r="E301" s="150" t="str">
        <f t="shared" si="2"/>
        <v/>
      </c>
      <c r="F301" s="110"/>
      <c r="G301" s="92"/>
      <c r="H301" s="93"/>
      <c r="I301" s="110"/>
      <c r="J301" s="93"/>
      <c r="K301" s="132"/>
      <c r="L301" s="149" t="str">
        <f t="shared" si="3"/>
        <v/>
      </c>
      <c r="M301" s="113" t="str">
        <f>IF(F301="","",VLOOKUP(E301,'CADASTRO PROD'!$D$8:$P$508,13,FALSE)*K301)</f>
        <v>  </v>
      </c>
      <c r="N301" s="143" t="str">
        <f t="shared" si="4"/>
        <v/>
      </c>
      <c r="O301" s="4"/>
      <c r="P301" s="4"/>
      <c r="Q301" s="4"/>
      <c r="R301" s="4"/>
      <c r="S301" s="4"/>
      <c r="T301" s="4"/>
      <c r="U301" s="4"/>
      <c r="V301" s="142"/>
      <c r="W301" s="104"/>
      <c r="X301" s="104"/>
      <c r="Y301" s="55"/>
      <c r="Z301" s="55"/>
      <c r="AA301" s="55"/>
      <c r="AB301" s="55"/>
      <c r="AC301" s="55"/>
      <c r="AD301" s="55"/>
      <c r="AE301" s="55"/>
      <c r="AF301" s="55"/>
      <c r="AG301" s="55"/>
      <c r="AH301" s="55" t="str">
        <f>IF('CADASTRO PROD'!E301 = "", "-", 'CADASTRO PROD'!E301)</f>
        <v>-</v>
      </c>
      <c r="AI301" s="55" t="str">
        <f>IF(AH301= "-", "-", 'CADASTRO PROD'!J301)</f>
        <v>-</v>
      </c>
      <c r="AJ301" s="55" t="str">
        <f>IF(AI301 = "-", "-", 'CADASTRO PROD'!D301)</f>
        <v>-</v>
      </c>
    </row>
    <row r="302" ht="30.0" customHeight="1">
      <c r="A302" s="1"/>
      <c r="B302" s="97" t="str">
        <f t="shared" si="1"/>
        <v/>
      </c>
      <c r="C302" s="98" t="str">
        <f t="shared" si="5"/>
        <v>-</v>
      </c>
      <c r="D302" s="102"/>
      <c r="E302" s="151" t="str">
        <f t="shared" si="2"/>
        <v/>
      </c>
      <c r="F302" s="100"/>
      <c r="G302" s="92"/>
      <c r="H302" s="93"/>
      <c r="I302" s="100"/>
      <c r="J302" s="93"/>
      <c r="K302" s="124"/>
      <c r="L302" s="147" t="str">
        <f t="shared" si="3"/>
        <v/>
      </c>
      <c r="M302" s="103" t="str">
        <f>IF(F302="","",VLOOKUP(E302,'CADASTRO PROD'!$D$8:$P$508,13,FALSE)*K302)</f>
        <v>  </v>
      </c>
      <c r="N302" s="143" t="str">
        <f t="shared" si="4"/>
        <v/>
      </c>
      <c r="O302" s="4"/>
      <c r="P302" s="4"/>
      <c r="Q302" s="4"/>
      <c r="R302" s="4"/>
      <c r="S302" s="4"/>
      <c r="T302" s="4"/>
      <c r="U302" s="4"/>
      <c r="V302" s="142"/>
      <c r="W302" s="104"/>
      <c r="X302" s="104"/>
      <c r="Y302" s="55"/>
      <c r="Z302" s="55"/>
      <c r="AA302" s="55"/>
      <c r="AB302" s="55"/>
      <c r="AC302" s="55"/>
      <c r="AD302" s="55"/>
      <c r="AE302" s="55"/>
      <c r="AF302" s="55"/>
      <c r="AG302" s="55"/>
      <c r="AH302" s="55" t="str">
        <f>IF('CADASTRO PROD'!E302 = "", "-", 'CADASTRO PROD'!E302)</f>
        <v>-</v>
      </c>
      <c r="AI302" s="55" t="str">
        <f>IF(AH302= "-", "-", 'CADASTRO PROD'!J302)</f>
        <v>-</v>
      </c>
      <c r="AJ302" s="55" t="str">
        <f>IF(AI302 = "-", "-", 'CADASTRO PROD'!D302)</f>
        <v>-</v>
      </c>
    </row>
    <row r="303" ht="30.0" customHeight="1">
      <c r="A303" s="1"/>
      <c r="B303" s="97" t="str">
        <f t="shared" si="1"/>
        <v/>
      </c>
      <c r="C303" s="108" t="str">
        <f t="shared" si="5"/>
        <v>-</v>
      </c>
      <c r="D303" s="112"/>
      <c r="E303" s="150" t="str">
        <f t="shared" si="2"/>
        <v/>
      </c>
      <c r="F303" s="110"/>
      <c r="G303" s="92"/>
      <c r="H303" s="93"/>
      <c r="I303" s="110"/>
      <c r="J303" s="93"/>
      <c r="K303" s="132"/>
      <c r="L303" s="149" t="str">
        <f t="shared" si="3"/>
        <v/>
      </c>
      <c r="M303" s="113" t="str">
        <f>IF(F303="","",VLOOKUP(E303,'CADASTRO PROD'!$D$8:$P$508,13,FALSE)*K303)</f>
        <v>  </v>
      </c>
      <c r="N303" s="143" t="str">
        <f t="shared" si="4"/>
        <v/>
      </c>
      <c r="O303" s="4"/>
      <c r="P303" s="4"/>
      <c r="Q303" s="4"/>
      <c r="R303" s="4"/>
      <c r="S303" s="4"/>
      <c r="T303" s="4"/>
      <c r="U303" s="4"/>
      <c r="V303" s="142"/>
      <c r="W303" s="104"/>
      <c r="X303" s="104"/>
      <c r="Y303" s="55"/>
      <c r="Z303" s="55"/>
      <c r="AA303" s="55"/>
      <c r="AB303" s="55"/>
      <c r="AC303" s="55"/>
      <c r="AD303" s="55"/>
      <c r="AE303" s="55"/>
      <c r="AF303" s="55"/>
      <c r="AG303" s="55"/>
      <c r="AH303" s="55" t="str">
        <f>IF('CADASTRO PROD'!E303 = "", "-", 'CADASTRO PROD'!E303)</f>
        <v>-</v>
      </c>
      <c r="AI303" s="55" t="str">
        <f>IF(AH303= "-", "-", 'CADASTRO PROD'!J303)</f>
        <v>-</v>
      </c>
      <c r="AJ303" s="55" t="str">
        <f>IF(AI303 = "-", "-", 'CADASTRO PROD'!D303)</f>
        <v>-</v>
      </c>
    </row>
    <row r="304" ht="30.0" customHeight="1">
      <c r="A304" s="1"/>
      <c r="B304" s="97" t="str">
        <f t="shared" si="1"/>
        <v/>
      </c>
      <c r="C304" s="98" t="str">
        <f t="shared" si="5"/>
        <v>-</v>
      </c>
      <c r="D304" s="102"/>
      <c r="E304" s="151" t="str">
        <f t="shared" si="2"/>
        <v/>
      </c>
      <c r="F304" s="100"/>
      <c r="G304" s="92"/>
      <c r="H304" s="93"/>
      <c r="I304" s="100"/>
      <c r="J304" s="93"/>
      <c r="K304" s="124"/>
      <c r="L304" s="147" t="str">
        <f t="shared" si="3"/>
        <v/>
      </c>
      <c r="M304" s="103" t="str">
        <f>IF(F304="","",VLOOKUP(E304,'CADASTRO PROD'!$D$8:$P$508,13,FALSE)*K304)</f>
        <v>  </v>
      </c>
      <c r="N304" s="143" t="str">
        <f t="shared" si="4"/>
        <v/>
      </c>
      <c r="O304" s="4"/>
      <c r="P304" s="4"/>
      <c r="Q304" s="4"/>
      <c r="R304" s="4"/>
      <c r="S304" s="4"/>
      <c r="T304" s="4"/>
      <c r="U304" s="4"/>
      <c r="V304" s="142"/>
      <c r="W304" s="104"/>
      <c r="X304" s="104"/>
      <c r="Y304" s="55"/>
      <c r="Z304" s="55"/>
      <c r="AA304" s="55"/>
      <c r="AB304" s="55"/>
      <c r="AC304" s="55"/>
      <c r="AD304" s="55"/>
      <c r="AE304" s="55"/>
      <c r="AF304" s="55"/>
      <c r="AG304" s="55"/>
      <c r="AH304" s="55" t="str">
        <f>IF('CADASTRO PROD'!E304 = "", "-", 'CADASTRO PROD'!E304)</f>
        <v>-</v>
      </c>
      <c r="AI304" s="55" t="str">
        <f>IF(AH304= "-", "-", 'CADASTRO PROD'!J304)</f>
        <v>-</v>
      </c>
      <c r="AJ304" s="55" t="str">
        <f>IF(AI304 = "-", "-", 'CADASTRO PROD'!D304)</f>
        <v>-</v>
      </c>
    </row>
    <row r="305" ht="30.0" customHeight="1">
      <c r="A305" s="1"/>
      <c r="B305" s="97" t="str">
        <f t="shared" si="1"/>
        <v/>
      </c>
      <c r="C305" s="108" t="str">
        <f t="shared" si="5"/>
        <v>-</v>
      </c>
      <c r="D305" s="112"/>
      <c r="E305" s="150" t="str">
        <f t="shared" si="2"/>
        <v/>
      </c>
      <c r="F305" s="110"/>
      <c r="G305" s="92"/>
      <c r="H305" s="93"/>
      <c r="I305" s="110"/>
      <c r="J305" s="93"/>
      <c r="K305" s="132"/>
      <c r="L305" s="149" t="str">
        <f t="shared" si="3"/>
        <v/>
      </c>
      <c r="M305" s="113" t="str">
        <f>IF(F305="","",VLOOKUP(E305,'CADASTRO PROD'!$D$8:$P$508,13,FALSE)*K305)</f>
        <v>  </v>
      </c>
      <c r="N305" s="143" t="str">
        <f t="shared" si="4"/>
        <v/>
      </c>
      <c r="O305" s="4"/>
      <c r="P305" s="4"/>
      <c r="Q305" s="4"/>
      <c r="R305" s="4"/>
      <c r="S305" s="4"/>
      <c r="T305" s="4"/>
      <c r="U305" s="4"/>
      <c r="V305" s="142"/>
      <c r="W305" s="104"/>
      <c r="X305" s="104"/>
      <c r="Y305" s="55"/>
      <c r="Z305" s="55"/>
      <c r="AA305" s="55"/>
      <c r="AB305" s="55"/>
      <c r="AC305" s="55"/>
      <c r="AD305" s="55"/>
      <c r="AE305" s="55"/>
      <c r="AF305" s="55"/>
      <c r="AG305" s="55"/>
      <c r="AH305" s="55" t="str">
        <f>IF('CADASTRO PROD'!E305 = "", "-", 'CADASTRO PROD'!E305)</f>
        <v>-</v>
      </c>
      <c r="AI305" s="55" t="str">
        <f>IF(AH305= "-", "-", 'CADASTRO PROD'!J305)</f>
        <v>-</v>
      </c>
      <c r="AJ305" s="55" t="str">
        <f>IF(AI305 = "-", "-", 'CADASTRO PROD'!D305)</f>
        <v>-</v>
      </c>
    </row>
    <row r="306" ht="30.0" customHeight="1">
      <c r="A306" s="1"/>
      <c r="B306" s="97" t="str">
        <f t="shared" si="1"/>
        <v/>
      </c>
      <c r="C306" s="98" t="str">
        <f t="shared" si="5"/>
        <v>-</v>
      </c>
      <c r="D306" s="102"/>
      <c r="E306" s="151" t="str">
        <f t="shared" si="2"/>
        <v/>
      </c>
      <c r="F306" s="100"/>
      <c r="G306" s="92"/>
      <c r="H306" s="93"/>
      <c r="I306" s="100"/>
      <c r="J306" s="93"/>
      <c r="K306" s="124"/>
      <c r="L306" s="147" t="str">
        <f t="shared" si="3"/>
        <v/>
      </c>
      <c r="M306" s="103" t="str">
        <f>IF(F306="","",VLOOKUP(E306,'CADASTRO PROD'!$D$8:$P$508,13,FALSE)*K306)</f>
        <v>  </v>
      </c>
      <c r="N306" s="143" t="str">
        <f t="shared" si="4"/>
        <v/>
      </c>
      <c r="O306" s="4"/>
      <c r="P306" s="4"/>
      <c r="Q306" s="4"/>
      <c r="R306" s="4"/>
      <c r="S306" s="4"/>
      <c r="T306" s="4"/>
      <c r="U306" s="4"/>
      <c r="V306" s="142"/>
      <c r="W306" s="104"/>
      <c r="X306" s="104"/>
      <c r="Y306" s="55"/>
      <c r="Z306" s="55"/>
      <c r="AA306" s="55"/>
      <c r="AB306" s="55"/>
      <c r="AC306" s="55"/>
      <c r="AD306" s="55"/>
      <c r="AE306" s="55"/>
      <c r="AF306" s="55"/>
      <c r="AG306" s="55"/>
      <c r="AH306" s="55" t="str">
        <f>IF('CADASTRO PROD'!E306 = "", "-", 'CADASTRO PROD'!E306)</f>
        <v>-</v>
      </c>
      <c r="AI306" s="55" t="str">
        <f>IF(AH306= "-", "-", 'CADASTRO PROD'!J306)</f>
        <v>-</v>
      </c>
      <c r="AJ306" s="55" t="str">
        <f>IF(AI306 = "-", "-", 'CADASTRO PROD'!D306)</f>
        <v>-</v>
      </c>
    </row>
    <row r="307" ht="30.0" customHeight="1">
      <c r="A307" s="1"/>
      <c r="B307" s="97" t="str">
        <f t="shared" si="1"/>
        <v/>
      </c>
      <c r="C307" s="108" t="str">
        <f t="shared" si="5"/>
        <v>-</v>
      </c>
      <c r="D307" s="112"/>
      <c r="E307" s="150" t="str">
        <f t="shared" si="2"/>
        <v/>
      </c>
      <c r="F307" s="110"/>
      <c r="G307" s="92"/>
      <c r="H307" s="93"/>
      <c r="I307" s="110"/>
      <c r="J307" s="93"/>
      <c r="K307" s="132"/>
      <c r="L307" s="149" t="str">
        <f t="shared" si="3"/>
        <v/>
      </c>
      <c r="M307" s="113" t="str">
        <f>IF(F307="","",VLOOKUP(E307,'CADASTRO PROD'!$D$8:$P$508,13,FALSE)*K307)</f>
        <v>  </v>
      </c>
      <c r="N307" s="143" t="str">
        <f t="shared" si="4"/>
        <v/>
      </c>
      <c r="O307" s="4"/>
      <c r="P307" s="4"/>
      <c r="Q307" s="4"/>
      <c r="R307" s="4"/>
      <c r="S307" s="4"/>
      <c r="T307" s="4"/>
      <c r="U307" s="4"/>
      <c r="V307" s="142"/>
      <c r="W307" s="104"/>
      <c r="X307" s="104"/>
      <c r="Y307" s="55"/>
      <c r="Z307" s="55"/>
      <c r="AA307" s="55"/>
      <c r="AB307" s="55"/>
      <c r="AC307" s="55"/>
      <c r="AD307" s="55"/>
      <c r="AE307" s="55"/>
      <c r="AF307" s="55"/>
      <c r="AG307" s="55"/>
      <c r="AH307" s="55" t="str">
        <f>IF('CADASTRO PROD'!E307 = "", "-", 'CADASTRO PROD'!E307)</f>
        <v>-</v>
      </c>
      <c r="AI307" s="55" t="str">
        <f>IF(AH307= "-", "-", 'CADASTRO PROD'!J307)</f>
        <v>-</v>
      </c>
      <c r="AJ307" s="55" t="str">
        <f>IF(AI307 = "-", "-", 'CADASTRO PROD'!D307)</f>
        <v>-</v>
      </c>
    </row>
    <row r="308" ht="30.0" customHeight="1">
      <c r="A308" s="1"/>
      <c r="B308" s="97" t="str">
        <f t="shared" si="1"/>
        <v/>
      </c>
      <c r="C308" s="98" t="str">
        <f t="shared" si="5"/>
        <v>-</v>
      </c>
      <c r="D308" s="102"/>
      <c r="E308" s="151" t="str">
        <f t="shared" si="2"/>
        <v/>
      </c>
      <c r="F308" s="100"/>
      <c r="G308" s="92"/>
      <c r="H308" s="93"/>
      <c r="I308" s="100"/>
      <c r="J308" s="93"/>
      <c r="K308" s="124"/>
      <c r="L308" s="147" t="str">
        <f t="shared" si="3"/>
        <v/>
      </c>
      <c r="M308" s="103" t="str">
        <f>IF(F308="","",VLOOKUP(E308,'CADASTRO PROD'!$D$8:$P$508,13,FALSE)*K308)</f>
        <v>  </v>
      </c>
      <c r="N308" s="143" t="str">
        <f t="shared" si="4"/>
        <v/>
      </c>
      <c r="O308" s="4"/>
      <c r="P308" s="4"/>
      <c r="Q308" s="4"/>
      <c r="R308" s="4"/>
      <c r="S308" s="4"/>
      <c r="T308" s="4"/>
      <c r="U308" s="4"/>
      <c r="V308" s="142"/>
      <c r="W308" s="104"/>
      <c r="X308" s="104"/>
      <c r="Y308" s="55"/>
      <c r="Z308" s="55"/>
      <c r="AA308" s="55"/>
      <c r="AB308" s="55"/>
      <c r="AC308" s="55"/>
      <c r="AD308" s="55"/>
      <c r="AE308" s="55"/>
      <c r="AF308" s="55"/>
      <c r="AG308" s="55"/>
      <c r="AH308" s="55" t="str">
        <f>IF('CADASTRO PROD'!E308 = "", "-", 'CADASTRO PROD'!E308)</f>
        <v>-</v>
      </c>
      <c r="AI308" s="55" t="str">
        <f>IF(AH308= "-", "-", 'CADASTRO PROD'!J308)</f>
        <v>-</v>
      </c>
      <c r="AJ308" s="55" t="str">
        <f>IF(AI308 = "-", "-", 'CADASTRO PROD'!D308)</f>
        <v>-</v>
      </c>
    </row>
    <row r="309" ht="30.0" customHeight="1">
      <c r="A309" s="1"/>
      <c r="B309" s="97" t="str">
        <f t="shared" si="1"/>
        <v/>
      </c>
      <c r="C309" s="108" t="str">
        <f t="shared" si="5"/>
        <v>-</v>
      </c>
      <c r="D309" s="112"/>
      <c r="E309" s="150" t="str">
        <f t="shared" si="2"/>
        <v/>
      </c>
      <c r="F309" s="110"/>
      <c r="G309" s="92"/>
      <c r="H309" s="93"/>
      <c r="I309" s="110"/>
      <c r="J309" s="93"/>
      <c r="K309" s="132"/>
      <c r="L309" s="149" t="str">
        <f t="shared" si="3"/>
        <v/>
      </c>
      <c r="M309" s="113" t="str">
        <f>IF(F309="","",VLOOKUP(E309,'CADASTRO PROD'!$D$8:$P$508,13,FALSE)*K309)</f>
        <v>  </v>
      </c>
      <c r="N309" s="143" t="str">
        <f t="shared" si="4"/>
        <v/>
      </c>
      <c r="O309" s="4"/>
      <c r="P309" s="4"/>
      <c r="Q309" s="4"/>
      <c r="R309" s="4"/>
      <c r="S309" s="4"/>
      <c r="T309" s="4"/>
      <c r="U309" s="4"/>
      <c r="V309" s="142"/>
      <c r="W309" s="104"/>
      <c r="X309" s="104"/>
      <c r="Y309" s="55"/>
      <c r="Z309" s="55"/>
      <c r="AA309" s="55"/>
      <c r="AB309" s="55"/>
      <c r="AC309" s="55"/>
      <c r="AD309" s="55"/>
      <c r="AE309" s="55"/>
      <c r="AF309" s="55"/>
      <c r="AG309" s="55"/>
      <c r="AH309" s="55" t="str">
        <f>IF('CADASTRO PROD'!E309 = "", "-", 'CADASTRO PROD'!E309)</f>
        <v>-</v>
      </c>
      <c r="AI309" s="55" t="str">
        <f>IF(AH309= "-", "-", 'CADASTRO PROD'!J309)</f>
        <v>-</v>
      </c>
      <c r="AJ309" s="55" t="str">
        <f>IF(AI309 = "-", "-", 'CADASTRO PROD'!D309)</f>
        <v>-</v>
      </c>
    </row>
    <row r="310" ht="30.0" customHeight="1">
      <c r="A310" s="1"/>
      <c r="B310" s="97" t="str">
        <f t="shared" si="1"/>
        <v/>
      </c>
      <c r="C310" s="98" t="str">
        <f t="shared" si="5"/>
        <v>-</v>
      </c>
      <c r="D310" s="102"/>
      <c r="E310" s="151" t="str">
        <f t="shared" si="2"/>
        <v/>
      </c>
      <c r="F310" s="100"/>
      <c r="G310" s="92"/>
      <c r="H310" s="93"/>
      <c r="I310" s="100"/>
      <c r="J310" s="93"/>
      <c r="K310" s="124"/>
      <c r="L310" s="147" t="str">
        <f t="shared" si="3"/>
        <v/>
      </c>
      <c r="M310" s="103" t="str">
        <f>IF(F310="","",VLOOKUP(E310,'CADASTRO PROD'!$D$8:$P$508,13,FALSE)*K310)</f>
        <v>  </v>
      </c>
      <c r="N310" s="143" t="str">
        <f t="shared" si="4"/>
        <v/>
      </c>
      <c r="O310" s="4"/>
      <c r="P310" s="4"/>
      <c r="Q310" s="4"/>
      <c r="R310" s="4"/>
      <c r="S310" s="4"/>
      <c r="T310" s="4"/>
      <c r="U310" s="4"/>
      <c r="V310" s="142"/>
      <c r="W310" s="104"/>
      <c r="X310" s="104"/>
      <c r="Y310" s="55"/>
      <c r="Z310" s="55"/>
      <c r="AA310" s="55"/>
      <c r="AB310" s="55"/>
      <c r="AC310" s="55"/>
      <c r="AD310" s="55"/>
      <c r="AE310" s="55"/>
      <c r="AF310" s="55"/>
      <c r="AG310" s="55"/>
      <c r="AH310" s="55" t="str">
        <f>IF('CADASTRO PROD'!E310 = "", "-", 'CADASTRO PROD'!E310)</f>
        <v>-</v>
      </c>
      <c r="AI310" s="55" t="str">
        <f>IF(AH310= "-", "-", 'CADASTRO PROD'!J310)</f>
        <v>-</v>
      </c>
      <c r="AJ310" s="55" t="str">
        <f>IF(AI310 = "-", "-", 'CADASTRO PROD'!D310)</f>
        <v>-</v>
      </c>
    </row>
    <row r="311" ht="30.0" customHeight="1">
      <c r="A311" s="1"/>
      <c r="B311" s="97" t="str">
        <f t="shared" si="1"/>
        <v/>
      </c>
      <c r="C311" s="108" t="str">
        <f t="shared" si="5"/>
        <v>-</v>
      </c>
      <c r="D311" s="112"/>
      <c r="E311" s="150" t="str">
        <f t="shared" si="2"/>
        <v/>
      </c>
      <c r="F311" s="110"/>
      <c r="G311" s="92"/>
      <c r="H311" s="93"/>
      <c r="I311" s="110"/>
      <c r="J311" s="93"/>
      <c r="K311" s="132"/>
      <c r="L311" s="149" t="str">
        <f t="shared" si="3"/>
        <v/>
      </c>
      <c r="M311" s="113" t="str">
        <f>IF(F311="","",VLOOKUP(E311,'CADASTRO PROD'!$D$8:$P$508,13,FALSE)*K311)</f>
        <v>  </v>
      </c>
      <c r="N311" s="143" t="str">
        <f t="shared" si="4"/>
        <v/>
      </c>
      <c r="O311" s="4"/>
      <c r="P311" s="4"/>
      <c r="Q311" s="4"/>
      <c r="R311" s="4"/>
      <c r="S311" s="4"/>
      <c r="T311" s="4"/>
      <c r="U311" s="4"/>
      <c r="V311" s="142"/>
      <c r="W311" s="104"/>
      <c r="X311" s="104"/>
      <c r="Y311" s="55"/>
      <c r="Z311" s="55"/>
      <c r="AA311" s="55"/>
      <c r="AB311" s="55"/>
      <c r="AC311" s="55"/>
      <c r="AD311" s="55"/>
      <c r="AE311" s="55"/>
      <c r="AF311" s="55"/>
      <c r="AG311" s="55"/>
      <c r="AH311" s="55" t="str">
        <f>IF('CADASTRO PROD'!E311 = "", "-", 'CADASTRO PROD'!E311)</f>
        <v>-</v>
      </c>
      <c r="AI311" s="55" t="str">
        <f>IF(AH311= "-", "-", 'CADASTRO PROD'!J311)</f>
        <v>-</v>
      </c>
      <c r="AJ311" s="55" t="str">
        <f>IF(AI311 = "-", "-", 'CADASTRO PROD'!D311)</f>
        <v>-</v>
      </c>
    </row>
    <row r="312" ht="30.0" customHeight="1">
      <c r="A312" s="1"/>
      <c r="B312" s="97" t="str">
        <f t="shared" si="1"/>
        <v/>
      </c>
      <c r="C312" s="98" t="str">
        <f t="shared" si="5"/>
        <v>-</v>
      </c>
      <c r="D312" s="102"/>
      <c r="E312" s="151" t="str">
        <f t="shared" si="2"/>
        <v/>
      </c>
      <c r="F312" s="100"/>
      <c r="G312" s="92"/>
      <c r="H312" s="93"/>
      <c r="I312" s="100"/>
      <c r="J312" s="93"/>
      <c r="K312" s="124"/>
      <c r="L312" s="147" t="str">
        <f t="shared" si="3"/>
        <v/>
      </c>
      <c r="M312" s="103" t="str">
        <f>IF(F312="","",VLOOKUP(E312,'CADASTRO PROD'!$D$8:$P$508,13,FALSE)*K312)</f>
        <v>  </v>
      </c>
      <c r="N312" s="143" t="str">
        <f t="shared" si="4"/>
        <v/>
      </c>
      <c r="O312" s="4"/>
      <c r="P312" s="4"/>
      <c r="Q312" s="4"/>
      <c r="R312" s="4"/>
      <c r="S312" s="4"/>
      <c r="T312" s="4"/>
      <c r="U312" s="4"/>
      <c r="V312" s="142"/>
      <c r="W312" s="104"/>
      <c r="X312" s="104"/>
      <c r="Y312" s="55"/>
      <c r="Z312" s="55"/>
      <c r="AA312" s="55"/>
      <c r="AB312" s="55"/>
      <c r="AC312" s="55"/>
      <c r="AD312" s="55"/>
      <c r="AE312" s="55"/>
      <c r="AF312" s="55"/>
      <c r="AG312" s="55"/>
      <c r="AH312" s="55" t="str">
        <f>IF('CADASTRO PROD'!E312 = "", "-", 'CADASTRO PROD'!E312)</f>
        <v>-</v>
      </c>
      <c r="AI312" s="55" t="str">
        <f>IF(AH312= "-", "-", 'CADASTRO PROD'!J312)</f>
        <v>-</v>
      </c>
      <c r="AJ312" s="55" t="str">
        <f>IF(AI312 = "-", "-", 'CADASTRO PROD'!D312)</f>
        <v>-</v>
      </c>
    </row>
    <row r="313" ht="30.0" customHeight="1">
      <c r="A313" s="1"/>
      <c r="B313" s="97" t="str">
        <f t="shared" si="1"/>
        <v/>
      </c>
      <c r="C313" s="108" t="str">
        <f t="shared" si="5"/>
        <v>-</v>
      </c>
      <c r="D313" s="112"/>
      <c r="E313" s="150" t="str">
        <f t="shared" si="2"/>
        <v/>
      </c>
      <c r="F313" s="110"/>
      <c r="G313" s="92"/>
      <c r="H313" s="93"/>
      <c r="I313" s="110"/>
      <c r="J313" s="93"/>
      <c r="K313" s="132"/>
      <c r="L313" s="149" t="str">
        <f t="shared" si="3"/>
        <v/>
      </c>
      <c r="M313" s="113" t="str">
        <f>IF(F313="","",VLOOKUP(E313,'CADASTRO PROD'!$D$8:$P$508,13,FALSE)*K313)</f>
        <v>  </v>
      </c>
      <c r="N313" s="143" t="str">
        <f t="shared" si="4"/>
        <v/>
      </c>
      <c r="O313" s="4"/>
      <c r="P313" s="4"/>
      <c r="Q313" s="4"/>
      <c r="R313" s="4"/>
      <c r="S313" s="4"/>
      <c r="T313" s="4"/>
      <c r="U313" s="4"/>
      <c r="V313" s="142"/>
      <c r="W313" s="104"/>
      <c r="X313" s="104"/>
      <c r="Y313" s="55"/>
      <c r="Z313" s="55"/>
      <c r="AA313" s="55"/>
      <c r="AB313" s="55"/>
      <c r="AC313" s="55"/>
      <c r="AD313" s="55"/>
      <c r="AE313" s="55"/>
      <c r="AF313" s="55"/>
      <c r="AG313" s="55"/>
      <c r="AH313" s="55" t="str">
        <f>IF('CADASTRO PROD'!E313 = "", "-", 'CADASTRO PROD'!E313)</f>
        <v>-</v>
      </c>
      <c r="AI313" s="55" t="str">
        <f>IF(AH313= "-", "-", 'CADASTRO PROD'!J313)</f>
        <v>-</v>
      </c>
      <c r="AJ313" s="55" t="str">
        <f>IF(AI313 = "-", "-", 'CADASTRO PROD'!D313)</f>
        <v>-</v>
      </c>
    </row>
    <row r="314" ht="30.0" customHeight="1">
      <c r="A314" s="1"/>
      <c r="B314" s="97" t="str">
        <f t="shared" si="1"/>
        <v/>
      </c>
      <c r="C314" s="98" t="str">
        <f t="shared" si="5"/>
        <v>-</v>
      </c>
      <c r="D314" s="102"/>
      <c r="E314" s="151" t="str">
        <f t="shared" si="2"/>
        <v/>
      </c>
      <c r="F314" s="100"/>
      <c r="G314" s="92"/>
      <c r="H314" s="93"/>
      <c r="I314" s="100"/>
      <c r="J314" s="93"/>
      <c r="K314" s="124"/>
      <c r="L314" s="147" t="str">
        <f t="shared" si="3"/>
        <v/>
      </c>
      <c r="M314" s="103" t="str">
        <f>IF(F314="","",VLOOKUP(E314,'CADASTRO PROD'!$D$8:$P$508,13,FALSE)*K314)</f>
        <v>  </v>
      </c>
      <c r="N314" s="143" t="str">
        <f t="shared" si="4"/>
        <v/>
      </c>
      <c r="O314" s="4"/>
      <c r="P314" s="4"/>
      <c r="Q314" s="4"/>
      <c r="R314" s="4"/>
      <c r="S314" s="4"/>
      <c r="T314" s="4"/>
      <c r="U314" s="4"/>
      <c r="V314" s="142"/>
      <c r="W314" s="104"/>
      <c r="X314" s="104"/>
      <c r="Y314" s="55"/>
      <c r="Z314" s="55"/>
      <c r="AA314" s="55"/>
      <c r="AB314" s="55"/>
      <c r="AC314" s="55"/>
      <c r="AD314" s="55"/>
      <c r="AE314" s="55"/>
      <c r="AF314" s="55"/>
      <c r="AG314" s="55"/>
      <c r="AH314" s="55" t="str">
        <f>IF('CADASTRO PROD'!E314 = "", "-", 'CADASTRO PROD'!E314)</f>
        <v>-</v>
      </c>
      <c r="AI314" s="55" t="str">
        <f>IF(AH314= "-", "-", 'CADASTRO PROD'!J314)</f>
        <v>-</v>
      </c>
      <c r="AJ314" s="55" t="str">
        <f>IF(AI314 = "-", "-", 'CADASTRO PROD'!D314)</f>
        <v>-</v>
      </c>
    </row>
    <row r="315" ht="30.0" customHeight="1">
      <c r="A315" s="1"/>
      <c r="B315" s="97" t="str">
        <f t="shared" si="1"/>
        <v/>
      </c>
      <c r="C315" s="108" t="str">
        <f t="shared" si="5"/>
        <v>-</v>
      </c>
      <c r="D315" s="112"/>
      <c r="E315" s="150" t="str">
        <f t="shared" si="2"/>
        <v/>
      </c>
      <c r="F315" s="110"/>
      <c r="G315" s="92"/>
      <c r="H315" s="93"/>
      <c r="I315" s="110"/>
      <c r="J315" s="93"/>
      <c r="K315" s="132"/>
      <c r="L315" s="149" t="str">
        <f t="shared" si="3"/>
        <v/>
      </c>
      <c r="M315" s="113" t="str">
        <f>IF(F315="","",VLOOKUP(E315,'CADASTRO PROD'!$D$8:$P$508,13,FALSE)*K315)</f>
        <v>  </v>
      </c>
      <c r="N315" s="143" t="str">
        <f t="shared" si="4"/>
        <v/>
      </c>
      <c r="O315" s="4"/>
      <c r="P315" s="4"/>
      <c r="Q315" s="4"/>
      <c r="R315" s="4"/>
      <c r="S315" s="4"/>
      <c r="T315" s="4"/>
      <c r="U315" s="4"/>
      <c r="V315" s="142"/>
      <c r="W315" s="104"/>
      <c r="X315" s="104"/>
      <c r="Y315" s="55"/>
      <c r="Z315" s="55"/>
      <c r="AA315" s="55"/>
      <c r="AB315" s="55"/>
      <c r="AC315" s="55"/>
      <c r="AD315" s="55"/>
      <c r="AE315" s="55"/>
      <c r="AF315" s="55"/>
      <c r="AG315" s="55"/>
      <c r="AH315" s="55" t="str">
        <f>IF('CADASTRO PROD'!E315 = "", "-", 'CADASTRO PROD'!E315)</f>
        <v>-</v>
      </c>
      <c r="AI315" s="55" t="str">
        <f>IF(AH315= "-", "-", 'CADASTRO PROD'!J315)</f>
        <v>-</v>
      </c>
      <c r="AJ315" s="55" t="str">
        <f>IF(AI315 = "-", "-", 'CADASTRO PROD'!D315)</f>
        <v>-</v>
      </c>
    </row>
    <row r="316" ht="30.0" customHeight="1">
      <c r="A316" s="1"/>
      <c r="B316" s="97" t="str">
        <f t="shared" si="1"/>
        <v/>
      </c>
      <c r="C316" s="98" t="str">
        <f t="shared" si="5"/>
        <v>-</v>
      </c>
      <c r="D316" s="102"/>
      <c r="E316" s="151" t="str">
        <f t="shared" si="2"/>
        <v/>
      </c>
      <c r="F316" s="100"/>
      <c r="G316" s="92"/>
      <c r="H316" s="93"/>
      <c r="I316" s="100"/>
      <c r="J316" s="93"/>
      <c r="K316" s="124"/>
      <c r="L316" s="147" t="str">
        <f t="shared" si="3"/>
        <v/>
      </c>
      <c r="M316" s="103" t="str">
        <f>IF(F316="","",VLOOKUP(E316,'CADASTRO PROD'!$D$8:$P$508,13,FALSE)*K316)</f>
        <v>  </v>
      </c>
      <c r="N316" s="143" t="str">
        <f t="shared" si="4"/>
        <v/>
      </c>
      <c r="O316" s="4"/>
      <c r="P316" s="4"/>
      <c r="Q316" s="4"/>
      <c r="R316" s="4"/>
      <c r="S316" s="4"/>
      <c r="T316" s="4"/>
      <c r="U316" s="4"/>
      <c r="V316" s="142"/>
      <c r="W316" s="104"/>
      <c r="X316" s="104"/>
      <c r="Y316" s="55"/>
      <c r="Z316" s="55"/>
      <c r="AA316" s="55"/>
      <c r="AB316" s="55"/>
      <c r="AC316" s="55"/>
      <c r="AD316" s="55"/>
      <c r="AE316" s="55"/>
      <c r="AF316" s="55"/>
      <c r="AG316" s="55"/>
      <c r="AH316" s="55" t="str">
        <f>IF('CADASTRO PROD'!E316 = "", "-", 'CADASTRO PROD'!E316)</f>
        <v>-</v>
      </c>
      <c r="AI316" s="55" t="str">
        <f>IF(AH316= "-", "-", 'CADASTRO PROD'!J316)</f>
        <v>-</v>
      </c>
      <c r="AJ316" s="55" t="str">
        <f>IF(AI316 = "-", "-", 'CADASTRO PROD'!D316)</f>
        <v>-</v>
      </c>
    </row>
    <row r="317" ht="30.0" customHeight="1">
      <c r="A317" s="1"/>
      <c r="B317" s="97" t="str">
        <f t="shared" si="1"/>
        <v/>
      </c>
      <c r="C317" s="108" t="str">
        <f t="shared" si="5"/>
        <v>-</v>
      </c>
      <c r="D317" s="112"/>
      <c r="E317" s="150" t="str">
        <f t="shared" si="2"/>
        <v/>
      </c>
      <c r="F317" s="110"/>
      <c r="G317" s="92"/>
      <c r="H317" s="93"/>
      <c r="I317" s="110"/>
      <c r="J317" s="93"/>
      <c r="K317" s="132"/>
      <c r="L317" s="149" t="str">
        <f t="shared" si="3"/>
        <v/>
      </c>
      <c r="M317" s="113" t="str">
        <f>IF(F317="","",VLOOKUP(E317,'CADASTRO PROD'!$D$8:$P$508,13,FALSE)*K317)</f>
        <v>  </v>
      </c>
      <c r="N317" s="143" t="str">
        <f t="shared" si="4"/>
        <v/>
      </c>
      <c r="O317" s="4"/>
      <c r="P317" s="4"/>
      <c r="Q317" s="4"/>
      <c r="R317" s="4"/>
      <c r="S317" s="4"/>
      <c r="T317" s="4"/>
      <c r="U317" s="4"/>
      <c r="V317" s="142"/>
      <c r="W317" s="104"/>
      <c r="X317" s="104"/>
      <c r="Y317" s="55"/>
      <c r="Z317" s="55"/>
      <c r="AA317" s="55"/>
      <c r="AB317" s="55"/>
      <c r="AC317" s="55"/>
      <c r="AD317" s="55"/>
      <c r="AE317" s="55"/>
      <c r="AF317" s="55"/>
      <c r="AG317" s="55"/>
      <c r="AH317" s="55" t="str">
        <f>IF('CADASTRO PROD'!E317 = "", "-", 'CADASTRO PROD'!E317)</f>
        <v>-</v>
      </c>
      <c r="AI317" s="55" t="str">
        <f>IF(AH317= "-", "-", 'CADASTRO PROD'!J317)</f>
        <v>-</v>
      </c>
      <c r="AJ317" s="55" t="str">
        <f>IF(AI317 = "-", "-", 'CADASTRO PROD'!D317)</f>
        <v>-</v>
      </c>
    </row>
    <row r="318" ht="30.0" customHeight="1">
      <c r="A318" s="1"/>
      <c r="B318" s="97" t="str">
        <f t="shared" si="1"/>
        <v/>
      </c>
      <c r="C318" s="98" t="str">
        <f t="shared" si="5"/>
        <v>-</v>
      </c>
      <c r="D318" s="102"/>
      <c r="E318" s="151" t="str">
        <f t="shared" si="2"/>
        <v/>
      </c>
      <c r="F318" s="100"/>
      <c r="G318" s="92"/>
      <c r="H318" s="93"/>
      <c r="I318" s="100"/>
      <c r="J318" s="93"/>
      <c r="K318" s="124"/>
      <c r="L318" s="147" t="str">
        <f t="shared" si="3"/>
        <v/>
      </c>
      <c r="M318" s="103" t="str">
        <f>IF(F318="","",VLOOKUP(E318,'CADASTRO PROD'!$D$8:$P$508,13,FALSE)*K318)</f>
        <v>  </v>
      </c>
      <c r="N318" s="143" t="str">
        <f t="shared" si="4"/>
        <v/>
      </c>
      <c r="O318" s="4"/>
      <c r="P318" s="4"/>
      <c r="Q318" s="4"/>
      <c r="R318" s="4"/>
      <c r="S318" s="4"/>
      <c r="T318" s="4"/>
      <c r="U318" s="4"/>
      <c r="V318" s="142"/>
      <c r="W318" s="104"/>
      <c r="X318" s="104"/>
      <c r="Y318" s="55"/>
      <c r="Z318" s="55"/>
      <c r="AA318" s="55"/>
      <c r="AB318" s="55"/>
      <c r="AC318" s="55"/>
      <c r="AD318" s="55"/>
      <c r="AE318" s="55"/>
      <c r="AF318" s="55"/>
      <c r="AG318" s="55"/>
      <c r="AH318" s="55" t="str">
        <f>IF('CADASTRO PROD'!E318 = "", "-", 'CADASTRO PROD'!E318)</f>
        <v>-</v>
      </c>
      <c r="AI318" s="55" t="str">
        <f>IF(AH318= "-", "-", 'CADASTRO PROD'!J318)</f>
        <v>-</v>
      </c>
      <c r="AJ318" s="55" t="str">
        <f>IF(AI318 = "-", "-", 'CADASTRO PROD'!D318)</f>
        <v>-</v>
      </c>
    </row>
    <row r="319" ht="30.0" customHeight="1">
      <c r="A319" s="1"/>
      <c r="B319" s="97" t="str">
        <f t="shared" si="1"/>
        <v/>
      </c>
      <c r="C319" s="108" t="str">
        <f t="shared" si="5"/>
        <v>-</v>
      </c>
      <c r="D319" s="112"/>
      <c r="E319" s="150" t="str">
        <f t="shared" si="2"/>
        <v/>
      </c>
      <c r="F319" s="110"/>
      <c r="G319" s="92"/>
      <c r="H319" s="93"/>
      <c r="I319" s="110"/>
      <c r="J319" s="93"/>
      <c r="K319" s="132"/>
      <c r="L319" s="149" t="str">
        <f t="shared" si="3"/>
        <v/>
      </c>
      <c r="M319" s="113" t="str">
        <f>IF(F319="","",VLOOKUP(E319,'CADASTRO PROD'!$D$8:$P$508,13,FALSE)*K319)</f>
        <v>  </v>
      </c>
      <c r="N319" s="143" t="str">
        <f t="shared" si="4"/>
        <v/>
      </c>
      <c r="O319" s="4"/>
      <c r="P319" s="4"/>
      <c r="Q319" s="4"/>
      <c r="R319" s="4"/>
      <c r="S319" s="4"/>
      <c r="T319" s="4"/>
      <c r="U319" s="4"/>
      <c r="V319" s="142"/>
      <c r="W319" s="104"/>
      <c r="X319" s="104"/>
      <c r="Y319" s="55"/>
      <c r="Z319" s="55"/>
      <c r="AA319" s="55"/>
      <c r="AB319" s="55"/>
      <c r="AC319" s="55"/>
      <c r="AD319" s="55"/>
      <c r="AE319" s="55"/>
      <c r="AF319" s="55"/>
      <c r="AG319" s="55"/>
      <c r="AH319" s="55" t="str">
        <f>IF('CADASTRO PROD'!E319 = "", "-", 'CADASTRO PROD'!E319)</f>
        <v>-</v>
      </c>
      <c r="AI319" s="55" t="str">
        <f>IF(AH319= "-", "-", 'CADASTRO PROD'!J319)</f>
        <v>-</v>
      </c>
      <c r="AJ319" s="55" t="str">
        <f>IF(AI319 = "-", "-", 'CADASTRO PROD'!D319)</f>
        <v>-</v>
      </c>
    </row>
    <row r="320" ht="30.0" customHeight="1">
      <c r="A320" s="1"/>
      <c r="B320" s="97" t="str">
        <f t="shared" si="1"/>
        <v/>
      </c>
      <c r="C320" s="98" t="str">
        <f t="shared" si="5"/>
        <v>-</v>
      </c>
      <c r="D320" s="102"/>
      <c r="E320" s="151" t="str">
        <f t="shared" si="2"/>
        <v/>
      </c>
      <c r="F320" s="100"/>
      <c r="G320" s="92"/>
      <c r="H320" s="93"/>
      <c r="I320" s="100"/>
      <c r="J320" s="93"/>
      <c r="K320" s="124"/>
      <c r="L320" s="147" t="str">
        <f t="shared" si="3"/>
        <v/>
      </c>
      <c r="M320" s="103" t="str">
        <f>IF(F320="","",VLOOKUP(E320,'CADASTRO PROD'!$D$8:$P$508,13,FALSE)*K320)</f>
        <v>  </v>
      </c>
      <c r="N320" s="143" t="str">
        <f t="shared" si="4"/>
        <v/>
      </c>
      <c r="O320" s="4"/>
      <c r="P320" s="4"/>
      <c r="Q320" s="4"/>
      <c r="R320" s="4"/>
      <c r="S320" s="4"/>
      <c r="T320" s="4"/>
      <c r="U320" s="4"/>
      <c r="V320" s="142"/>
      <c r="W320" s="104"/>
      <c r="X320" s="104"/>
      <c r="Y320" s="55"/>
      <c r="Z320" s="55"/>
      <c r="AA320" s="55"/>
      <c r="AB320" s="55"/>
      <c r="AC320" s="55"/>
      <c r="AD320" s="55"/>
      <c r="AE320" s="55"/>
      <c r="AF320" s="55"/>
      <c r="AG320" s="55"/>
      <c r="AH320" s="55" t="str">
        <f>IF('CADASTRO PROD'!E320 = "", "-", 'CADASTRO PROD'!E320)</f>
        <v>-</v>
      </c>
      <c r="AI320" s="55" t="str">
        <f>IF(AH320= "-", "-", 'CADASTRO PROD'!J320)</f>
        <v>-</v>
      </c>
      <c r="AJ320" s="55" t="str">
        <f>IF(AI320 = "-", "-", 'CADASTRO PROD'!D320)</f>
        <v>-</v>
      </c>
    </row>
    <row r="321" ht="30.0" customHeight="1">
      <c r="A321" s="1"/>
      <c r="B321" s="97" t="str">
        <f t="shared" si="1"/>
        <v/>
      </c>
      <c r="C321" s="108" t="str">
        <f t="shared" si="5"/>
        <v>-</v>
      </c>
      <c r="D321" s="112"/>
      <c r="E321" s="150" t="str">
        <f t="shared" si="2"/>
        <v/>
      </c>
      <c r="F321" s="110"/>
      <c r="G321" s="92"/>
      <c r="H321" s="93"/>
      <c r="I321" s="110"/>
      <c r="J321" s="93"/>
      <c r="K321" s="132"/>
      <c r="L321" s="149" t="str">
        <f t="shared" si="3"/>
        <v/>
      </c>
      <c r="M321" s="113" t="str">
        <f>IF(F321="","",VLOOKUP(E321,'CADASTRO PROD'!$D$8:$P$508,13,FALSE)*K321)</f>
        <v>  </v>
      </c>
      <c r="N321" s="143" t="str">
        <f t="shared" si="4"/>
        <v/>
      </c>
      <c r="O321" s="4"/>
      <c r="P321" s="4"/>
      <c r="Q321" s="4"/>
      <c r="R321" s="4"/>
      <c r="S321" s="4"/>
      <c r="T321" s="4"/>
      <c r="U321" s="4"/>
      <c r="V321" s="142"/>
      <c r="W321" s="104"/>
      <c r="X321" s="104"/>
      <c r="Y321" s="55"/>
      <c r="Z321" s="55"/>
      <c r="AA321" s="55"/>
      <c r="AB321" s="55"/>
      <c r="AC321" s="55"/>
      <c r="AD321" s="55"/>
      <c r="AE321" s="55"/>
      <c r="AF321" s="55"/>
      <c r="AG321" s="55"/>
      <c r="AH321" s="55" t="str">
        <f>IF('CADASTRO PROD'!E321 = "", "-", 'CADASTRO PROD'!E321)</f>
        <v>-</v>
      </c>
      <c r="AI321" s="55" t="str">
        <f>IF(AH321= "-", "-", 'CADASTRO PROD'!J321)</f>
        <v>-</v>
      </c>
      <c r="AJ321" s="55" t="str">
        <f>IF(AI321 = "-", "-", 'CADASTRO PROD'!D321)</f>
        <v>-</v>
      </c>
    </row>
    <row r="322" ht="30.0" customHeight="1">
      <c r="A322" s="1"/>
      <c r="B322" s="97" t="str">
        <f t="shared" si="1"/>
        <v/>
      </c>
      <c r="C322" s="98" t="str">
        <f t="shared" si="5"/>
        <v>-</v>
      </c>
      <c r="D322" s="102"/>
      <c r="E322" s="151" t="str">
        <f t="shared" si="2"/>
        <v/>
      </c>
      <c r="F322" s="100"/>
      <c r="G322" s="92"/>
      <c r="H322" s="93"/>
      <c r="I322" s="100"/>
      <c r="J322" s="93"/>
      <c r="K322" s="124"/>
      <c r="L322" s="147" t="str">
        <f t="shared" si="3"/>
        <v/>
      </c>
      <c r="M322" s="103" t="str">
        <f>IF(F322="","",VLOOKUP(E322,'CADASTRO PROD'!$D$8:$P$508,13,FALSE)*K322)</f>
        <v>  </v>
      </c>
      <c r="N322" s="143" t="str">
        <f t="shared" si="4"/>
        <v/>
      </c>
      <c r="O322" s="4"/>
      <c r="P322" s="4"/>
      <c r="Q322" s="4"/>
      <c r="R322" s="4"/>
      <c r="S322" s="4"/>
      <c r="T322" s="4"/>
      <c r="U322" s="4"/>
      <c r="V322" s="142"/>
      <c r="W322" s="104"/>
      <c r="X322" s="104"/>
      <c r="Y322" s="55"/>
      <c r="Z322" s="55"/>
      <c r="AA322" s="55"/>
      <c r="AB322" s="55"/>
      <c r="AC322" s="55"/>
      <c r="AD322" s="55"/>
      <c r="AE322" s="55"/>
      <c r="AF322" s="55"/>
      <c r="AG322" s="55"/>
      <c r="AH322" s="55" t="str">
        <f>IF('CADASTRO PROD'!E322 = "", "-", 'CADASTRO PROD'!E322)</f>
        <v>-</v>
      </c>
      <c r="AI322" s="55" t="str">
        <f>IF(AH322= "-", "-", 'CADASTRO PROD'!J322)</f>
        <v>-</v>
      </c>
      <c r="AJ322" s="55" t="str">
        <f>IF(AI322 = "-", "-", 'CADASTRO PROD'!D322)</f>
        <v>-</v>
      </c>
    </row>
    <row r="323" ht="30.0" customHeight="1">
      <c r="A323" s="1"/>
      <c r="B323" s="97" t="str">
        <f t="shared" si="1"/>
        <v/>
      </c>
      <c r="C323" s="108" t="str">
        <f t="shared" si="5"/>
        <v>-</v>
      </c>
      <c r="D323" s="112"/>
      <c r="E323" s="150" t="str">
        <f t="shared" si="2"/>
        <v/>
      </c>
      <c r="F323" s="110"/>
      <c r="G323" s="92"/>
      <c r="H323" s="93"/>
      <c r="I323" s="110"/>
      <c r="J323" s="93"/>
      <c r="K323" s="132"/>
      <c r="L323" s="149" t="str">
        <f t="shared" si="3"/>
        <v/>
      </c>
      <c r="M323" s="113" t="str">
        <f>IF(F323="","",VLOOKUP(E323,'CADASTRO PROD'!$D$8:$P$508,13,FALSE)*K323)</f>
        <v>  </v>
      </c>
      <c r="N323" s="143" t="str">
        <f t="shared" si="4"/>
        <v/>
      </c>
      <c r="O323" s="4"/>
      <c r="P323" s="4"/>
      <c r="Q323" s="4"/>
      <c r="R323" s="4"/>
      <c r="S323" s="4"/>
      <c r="T323" s="4"/>
      <c r="U323" s="4"/>
      <c r="V323" s="142"/>
      <c r="W323" s="104"/>
      <c r="X323" s="104"/>
      <c r="Y323" s="55"/>
      <c r="Z323" s="55"/>
      <c r="AA323" s="55"/>
      <c r="AB323" s="55"/>
      <c r="AC323" s="55"/>
      <c r="AD323" s="55"/>
      <c r="AE323" s="55"/>
      <c r="AF323" s="55"/>
      <c r="AG323" s="55"/>
      <c r="AH323" s="55" t="str">
        <f>IF('CADASTRO PROD'!E323 = "", "-", 'CADASTRO PROD'!E323)</f>
        <v>-</v>
      </c>
      <c r="AI323" s="55" t="str">
        <f>IF(AH323= "-", "-", 'CADASTRO PROD'!J323)</f>
        <v>-</v>
      </c>
      <c r="AJ323" s="55" t="str">
        <f>IF(AI323 = "-", "-", 'CADASTRO PROD'!D323)</f>
        <v>-</v>
      </c>
    </row>
    <row r="324" ht="30.0" customHeight="1">
      <c r="A324" s="1"/>
      <c r="B324" s="97" t="str">
        <f t="shared" si="1"/>
        <v/>
      </c>
      <c r="C324" s="98" t="str">
        <f t="shared" si="5"/>
        <v>-</v>
      </c>
      <c r="D324" s="102"/>
      <c r="E324" s="151" t="str">
        <f t="shared" si="2"/>
        <v/>
      </c>
      <c r="F324" s="100"/>
      <c r="G324" s="92"/>
      <c r="H324" s="93"/>
      <c r="I324" s="100"/>
      <c r="J324" s="93"/>
      <c r="K324" s="124"/>
      <c r="L324" s="147" t="str">
        <f t="shared" si="3"/>
        <v/>
      </c>
      <c r="M324" s="103" t="str">
        <f>IF(F324="","",VLOOKUP(E324,'CADASTRO PROD'!$D$8:$P$508,13,FALSE)*K324)</f>
        <v>  </v>
      </c>
      <c r="N324" s="143" t="str">
        <f t="shared" si="4"/>
        <v/>
      </c>
      <c r="O324" s="4"/>
      <c r="P324" s="4"/>
      <c r="Q324" s="4"/>
      <c r="R324" s="4"/>
      <c r="S324" s="4"/>
      <c r="T324" s="4"/>
      <c r="U324" s="4"/>
      <c r="V324" s="142"/>
      <c r="W324" s="104"/>
      <c r="X324" s="104"/>
      <c r="Y324" s="55"/>
      <c r="Z324" s="55"/>
      <c r="AA324" s="55"/>
      <c r="AB324" s="55"/>
      <c r="AC324" s="55"/>
      <c r="AD324" s="55"/>
      <c r="AE324" s="55"/>
      <c r="AF324" s="55"/>
      <c r="AG324" s="55"/>
      <c r="AH324" s="55" t="str">
        <f>IF('CADASTRO PROD'!E324 = "", "-", 'CADASTRO PROD'!E324)</f>
        <v>-</v>
      </c>
      <c r="AI324" s="55" t="str">
        <f>IF(AH324= "-", "-", 'CADASTRO PROD'!J324)</f>
        <v>-</v>
      </c>
      <c r="AJ324" s="55" t="str">
        <f>IF(AI324 = "-", "-", 'CADASTRO PROD'!D324)</f>
        <v>-</v>
      </c>
    </row>
    <row r="325" ht="30.0" customHeight="1">
      <c r="A325" s="1"/>
      <c r="B325" s="97" t="str">
        <f t="shared" si="1"/>
        <v/>
      </c>
      <c r="C325" s="108" t="str">
        <f t="shared" si="5"/>
        <v>-</v>
      </c>
      <c r="D325" s="112"/>
      <c r="E325" s="150" t="str">
        <f t="shared" si="2"/>
        <v/>
      </c>
      <c r="F325" s="110"/>
      <c r="G325" s="92"/>
      <c r="H325" s="93"/>
      <c r="I325" s="110"/>
      <c r="J325" s="93"/>
      <c r="K325" s="132"/>
      <c r="L325" s="149" t="str">
        <f t="shared" si="3"/>
        <v/>
      </c>
      <c r="M325" s="113" t="str">
        <f>IF(F325="","",VLOOKUP(E325,'CADASTRO PROD'!$D$8:$P$508,13,FALSE)*K325)</f>
        <v>  </v>
      </c>
      <c r="N325" s="143" t="str">
        <f t="shared" si="4"/>
        <v/>
      </c>
      <c r="O325" s="4"/>
      <c r="P325" s="4"/>
      <c r="Q325" s="4"/>
      <c r="R325" s="4"/>
      <c r="S325" s="4"/>
      <c r="T325" s="4"/>
      <c r="U325" s="4"/>
      <c r="V325" s="142"/>
      <c r="W325" s="104"/>
      <c r="X325" s="104"/>
      <c r="Y325" s="55"/>
      <c r="Z325" s="55"/>
      <c r="AA325" s="55"/>
      <c r="AB325" s="55"/>
      <c r="AC325" s="55"/>
      <c r="AD325" s="55"/>
      <c r="AE325" s="55"/>
      <c r="AF325" s="55"/>
      <c r="AG325" s="55"/>
      <c r="AH325" s="55" t="str">
        <f>IF('CADASTRO PROD'!E325 = "", "-", 'CADASTRO PROD'!E325)</f>
        <v>-</v>
      </c>
      <c r="AI325" s="55" t="str">
        <f>IF(AH325= "-", "-", 'CADASTRO PROD'!J325)</f>
        <v>-</v>
      </c>
      <c r="AJ325" s="55" t="str">
        <f>IF(AI325 = "-", "-", 'CADASTRO PROD'!D325)</f>
        <v>-</v>
      </c>
    </row>
    <row r="326" ht="30.0" customHeight="1">
      <c r="A326" s="1"/>
      <c r="B326" s="97" t="str">
        <f t="shared" si="1"/>
        <v/>
      </c>
      <c r="C326" s="98" t="str">
        <f t="shared" si="5"/>
        <v>-</v>
      </c>
      <c r="D326" s="102"/>
      <c r="E326" s="151" t="str">
        <f t="shared" si="2"/>
        <v/>
      </c>
      <c r="F326" s="100"/>
      <c r="G326" s="92"/>
      <c r="H326" s="93"/>
      <c r="I326" s="100"/>
      <c r="J326" s="93"/>
      <c r="K326" s="124"/>
      <c r="L326" s="147" t="str">
        <f t="shared" si="3"/>
        <v/>
      </c>
      <c r="M326" s="103" t="str">
        <f>IF(F326="","",VLOOKUP(E326,'CADASTRO PROD'!$D$8:$P$508,13,FALSE)*K326)</f>
        <v>  </v>
      </c>
      <c r="N326" s="143" t="str">
        <f t="shared" si="4"/>
        <v/>
      </c>
      <c r="O326" s="4"/>
      <c r="P326" s="4"/>
      <c r="Q326" s="4"/>
      <c r="R326" s="4"/>
      <c r="S326" s="4"/>
      <c r="T326" s="4"/>
      <c r="U326" s="4"/>
      <c r="V326" s="142"/>
      <c r="W326" s="104"/>
      <c r="X326" s="104"/>
      <c r="Y326" s="55"/>
      <c r="Z326" s="55"/>
      <c r="AA326" s="55"/>
      <c r="AB326" s="55"/>
      <c r="AC326" s="55"/>
      <c r="AD326" s="55"/>
      <c r="AE326" s="55"/>
      <c r="AF326" s="55"/>
      <c r="AG326" s="55"/>
      <c r="AH326" s="55" t="str">
        <f>IF('CADASTRO PROD'!E326 = "", "-", 'CADASTRO PROD'!E326)</f>
        <v>-</v>
      </c>
      <c r="AI326" s="55" t="str">
        <f>IF(AH326= "-", "-", 'CADASTRO PROD'!J326)</f>
        <v>-</v>
      </c>
      <c r="AJ326" s="55" t="str">
        <f>IF(AI326 = "-", "-", 'CADASTRO PROD'!D326)</f>
        <v>-</v>
      </c>
    </row>
    <row r="327" ht="30.0" customHeight="1">
      <c r="A327" s="1"/>
      <c r="B327" s="97" t="str">
        <f t="shared" si="1"/>
        <v/>
      </c>
      <c r="C327" s="108" t="str">
        <f t="shared" si="5"/>
        <v>-</v>
      </c>
      <c r="D327" s="112"/>
      <c r="E327" s="150" t="str">
        <f t="shared" si="2"/>
        <v/>
      </c>
      <c r="F327" s="110"/>
      <c r="G327" s="92"/>
      <c r="H327" s="93"/>
      <c r="I327" s="110"/>
      <c r="J327" s="93"/>
      <c r="K327" s="132"/>
      <c r="L327" s="149" t="str">
        <f t="shared" si="3"/>
        <v/>
      </c>
      <c r="M327" s="113" t="str">
        <f>IF(F327="","",VLOOKUP(E327,'CADASTRO PROD'!$D$8:$P$508,13,FALSE)*K327)</f>
        <v>  </v>
      </c>
      <c r="N327" s="143" t="str">
        <f t="shared" si="4"/>
        <v/>
      </c>
      <c r="O327" s="4"/>
      <c r="P327" s="4"/>
      <c r="Q327" s="4"/>
      <c r="R327" s="4"/>
      <c r="S327" s="4"/>
      <c r="T327" s="4"/>
      <c r="U327" s="4"/>
      <c r="V327" s="142"/>
      <c r="W327" s="104"/>
      <c r="X327" s="104"/>
      <c r="Y327" s="55"/>
      <c r="Z327" s="55"/>
      <c r="AA327" s="55"/>
      <c r="AB327" s="55"/>
      <c r="AC327" s="55"/>
      <c r="AD327" s="55"/>
      <c r="AE327" s="55"/>
      <c r="AF327" s="55"/>
      <c r="AG327" s="55"/>
      <c r="AH327" s="55" t="str">
        <f>IF('CADASTRO PROD'!E327 = "", "-", 'CADASTRO PROD'!E327)</f>
        <v>-</v>
      </c>
      <c r="AI327" s="55" t="str">
        <f>IF(AH327= "-", "-", 'CADASTRO PROD'!J327)</f>
        <v>-</v>
      </c>
      <c r="AJ327" s="55" t="str">
        <f>IF(AI327 = "-", "-", 'CADASTRO PROD'!D327)</f>
        <v>-</v>
      </c>
    </row>
    <row r="328" ht="30.0" customHeight="1">
      <c r="A328" s="1"/>
      <c r="B328" s="97" t="str">
        <f t="shared" si="1"/>
        <v/>
      </c>
      <c r="C328" s="98" t="str">
        <f t="shared" si="5"/>
        <v>-</v>
      </c>
      <c r="D328" s="102"/>
      <c r="E328" s="151" t="str">
        <f t="shared" si="2"/>
        <v/>
      </c>
      <c r="F328" s="100"/>
      <c r="G328" s="92"/>
      <c r="H328" s="93"/>
      <c r="I328" s="100"/>
      <c r="J328" s="93"/>
      <c r="K328" s="124"/>
      <c r="L328" s="147" t="str">
        <f t="shared" si="3"/>
        <v/>
      </c>
      <c r="M328" s="103" t="str">
        <f>IF(F328="","",VLOOKUP(E328,'CADASTRO PROD'!$D$8:$P$508,13,FALSE)*K328)</f>
        <v>  </v>
      </c>
      <c r="N328" s="143" t="str">
        <f t="shared" si="4"/>
        <v/>
      </c>
      <c r="O328" s="4"/>
      <c r="P328" s="4"/>
      <c r="Q328" s="4"/>
      <c r="R328" s="4"/>
      <c r="S328" s="4"/>
      <c r="T328" s="4"/>
      <c r="U328" s="4"/>
      <c r="V328" s="142"/>
      <c r="W328" s="104"/>
      <c r="X328" s="104"/>
      <c r="Y328" s="55"/>
      <c r="Z328" s="55"/>
      <c r="AA328" s="55"/>
      <c r="AB328" s="55"/>
      <c r="AC328" s="55"/>
      <c r="AD328" s="55"/>
      <c r="AE328" s="55"/>
      <c r="AF328" s="55"/>
      <c r="AG328" s="55"/>
      <c r="AH328" s="55" t="str">
        <f>IF('CADASTRO PROD'!E328 = "", "-", 'CADASTRO PROD'!E328)</f>
        <v>-</v>
      </c>
      <c r="AI328" s="55" t="str">
        <f>IF(AH328= "-", "-", 'CADASTRO PROD'!J328)</f>
        <v>-</v>
      </c>
      <c r="AJ328" s="55" t="str">
        <f>IF(AI328 = "-", "-", 'CADASTRO PROD'!D328)</f>
        <v>-</v>
      </c>
    </row>
    <row r="329" ht="30.0" customHeight="1">
      <c r="A329" s="1"/>
      <c r="B329" s="97" t="str">
        <f t="shared" si="1"/>
        <v/>
      </c>
      <c r="C329" s="108" t="str">
        <f t="shared" si="5"/>
        <v>-</v>
      </c>
      <c r="D329" s="112"/>
      <c r="E329" s="150" t="str">
        <f t="shared" si="2"/>
        <v/>
      </c>
      <c r="F329" s="110"/>
      <c r="G329" s="92"/>
      <c r="H329" s="93"/>
      <c r="I329" s="110"/>
      <c r="J329" s="93"/>
      <c r="K329" s="132"/>
      <c r="L329" s="149" t="str">
        <f t="shared" si="3"/>
        <v/>
      </c>
      <c r="M329" s="113" t="str">
        <f>IF(F329="","",VLOOKUP(E329,'CADASTRO PROD'!$D$8:$P$508,13,FALSE)*K329)</f>
        <v>  </v>
      </c>
      <c r="N329" s="143" t="str">
        <f t="shared" si="4"/>
        <v/>
      </c>
      <c r="O329" s="4"/>
      <c r="P329" s="4"/>
      <c r="Q329" s="4"/>
      <c r="R329" s="4"/>
      <c r="S329" s="4"/>
      <c r="T329" s="4"/>
      <c r="U329" s="4"/>
      <c r="V329" s="142"/>
      <c r="W329" s="104"/>
      <c r="X329" s="104"/>
      <c r="Y329" s="55"/>
      <c r="Z329" s="55"/>
      <c r="AA329" s="55"/>
      <c r="AB329" s="55"/>
      <c r="AC329" s="55"/>
      <c r="AD329" s="55"/>
      <c r="AE329" s="55"/>
      <c r="AF329" s="55"/>
      <c r="AG329" s="55"/>
      <c r="AH329" s="55" t="str">
        <f>IF('CADASTRO PROD'!E329 = "", "-", 'CADASTRO PROD'!E329)</f>
        <v>-</v>
      </c>
      <c r="AI329" s="55" t="str">
        <f>IF(AH329= "-", "-", 'CADASTRO PROD'!J329)</f>
        <v>-</v>
      </c>
      <c r="AJ329" s="55" t="str">
        <f>IF(AI329 = "-", "-", 'CADASTRO PROD'!D329)</f>
        <v>-</v>
      </c>
    </row>
    <row r="330" ht="30.0" customHeight="1">
      <c r="A330" s="1"/>
      <c r="B330" s="97" t="str">
        <f t="shared" si="1"/>
        <v/>
      </c>
      <c r="C330" s="98" t="str">
        <f t="shared" si="5"/>
        <v>-</v>
      </c>
      <c r="D330" s="102"/>
      <c r="E330" s="151" t="str">
        <f t="shared" si="2"/>
        <v/>
      </c>
      <c r="F330" s="100"/>
      <c r="G330" s="92"/>
      <c r="H330" s="93"/>
      <c r="I330" s="100"/>
      <c r="J330" s="93"/>
      <c r="K330" s="124"/>
      <c r="L330" s="147" t="str">
        <f t="shared" si="3"/>
        <v/>
      </c>
      <c r="M330" s="103" t="str">
        <f>IF(F330="","",VLOOKUP(E330,'CADASTRO PROD'!$D$8:$P$508,13,FALSE)*K330)</f>
        <v>  </v>
      </c>
      <c r="N330" s="143" t="str">
        <f t="shared" si="4"/>
        <v/>
      </c>
      <c r="O330" s="4"/>
      <c r="P330" s="4"/>
      <c r="Q330" s="4"/>
      <c r="R330" s="4"/>
      <c r="S330" s="4"/>
      <c r="T330" s="4"/>
      <c r="U330" s="4"/>
      <c r="V330" s="142"/>
      <c r="W330" s="104"/>
      <c r="X330" s="104"/>
      <c r="Y330" s="55"/>
      <c r="Z330" s="55"/>
      <c r="AA330" s="55"/>
      <c r="AB330" s="55"/>
      <c r="AC330" s="55"/>
      <c r="AD330" s="55"/>
      <c r="AE330" s="55"/>
      <c r="AF330" s="55"/>
      <c r="AG330" s="55"/>
      <c r="AH330" s="55" t="str">
        <f>IF('CADASTRO PROD'!E330 = "", "-", 'CADASTRO PROD'!E330)</f>
        <v>-</v>
      </c>
      <c r="AI330" s="55" t="str">
        <f>IF(AH330= "-", "-", 'CADASTRO PROD'!J330)</f>
        <v>-</v>
      </c>
      <c r="AJ330" s="55" t="str">
        <f>IF(AI330 = "-", "-", 'CADASTRO PROD'!D330)</f>
        <v>-</v>
      </c>
    </row>
    <row r="331" ht="30.0" customHeight="1">
      <c r="A331" s="1"/>
      <c r="B331" s="97" t="str">
        <f t="shared" si="1"/>
        <v/>
      </c>
      <c r="C331" s="108" t="str">
        <f t="shared" si="5"/>
        <v>-</v>
      </c>
      <c r="D331" s="112"/>
      <c r="E331" s="150" t="str">
        <f t="shared" si="2"/>
        <v/>
      </c>
      <c r="F331" s="110"/>
      <c r="G331" s="92"/>
      <c r="H331" s="93"/>
      <c r="I331" s="110"/>
      <c r="J331" s="93"/>
      <c r="K331" s="132"/>
      <c r="L331" s="149" t="str">
        <f t="shared" si="3"/>
        <v/>
      </c>
      <c r="M331" s="113" t="str">
        <f>IF(F331="","",VLOOKUP(E331,'CADASTRO PROD'!$D$8:$P$508,13,FALSE)*K331)</f>
        <v>  </v>
      </c>
      <c r="N331" s="143" t="str">
        <f t="shared" si="4"/>
        <v/>
      </c>
      <c r="O331" s="4"/>
      <c r="P331" s="4"/>
      <c r="Q331" s="4"/>
      <c r="R331" s="4"/>
      <c r="S331" s="4"/>
      <c r="T331" s="4"/>
      <c r="U331" s="4"/>
      <c r="V331" s="142"/>
      <c r="W331" s="104"/>
      <c r="X331" s="104"/>
      <c r="Y331" s="55"/>
      <c r="Z331" s="55"/>
      <c r="AA331" s="55"/>
      <c r="AB331" s="55"/>
      <c r="AC331" s="55"/>
      <c r="AD331" s="55"/>
      <c r="AE331" s="55"/>
      <c r="AF331" s="55"/>
      <c r="AG331" s="55"/>
      <c r="AH331" s="55" t="str">
        <f>IF('CADASTRO PROD'!E331 = "", "-", 'CADASTRO PROD'!E331)</f>
        <v>-</v>
      </c>
      <c r="AI331" s="55" t="str">
        <f>IF(AH331= "-", "-", 'CADASTRO PROD'!J331)</f>
        <v>-</v>
      </c>
      <c r="AJ331" s="55" t="str">
        <f>IF(AI331 = "-", "-", 'CADASTRO PROD'!D331)</f>
        <v>-</v>
      </c>
    </row>
    <row r="332" ht="30.0" customHeight="1">
      <c r="A332" s="1"/>
      <c r="B332" s="97" t="str">
        <f t="shared" si="1"/>
        <v/>
      </c>
      <c r="C332" s="98" t="str">
        <f t="shared" si="5"/>
        <v>-</v>
      </c>
      <c r="D332" s="102"/>
      <c r="E332" s="151" t="str">
        <f t="shared" si="2"/>
        <v/>
      </c>
      <c r="F332" s="100"/>
      <c r="G332" s="92"/>
      <c r="H332" s="93"/>
      <c r="I332" s="100"/>
      <c r="J332" s="93"/>
      <c r="K332" s="124"/>
      <c r="L332" s="147" t="str">
        <f t="shared" si="3"/>
        <v/>
      </c>
      <c r="M332" s="103" t="str">
        <f>IF(F332="","",VLOOKUP(E332,'CADASTRO PROD'!$D$8:$P$508,13,FALSE)*K332)</f>
        <v>  </v>
      </c>
      <c r="N332" s="143" t="str">
        <f t="shared" si="4"/>
        <v/>
      </c>
      <c r="O332" s="4"/>
      <c r="P332" s="4"/>
      <c r="Q332" s="4"/>
      <c r="R332" s="4"/>
      <c r="S332" s="4"/>
      <c r="T332" s="4"/>
      <c r="U332" s="4"/>
      <c r="V332" s="142"/>
      <c r="W332" s="104"/>
      <c r="X332" s="104"/>
      <c r="Y332" s="55"/>
      <c r="Z332" s="55"/>
      <c r="AA332" s="55"/>
      <c r="AB332" s="55"/>
      <c r="AC332" s="55"/>
      <c r="AD332" s="55"/>
      <c r="AE332" s="55"/>
      <c r="AF332" s="55"/>
      <c r="AG332" s="55"/>
      <c r="AH332" s="55" t="str">
        <f>IF('CADASTRO PROD'!E332 = "", "-", 'CADASTRO PROD'!E332)</f>
        <v>-</v>
      </c>
      <c r="AI332" s="55" t="str">
        <f>IF(AH332= "-", "-", 'CADASTRO PROD'!J332)</f>
        <v>-</v>
      </c>
      <c r="AJ332" s="55" t="str">
        <f>IF(AI332 = "-", "-", 'CADASTRO PROD'!D332)</f>
        <v>-</v>
      </c>
    </row>
    <row r="333" ht="30.0" customHeight="1">
      <c r="A333" s="1"/>
      <c r="B333" s="97" t="str">
        <f t="shared" si="1"/>
        <v/>
      </c>
      <c r="C333" s="108" t="str">
        <f t="shared" si="5"/>
        <v>-</v>
      </c>
      <c r="D333" s="112"/>
      <c r="E333" s="150" t="str">
        <f t="shared" si="2"/>
        <v/>
      </c>
      <c r="F333" s="110"/>
      <c r="G333" s="92"/>
      <c r="H333" s="93"/>
      <c r="I333" s="110"/>
      <c r="J333" s="93"/>
      <c r="K333" s="132"/>
      <c r="L333" s="149" t="str">
        <f t="shared" si="3"/>
        <v/>
      </c>
      <c r="M333" s="113" t="str">
        <f>IF(F333="","",VLOOKUP(E333,'CADASTRO PROD'!$D$8:$P$508,13,FALSE)*K333)</f>
        <v>  </v>
      </c>
      <c r="N333" s="143" t="str">
        <f t="shared" si="4"/>
        <v/>
      </c>
      <c r="O333" s="4"/>
      <c r="P333" s="4"/>
      <c r="Q333" s="4"/>
      <c r="R333" s="4"/>
      <c r="S333" s="4"/>
      <c r="T333" s="4"/>
      <c r="U333" s="4"/>
      <c r="V333" s="142"/>
      <c r="W333" s="104"/>
      <c r="X333" s="104"/>
      <c r="Y333" s="55"/>
      <c r="Z333" s="55"/>
      <c r="AA333" s="55"/>
      <c r="AB333" s="55"/>
      <c r="AC333" s="55"/>
      <c r="AD333" s="55"/>
      <c r="AE333" s="55"/>
      <c r="AF333" s="55"/>
      <c r="AG333" s="55"/>
      <c r="AH333" s="55" t="str">
        <f>IF('CADASTRO PROD'!E333 = "", "-", 'CADASTRO PROD'!E333)</f>
        <v>-</v>
      </c>
      <c r="AI333" s="55" t="str">
        <f>IF(AH333= "-", "-", 'CADASTRO PROD'!J333)</f>
        <v>-</v>
      </c>
      <c r="AJ333" s="55" t="str">
        <f>IF(AI333 = "-", "-", 'CADASTRO PROD'!D333)</f>
        <v>-</v>
      </c>
    </row>
    <row r="334" ht="30.0" customHeight="1">
      <c r="A334" s="1"/>
      <c r="B334" s="97" t="str">
        <f t="shared" si="1"/>
        <v/>
      </c>
      <c r="C334" s="98" t="str">
        <f t="shared" si="5"/>
        <v>-</v>
      </c>
      <c r="D334" s="102"/>
      <c r="E334" s="151" t="str">
        <f t="shared" si="2"/>
        <v/>
      </c>
      <c r="F334" s="100"/>
      <c r="G334" s="92"/>
      <c r="H334" s="93"/>
      <c r="I334" s="100"/>
      <c r="J334" s="93"/>
      <c r="K334" s="124"/>
      <c r="L334" s="147" t="str">
        <f t="shared" si="3"/>
        <v/>
      </c>
      <c r="M334" s="103" t="str">
        <f>IF(F334="","",VLOOKUP(E334,'CADASTRO PROD'!$D$8:$P$508,13,FALSE)*K334)</f>
        <v>  </v>
      </c>
      <c r="N334" s="143" t="str">
        <f t="shared" si="4"/>
        <v/>
      </c>
      <c r="O334" s="4"/>
      <c r="P334" s="4"/>
      <c r="Q334" s="4"/>
      <c r="R334" s="4"/>
      <c r="S334" s="4"/>
      <c r="T334" s="4"/>
      <c r="U334" s="4"/>
      <c r="V334" s="142"/>
      <c r="W334" s="104"/>
      <c r="X334" s="104"/>
      <c r="Y334" s="55"/>
      <c r="Z334" s="55"/>
      <c r="AA334" s="55"/>
      <c r="AB334" s="55"/>
      <c r="AC334" s="55"/>
      <c r="AD334" s="55"/>
      <c r="AE334" s="55"/>
      <c r="AF334" s="55"/>
      <c r="AG334" s="55"/>
      <c r="AH334" s="55" t="str">
        <f>IF('CADASTRO PROD'!E334 = "", "-", 'CADASTRO PROD'!E334)</f>
        <v>-</v>
      </c>
      <c r="AI334" s="55" t="str">
        <f>IF(AH334= "-", "-", 'CADASTRO PROD'!J334)</f>
        <v>-</v>
      </c>
      <c r="AJ334" s="55" t="str">
        <f>IF(AI334 = "-", "-", 'CADASTRO PROD'!D334)</f>
        <v>-</v>
      </c>
    </row>
    <row r="335" ht="30.0" customHeight="1">
      <c r="A335" s="1"/>
      <c r="B335" s="97" t="str">
        <f t="shared" si="1"/>
        <v/>
      </c>
      <c r="C335" s="108" t="str">
        <f t="shared" si="5"/>
        <v>-</v>
      </c>
      <c r="D335" s="112"/>
      <c r="E335" s="150" t="str">
        <f t="shared" si="2"/>
        <v/>
      </c>
      <c r="F335" s="110"/>
      <c r="G335" s="92"/>
      <c r="H335" s="93"/>
      <c r="I335" s="110"/>
      <c r="J335" s="93"/>
      <c r="K335" s="132"/>
      <c r="L335" s="149" t="str">
        <f t="shared" si="3"/>
        <v/>
      </c>
      <c r="M335" s="113" t="str">
        <f>IF(F335="","",VLOOKUP(E335,'CADASTRO PROD'!$D$8:$P$508,13,FALSE)*K335)</f>
        <v>  </v>
      </c>
      <c r="N335" s="143" t="str">
        <f t="shared" si="4"/>
        <v/>
      </c>
      <c r="O335" s="4"/>
      <c r="P335" s="4"/>
      <c r="Q335" s="4"/>
      <c r="R335" s="4"/>
      <c r="S335" s="4"/>
      <c r="T335" s="4"/>
      <c r="U335" s="4"/>
      <c r="V335" s="142"/>
      <c r="W335" s="104"/>
      <c r="X335" s="104"/>
      <c r="Y335" s="55"/>
      <c r="Z335" s="55"/>
      <c r="AA335" s="55"/>
      <c r="AB335" s="55"/>
      <c r="AC335" s="55"/>
      <c r="AD335" s="55"/>
      <c r="AE335" s="55"/>
      <c r="AF335" s="55"/>
      <c r="AG335" s="55"/>
      <c r="AH335" s="55" t="str">
        <f>IF('CADASTRO PROD'!E335 = "", "-", 'CADASTRO PROD'!E335)</f>
        <v>-</v>
      </c>
      <c r="AI335" s="55" t="str">
        <f>IF(AH335= "-", "-", 'CADASTRO PROD'!J335)</f>
        <v>-</v>
      </c>
      <c r="AJ335" s="55" t="str">
        <f>IF(AI335 = "-", "-", 'CADASTRO PROD'!D335)</f>
        <v>-</v>
      </c>
    </row>
    <row r="336" ht="30.0" customHeight="1">
      <c r="A336" s="1"/>
      <c r="B336" s="97" t="str">
        <f t="shared" si="1"/>
        <v/>
      </c>
      <c r="C336" s="98" t="str">
        <f t="shared" si="5"/>
        <v>-</v>
      </c>
      <c r="D336" s="102"/>
      <c r="E336" s="151" t="str">
        <f t="shared" si="2"/>
        <v/>
      </c>
      <c r="F336" s="100"/>
      <c r="G336" s="92"/>
      <c r="H336" s="93"/>
      <c r="I336" s="100"/>
      <c r="J336" s="93"/>
      <c r="K336" s="124"/>
      <c r="L336" s="147" t="str">
        <f t="shared" si="3"/>
        <v/>
      </c>
      <c r="M336" s="103" t="str">
        <f>IF(F336="","",VLOOKUP(E336,'CADASTRO PROD'!$D$8:$P$508,13,FALSE)*K336)</f>
        <v>  </v>
      </c>
      <c r="N336" s="143" t="str">
        <f t="shared" si="4"/>
        <v/>
      </c>
      <c r="O336" s="4"/>
      <c r="P336" s="4"/>
      <c r="Q336" s="4"/>
      <c r="R336" s="4"/>
      <c r="S336" s="4"/>
      <c r="T336" s="4"/>
      <c r="U336" s="4"/>
      <c r="V336" s="142"/>
      <c r="W336" s="104"/>
      <c r="X336" s="104"/>
      <c r="Y336" s="55"/>
      <c r="Z336" s="55"/>
      <c r="AA336" s="55"/>
      <c r="AB336" s="55"/>
      <c r="AC336" s="55"/>
      <c r="AD336" s="55"/>
      <c r="AE336" s="55"/>
      <c r="AF336" s="55"/>
      <c r="AG336" s="55"/>
      <c r="AH336" s="55" t="str">
        <f>IF('CADASTRO PROD'!E336 = "", "-", 'CADASTRO PROD'!E336)</f>
        <v>-</v>
      </c>
      <c r="AI336" s="55" t="str">
        <f>IF(AH336= "-", "-", 'CADASTRO PROD'!J336)</f>
        <v>-</v>
      </c>
      <c r="AJ336" s="55" t="str">
        <f>IF(AI336 = "-", "-", 'CADASTRO PROD'!D336)</f>
        <v>-</v>
      </c>
    </row>
    <row r="337" ht="30.0" customHeight="1">
      <c r="A337" s="1"/>
      <c r="B337" s="97" t="str">
        <f t="shared" si="1"/>
        <v/>
      </c>
      <c r="C337" s="108" t="str">
        <f t="shared" si="5"/>
        <v>-</v>
      </c>
      <c r="D337" s="112"/>
      <c r="E337" s="150" t="str">
        <f t="shared" si="2"/>
        <v/>
      </c>
      <c r="F337" s="110"/>
      <c r="G337" s="92"/>
      <c r="H337" s="93"/>
      <c r="I337" s="110"/>
      <c r="J337" s="93"/>
      <c r="K337" s="132"/>
      <c r="L337" s="149" t="str">
        <f t="shared" si="3"/>
        <v/>
      </c>
      <c r="M337" s="113" t="str">
        <f>IF(F337="","",VLOOKUP(E337,'CADASTRO PROD'!$D$8:$P$508,13,FALSE)*K337)</f>
        <v>  </v>
      </c>
      <c r="N337" s="143" t="str">
        <f t="shared" si="4"/>
        <v/>
      </c>
      <c r="O337" s="4"/>
      <c r="P337" s="4"/>
      <c r="Q337" s="4"/>
      <c r="R337" s="4"/>
      <c r="S337" s="4"/>
      <c r="T337" s="4"/>
      <c r="U337" s="4"/>
      <c r="V337" s="142"/>
      <c r="W337" s="104"/>
      <c r="X337" s="104"/>
      <c r="Y337" s="55"/>
      <c r="Z337" s="55"/>
      <c r="AA337" s="55"/>
      <c r="AB337" s="55"/>
      <c r="AC337" s="55"/>
      <c r="AD337" s="55"/>
      <c r="AE337" s="55"/>
      <c r="AF337" s="55"/>
      <c r="AG337" s="55"/>
      <c r="AH337" s="55" t="str">
        <f>IF('CADASTRO PROD'!E337 = "", "-", 'CADASTRO PROD'!E337)</f>
        <v>-</v>
      </c>
      <c r="AI337" s="55" t="str">
        <f>IF(AH337= "-", "-", 'CADASTRO PROD'!J337)</f>
        <v>-</v>
      </c>
      <c r="AJ337" s="55" t="str">
        <f>IF(AI337 = "-", "-", 'CADASTRO PROD'!D337)</f>
        <v>-</v>
      </c>
    </row>
    <row r="338" ht="30.0" customHeight="1">
      <c r="A338" s="1"/>
      <c r="B338" s="97" t="str">
        <f t="shared" si="1"/>
        <v/>
      </c>
      <c r="C338" s="98" t="str">
        <f t="shared" si="5"/>
        <v>-</v>
      </c>
      <c r="D338" s="102"/>
      <c r="E338" s="151" t="str">
        <f t="shared" si="2"/>
        <v/>
      </c>
      <c r="F338" s="100"/>
      <c r="G338" s="92"/>
      <c r="H338" s="93"/>
      <c r="I338" s="100"/>
      <c r="J338" s="93"/>
      <c r="K338" s="124"/>
      <c r="L338" s="147" t="str">
        <f t="shared" si="3"/>
        <v/>
      </c>
      <c r="M338" s="103" t="str">
        <f>IF(F338="","",VLOOKUP(E338,'CADASTRO PROD'!$D$8:$P$508,13,FALSE)*K338)</f>
        <v>  </v>
      </c>
      <c r="N338" s="143" t="str">
        <f t="shared" si="4"/>
        <v/>
      </c>
      <c r="O338" s="4"/>
      <c r="P338" s="4"/>
      <c r="Q338" s="4"/>
      <c r="R338" s="4"/>
      <c r="S338" s="4"/>
      <c r="T338" s="4"/>
      <c r="U338" s="4"/>
      <c r="V338" s="142"/>
      <c r="W338" s="104"/>
      <c r="X338" s="104"/>
      <c r="Y338" s="55"/>
      <c r="Z338" s="55"/>
      <c r="AA338" s="55"/>
      <c r="AB338" s="55"/>
      <c r="AC338" s="55"/>
      <c r="AD338" s="55"/>
      <c r="AE338" s="55"/>
      <c r="AF338" s="55"/>
      <c r="AG338" s="55"/>
      <c r="AH338" s="55" t="str">
        <f>IF('CADASTRO PROD'!E338 = "", "-", 'CADASTRO PROD'!E338)</f>
        <v>-</v>
      </c>
      <c r="AI338" s="55" t="str">
        <f>IF(AH338= "-", "-", 'CADASTRO PROD'!J338)</f>
        <v>-</v>
      </c>
      <c r="AJ338" s="55" t="str">
        <f>IF(AI338 = "-", "-", 'CADASTRO PROD'!D338)</f>
        <v>-</v>
      </c>
    </row>
    <row r="339" ht="30.0" customHeight="1">
      <c r="A339" s="1"/>
      <c r="B339" s="97" t="str">
        <f t="shared" si="1"/>
        <v/>
      </c>
      <c r="C339" s="108" t="str">
        <f t="shared" si="5"/>
        <v>-</v>
      </c>
      <c r="D339" s="112"/>
      <c r="E339" s="150" t="str">
        <f t="shared" si="2"/>
        <v/>
      </c>
      <c r="F339" s="110"/>
      <c r="G339" s="92"/>
      <c r="H339" s="93"/>
      <c r="I339" s="110"/>
      <c r="J339" s="93"/>
      <c r="K339" s="132"/>
      <c r="L339" s="149" t="str">
        <f t="shared" si="3"/>
        <v/>
      </c>
      <c r="M339" s="113" t="str">
        <f>IF(F339="","",VLOOKUP(E339,'CADASTRO PROD'!$D$8:$P$508,13,FALSE)*K339)</f>
        <v>  </v>
      </c>
      <c r="N339" s="143" t="str">
        <f t="shared" si="4"/>
        <v/>
      </c>
      <c r="O339" s="4"/>
      <c r="P339" s="4"/>
      <c r="Q339" s="4"/>
      <c r="R339" s="4"/>
      <c r="S339" s="4"/>
      <c r="T339" s="4"/>
      <c r="U339" s="4"/>
      <c r="V339" s="142"/>
      <c r="W339" s="104"/>
      <c r="X339" s="104"/>
      <c r="Y339" s="55"/>
      <c r="Z339" s="55"/>
      <c r="AA339" s="55"/>
      <c r="AB339" s="55"/>
      <c r="AC339" s="55"/>
      <c r="AD339" s="55"/>
      <c r="AE339" s="55"/>
      <c r="AF339" s="55"/>
      <c r="AG339" s="55"/>
      <c r="AH339" s="55" t="str">
        <f>IF('CADASTRO PROD'!E339 = "", "-", 'CADASTRO PROD'!E339)</f>
        <v>-</v>
      </c>
      <c r="AI339" s="55" t="str">
        <f>IF(AH339= "-", "-", 'CADASTRO PROD'!J339)</f>
        <v>-</v>
      </c>
      <c r="AJ339" s="55" t="str">
        <f>IF(AI339 = "-", "-", 'CADASTRO PROD'!D339)</f>
        <v>-</v>
      </c>
    </row>
    <row r="340" ht="30.0" customHeight="1">
      <c r="A340" s="1"/>
      <c r="B340" s="97" t="str">
        <f t="shared" si="1"/>
        <v/>
      </c>
      <c r="C340" s="98" t="str">
        <f t="shared" si="5"/>
        <v>-</v>
      </c>
      <c r="D340" s="102"/>
      <c r="E340" s="151" t="str">
        <f t="shared" si="2"/>
        <v/>
      </c>
      <c r="F340" s="100"/>
      <c r="G340" s="92"/>
      <c r="H340" s="93"/>
      <c r="I340" s="100"/>
      <c r="J340" s="93"/>
      <c r="K340" s="124"/>
      <c r="L340" s="147" t="str">
        <f t="shared" si="3"/>
        <v/>
      </c>
      <c r="M340" s="103" t="str">
        <f>IF(F340="","",VLOOKUP(E340,'CADASTRO PROD'!$D$8:$P$508,13,FALSE)*K340)</f>
        <v>  </v>
      </c>
      <c r="N340" s="143" t="str">
        <f t="shared" si="4"/>
        <v/>
      </c>
      <c r="O340" s="4"/>
      <c r="P340" s="4"/>
      <c r="Q340" s="4"/>
      <c r="R340" s="4"/>
      <c r="S340" s="4"/>
      <c r="T340" s="4"/>
      <c r="U340" s="4"/>
      <c r="V340" s="142"/>
      <c r="W340" s="104"/>
      <c r="X340" s="104"/>
      <c r="Y340" s="55"/>
      <c r="Z340" s="55"/>
      <c r="AA340" s="55"/>
      <c r="AB340" s="55"/>
      <c r="AC340" s="55"/>
      <c r="AD340" s="55"/>
      <c r="AE340" s="55"/>
      <c r="AF340" s="55"/>
      <c r="AG340" s="55"/>
      <c r="AH340" s="55" t="str">
        <f>IF('CADASTRO PROD'!E340 = "", "-", 'CADASTRO PROD'!E340)</f>
        <v>-</v>
      </c>
      <c r="AI340" s="55" t="str">
        <f>IF(AH340= "-", "-", 'CADASTRO PROD'!J340)</f>
        <v>-</v>
      </c>
      <c r="AJ340" s="55" t="str">
        <f>IF(AI340 = "-", "-", 'CADASTRO PROD'!D340)</f>
        <v>-</v>
      </c>
    </row>
    <row r="341" ht="30.0" customHeight="1">
      <c r="A341" s="1"/>
      <c r="B341" s="97" t="str">
        <f t="shared" si="1"/>
        <v/>
      </c>
      <c r="C341" s="108" t="str">
        <f t="shared" si="5"/>
        <v>-</v>
      </c>
      <c r="D341" s="112"/>
      <c r="E341" s="150" t="str">
        <f t="shared" si="2"/>
        <v/>
      </c>
      <c r="F341" s="110"/>
      <c r="G341" s="92"/>
      <c r="H341" s="93"/>
      <c r="I341" s="110"/>
      <c r="J341" s="93"/>
      <c r="K341" s="132"/>
      <c r="L341" s="149" t="str">
        <f t="shared" si="3"/>
        <v/>
      </c>
      <c r="M341" s="113" t="str">
        <f>IF(F341="","",VLOOKUP(E341,'CADASTRO PROD'!$D$8:$P$508,13,FALSE)*K341)</f>
        <v>  </v>
      </c>
      <c r="N341" s="143" t="str">
        <f t="shared" si="4"/>
        <v/>
      </c>
      <c r="O341" s="4"/>
      <c r="P341" s="4"/>
      <c r="Q341" s="4"/>
      <c r="R341" s="4"/>
      <c r="S341" s="4"/>
      <c r="T341" s="4"/>
      <c r="U341" s="4"/>
      <c r="V341" s="142"/>
      <c r="W341" s="104"/>
      <c r="X341" s="104"/>
      <c r="Y341" s="55"/>
      <c r="Z341" s="55"/>
      <c r="AA341" s="55"/>
      <c r="AB341" s="55"/>
      <c r="AC341" s="55"/>
      <c r="AD341" s="55"/>
      <c r="AE341" s="55"/>
      <c r="AF341" s="55"/>
      <c r="AG341" s="55"/>
      <c r="AH341" s="55" t="str">
        <f>IF('CADASTRO PROD'!E341 = "", "-", 'CADASTRO PROD'!E341)</f>
        <v>-</v>
      </c>
      <c r="AI341" s="55" t="str">
        <f>IF(AH341= "-", "-", 'CADASTRO PROD'!J341)</f>
        <v>-</v>
      </c>
      <c r="AJ341" s="55" t="str">
        <f>IF(AI341 = "-", "-", 'CADASTRO PROD'!D341)</f>
        <v>-</v>
      </c>
    </row>
    <row r="342" ht="30.0" customHeight="1">
      <c r="A342" s="1"/>
      <c r="B342" s="97" t="str">
        <f t="shared" si="1"/>
        <v/>
      </c>
      <c r="C342" s="98" t="str">
        <f t="shared" si="5"/>
        <v>-</v>
      </c>
      <c r="D342" s="102"/>
      <c r="E342" s="151" t="str">
        <f t="shared" si="2"/>
        <v/>
      </c>
      <c r="F342" s="100"/>
      <c r="G342" s="92"/>
      <c r="H342" s="93"/>
      <c r="I342" s="100"/>
      <c r="J342" s="93"/>
      <c r="K342" s="124"/>
      <c r="L342" s="147" t="str">
        <f t="shared" si="3"/>
        <v/>
      </c>
      <c r="M342" s="103" t="str">
        <f>IF(F342="","",VLOOKUP(E342,'CADASTRO PROD'!$D$8:$P$508,13,FALSE)*K342)</f>
        <v>  </v>
      </c>
      <c r="N342" s="143" t="str">
        <f t="shared" si="4"/>
        <v/>
      </c>
      <c r="O342" s="4"/>
      <c r="P342" s="4"/>
      <c r="Q342" s="4"/>
      <c r="R342" s="4"/>
      <c r="S342" s="4"/>
      <c r="T342" s="4"/>
      <c r="U342" s="4"/>
      <c r="V342" s="142"/>
      <c r="W342" s="104"/>
      <c r="X342" s="104"/>
      <c r="Y342" s="55"/>
      <c r="Z342" s="55"/>
      <c r="AA342" s="55"/>
      <c r="AB342" s="55"/>
      <c r="AC342" s="55"/>
      <c r="AD342" s="55"/>
      <c r="AE342" s="55"/>
      <c r="AF342" s="55"/>
      <c r="AG342" s="55"/>
      <c r="AH342" s="55" t="str">
        <f>IF('CADASTRO PROD'!E342 = "", "-", 'CADASTRO PROD'!E342)</f>
        <v>-</v>
      </c>
      <c r="AI342" s="55" t="str">
        <f>IF(AH342= "-", "-", 'CADASTRO PROD'!J342)</f>
        <v>-</v>
      </c>
      <c r="AJ342" s="55" t="str">
        <f>IF(AI342 = "-", "-", 'CADASTRO PROD'!D342)</f>
        <v>-</v>
      </c>
    </row>
    <row r="343" ht="30.0" customHeight="1">
      <c r="A343" s="1"/>
      <c r="B343" s="97" t="str">
        <f t="shared" si="1"/>
        <v/>
      </c>
      <c r="C343" s="108" t="str">
        <f t="shared" si="5"/>
        <v>-</v>
      </c>
      <c r="D343" s="112"/>
      <c r="E343" s="150" t="str">
        <f t="shared" si="2"/>
        <v/>
      </c>
      <c r="F343" s="110"/>
      <c r="G343" s="92"/>
      <c r="H343" s="93"/>
      <c r="I343" s="110"/>
      <c r="J343" s="93"/>
      <c r="K343" s="132"/>
      <c r="L343" s="149" t="str">
        <f t="shared" si="3"/>
        <v/>
      </c>
      <c r="M343" s="113" t="str">
        <f>IF(F343="","",VLOOKUP(E343,'CADASTRO PROD'!$D$8:$P$508,13,FALSE)*K343)</f>
        <v>  </v>
      </c>
      <c r="N343" s="143" t="str">
        <f t="shared" si="4"/>
        <v/>
      </c>
      <c r="O343" s="4"/>
      <c r="P343" s="4"/>
      <c r="Q343" s="4"/>
      <c r="R343" s="4"/>
      <c r="S343" s="4"/>
      <c r="T343" s="4"/>
      <c r="U343" s="4"/>
      <c r="V343" s="142"/>
      <c r="W343" s="104"/>
      <c r="X343" s="104"/>
      <c r="Y343" s="55"/>
      <c r="Z343" s="55"/>
      <c r="AA343" s="55"/>
      <c r="AB343" s="55"/>
      <c r="AC343" s="55"/>
      <c r="AD343" s="55"/>
      <c r="AE343" s="55"/>
      <c r="AF343" s="55"/>
      <c r="AG343" s="55"/>
      <c r="AH343" s="55" t="str">
        <f>IF('CADASTRO PROD'!E343 = "", "-", 'CADASTRO PROD'!E343)</f>
        <v>-</v>
      </c>
      <c r="AI343" s="55" t="str">
        <f>IF(AH343= "-", "-", 'CADASTRO PROD'!J343)</f>
        <v>-</v>
      </c>
      <c r="AJ343" s="55" t="str">
        <f>IF(AI343 = "-", "-", 'CADASTRO PROD'!D343)</f>
        <v>-</v>
      </c>
    </row>
    <row r="344" ht="30.0" customHeight="1">
      <c r="A344" s="1"/>
      <c r="B344" s="97" t="str">
        <f t="shared" si="1"/>
        <v/>
      </c>
      <c r="C344" s="98" t="str">
        <f t="shared" si="5"/>
        <v>-</v>
      </c>
      <c r="D344" s="102"/>
      <c r="E344" s="151" t="str">
        <f t="shared" si="2"/>
        <v/>
      </c>
      <c r="F344" s="100"/>
      <c r="G344" s="92"/>
      <c r="H344" s="93"/>
      <c r="I344" s="100"/>
      <c r="J344" s="93"/>
      <c r="K344" s="124"/>
      <c r="L344" s="147" t="str">
        <f t="shared" si="3"/>
        <v/>
      </c>
      <c r="M344" s="103" t="str">
        <f>IF(F344="","",VLOOKUP(E344,'CADASTRO PROD'!$D$8:$P$508,13,FALSE)*K344)</f>
        <v>  </v>
      </c>
      <c r="N344" s="143" t="str">
        <f t="shared" si="4"/>
        <v/>
      </c>
      <c r="O344" s="4"/>
      <c r="P344" s="4"/>
      <c r="Q344" s="4"/>
      <c r="R344" s="4"/>
      <c r="S344" s="4"/>
      <c r="T344" s="4"/>
      <c r="U344" s="4"/>
      <c r="V344" s="142"/>
      <c r="W344" s="104"/>
      <c r="X344" s="104"/>
      <c r="Y344" s="55"/>
      <c r="Z344" s="55"/>
      <c r="AA344" s="55"/>
      <c r="AB344" s="55"/>
      <c r="AC344" s="55"/>
      <c r="AD344" s="55"/>
      <c r="AE344" s="55"/>
      <c r="AF344" s="55"/>
      <c r="AG344" s="55"/>
      <c r="AH344" s="55" t="str">
        <f>IF('CADASTRO PROD'!E344 = "", "-", 'CADASTRO PROD'!E344)</f>
        <v>-</v>
      </c>
      <c r="AI344" s="55" t="str">
        <f>IF(AH344= "-", "-", 'CADASTRO PROD'!J344)</f>
        <v>-</v>
      </c>
      <c r="AJ344" s="55" t="str">
        <f>IF(AI344 = "-", "-", 'CADASTRO PROD'!D344)</f>
        <v>-</v>
      </c>
    </row>
    <row r="345" ht="30.0" customHeight="1">
      <c r="A345" s="1"/>
      <c r="B345" s="97" t="str">
        <f t="shared" si="1"/>
        <v/>
      </c>
      <c r="C345" s="108" t="str">
        <f t="shared" si="5"/>
        <v>-</v>
      </c>
      <c r="D345" s="112"/>
      <c r="E345" s="150" t="str">
        <f t="shared" si="2"/>
        <v/>
      </c>
      <c r="F345" s="110"/>
      <c r="G345" s="92"/>
      <c r="H345" s="93"/>
      <c r="I345" s="110"/>
      <c r="J345" s="93"/>
      <c r="K345" s="132"/>
      <c r="L345" s="149" t="str">
        <f t="shared" si="3"/>
        <v/>
      </c>
      <c r="M345" s="113" t="str">
        <f>IF(F345="","",VLOOKUP(E345,'CADASTRO PROD'!$D$8:$P$508,13,FALSE)*K345)</f>
        <v>  </v>
      </c>
      <c r="N345" s="143" t="str">
        <f t="shared" si="4"/>
        <v/>
      </c>
      <c r="O345" s="4"/>
      <c r="P345" s="4"/>
      <c r="Q345" s="4"/>
      <c r="R345" s="4"/>
      <c r="S345" s="4"/>
      <c r="T345" s="4"/>
      <c r="U345" s="4"/>
      <c r="V345" s="142"/>
      <c r="W345" s="104"/>
      <c r="X345" s="104"/>
      <c r="Y345" s="55"/>
      <c r="Z345" s="55"/>
      <c r="AA345" s="55"/>
      <c r="AB345" s="55"/>
      <c r="AC345" s="55"/>
      <c r="AD345" s="55"/>
      <c r="AE345" s="55"/>
      <c r="AF345" s="55"/>
      <c r="AG345" s="55"/>
      <c r="AH345" s="55" t="str">
        <f>IF('CADASTRO PROD'!E345 = "", "-", 'CADASTRO PROD'!E345)</f>
        <v>-</v>
      </c>
      <c r="AI345" s="55" t="str">
        <f>IF(AH345= "-", "-", 'CADASTRO PROD'!J345)</f>
        <v>-</v>
      </c>
      <c r="AJ345" s="55" t="str">
        <f>IF(AI345 = "-", "-", 'CADASTRO PROD'!D345)</f>
        <v>-</v>
      </c>
    </row>
    <row r="346" ht="30.0" customHeight="1">
      <c r="A346" s="1"/>
      <c r="B346" s="97" t="str">
        <f t="shared" si="1"/>
        <v/>
      </c>
      <c r="C346" s="98" t="str">
        <f t="shared" si="5"/>
        <v>-</v>
      </c>
      <c r="D346" s="102"/>
      <c r="E346" s="151" t="str">
        <f t="shared" si="2"/>
        <v/>
      </c>
      <c r="F346" s="100"/>
      <c r="G346" s="92"/>
      <c r="H346" s="93"/>
      <c r="I346" s="100"/>
      <c r="J346" s="93"/>
      <c r="K346" s="124"/>
      <c r="L346" s="147" t="str">
        <f t="shared" si="3"/>
        <v/>
      </c>
      <c r="M346" s="103" t="str">
        <f>IF(F346="","",VLOOKUP(E346,'CADASTRO PROD'!$D$8:$P$508,13,FALSE)*K346)</f>
        <v>  </v>
      </c>
      <c r="N346" s="143" t="str">
        <f t="shared" si="4"/>
        <v/>
      </c>
      <c r="O346" s="4"/>
      <c r="P346" s="4"/>
      <c r="Q346" s="4"/>
      <c r="R346" s="4"/>
      <c r="S346" s="4"/>
      <c r="T346" s="4"/>
      <c r="U346" s="4"/>
      <c r="V346" s="142"/>
      <c r="W346" s="104"/>
      <c r="X346" s="104"/>
      <c r="Y346" s="55"/>
      <c r="Z346" s="55"/>
      <c r="AA346" s="55"/>
      <c r="AB346" s="55"/>
      <c r="AC346" s="55"/>
      <c r="AD346" s="55"/>
      <c r="AE346" s="55"/>
      <c r="AF346" s="55"/>
      <c r="AG346" s="55"/>
      <c r="AH346" s="55" t="str">
        <f>IF('CADASTRO PROD'!E346 = "", "-", 'CADASTRO PROD'!E346)</f>
        <v>-</v>
      </c>
      <c r="AI346" s="55" t="str">
        <f>IF(AH346= "-", "-", 'CADASTRO PROD'!J346)</f>
        <v>-</v>
      </c>
      <c r="AJ346" s="55" t="str">
        <f>IF(AI346 = "-", "-", 'CADASTRO PROD'!D346)</f>
        <v>-</v>
      </c>
    </row>
    <row r="347" ht="30.0" customHeight="1">
      <c r="A347" s="1"/>
      <c r="B347" s="97" t="str">
        <f t="shared" si="1"/>
        <v/>
      </c>
      <c r="C347" s="108" t="str">
        <f t="shared" si="5"/>
        <v>-</v>
      </c>
      <c r="D347" s="112"/>
      <c r="E347" s="150" t="str">
        <f t="shared" si="2"/>
        <v/>
      </c>
      <c r="F347" s="110"/>
      <c r="G347" s="92"/>
      <c r="H347" s="93"/>
      <c r="I347" s="110"/>
      <c r="J347" s="93"/>
      <c r="K347" s="132"/>
      <c r="L347" s="149" t="str">
        <f t="shared" si="3"/>
        <v/>
      </c>
      <c r="M347" s="113" t="str">
        <f>IF(F347="","",VLOOKUP(E347,'CADASTRO PROD'!$D$8:$P$508,13,FALSE)*K347)</f>
        <v>  </v>
      </c>
      <c r="N347" s="143" t="str">
        <f t="shared" si="4"/>
        <v/>
      </c>
      <c r="O347" s="4"/>
      <c r="P347" s="4"/>
      <c r="Q347" s="4"/>
      <c r="R347" s="4"/>
      <c r="S347" s="4"/>
      <c r="T347" s="4"/>
      <c r="U347" s="4"/>
      <c r="V347" s="142"/>
      <c r="W347" s="104"/>
      <c r="X347" s="104"/>
      <c r="Y347" s="55"/>
      <c r="Z347" s="55"/>
      <c r="AA347" s="55"/>
      <c r="AB347" s="55"/>
      <c r="AC347" s="55"/>
      <c r="AD347" s="55"/>
      <c r="AE347" s="55"/>
      <c r="AF347" s="55"/>
      <c r="AG347" s="55"/>
      <c r="AH347" s="55" t="str">
        <f>IF('CADASTRO PROD'!E347 = "", "-", 'CADASTRO PROD'!E347)</f>
        <v>-</v>
      </c>
      <c r="AI347" s="55" t="str">
        <f>IF(AH347= "-", "-", 'CADASTRO PROD'!J347)</f>
        <v>-</v>
      </c>
      <c r="AJ347" s="55" t="str">
        <f>IF(AI347 = "-", "-", 'CADASTRO PROD'!D347)</f>
        <v>-</v>
      </c>
    </row>
    <row r="348" ht="30.0" customHeight="1">
      <c r="A348" s="1"/>
      <c r="B348" s="97" t="str">
        <f t="shared" si="1"/>
        <v/>
      </c>
      <c r="C348" s="98" t="str">
        <f t="shared" si="5"/>
        <v>-</v>
      </c>
      <c r="D348" s="102"/>
      <c r="E348" s="151" t="str">
        <f t="shared" si="2"/>
        <v/>
      </c>
      <c r="F348" s="100"/>
      <c r="G348" s="92"/>
      <c r="H348" s="93"/>
      <c r="I348" s="100"/>
      <c r="J348" s="93"/>
      <c r="K348" s="124"/>
      <c r="L348" s="147" t="str">
        <f t="shared" si="3"/>
        <v/>
      </c>
      <c r="M348" s="103" t="str">
        <f>IF(F348="","",VLOOKUP(E348,'CADASTRO PROD'!$D$8:$P$508,13,FALSE)*K348)</f>
        <v>  </v>
      </c>
      <c r="N348" s="143" t="str">
        <f t="shared" si="4"/>
        <v/>
      </c>
      <c r="O348" s="4"/>
      <c r="P348" s="4"/>
      <c r="Q348" s="4"/>
      <c r="R348" s="4"/>
      <c r="S348" s="4"/>
      <c r="T348" s="4"/>
      <c r="U348" s="4"/>
      <c r="V348" s="142"/>
      <c r="W348" s="104"/>
      <c r="X348" s="104"/>
      <c r="Y348" s="55"/>
      <c r="Z348" s="55"/>
      <c r="AA348" s="55"/>
      <c r="AB348" s="55"/>
      <c r="AC348" s="55"/>
      <c r="AD348" s="55"/>
      <c r="AE348" s="55"/>
      <c r="AF348" s="55"/>
      <c r="AG348" s="55"/>
      <c r="AH348" s="55" t="str">
        <f>IF('CADASTRO PROD'!E348 = "", "-", 'CADASTRO PROD'!E348)</f>
        <v>-</v>
      </c>
      <c r="AI348" s="55" t="str">
        <f>IF(AH348= "-", "-", 'CADASTRO PROD'!J348)</f>
        <v>-</v>
      </c>
      <c r="AJ348" s="55" t="str">
        <f>IF(AI348 = "-", "-", 'CADASTRO PROD'!D348)</f>
        <v>-</v>
      </c>
    </row>
    <row r="349" ht="30.0" customHeight="1">
      <c r="A349" s="1"/>
      <c r="B349" s="97" t="str">
        <f t="shared" si="1"/>
        <v/>
      </c>
      <c r="C349" s="108" t="str">
        <f t="shared" si="5"/>
        <v>-</v>
      </c>
      <c r="D349" s="112"/>
      <c r="E349" s="150" t="str">
        <f t="shared" si="2"/>
        <v/>
      </c>
      <c r="F349" s="110"/>
      <c r="G349" s="92"/>
      <c r="H349" s="93"/>
      <c r="I349" s="110"/>
      <c r="J349" s="93"/>
      <c r="K349" s="132"/>
      <c r="L349" s="149" t="str">
        <f t="shared" si="3"/>
        <v/>
      </c>
      <c r="M349" s="113" t="str">
        <f>IF(F349="","",VLOOKUP(E349,'CADASTRO PROD'!$D$8:$P$508,13,FALSE)*K349)</f>
        <v>  </v>
      </c>
      <c r="N349" s="143" t="str">
        <f t="shared" si="4"/>
        <v/>
      </c>
      <c r="O349" s="4"/>
      <c r="P349" s="4"/>
      <c r="Q349" s="4"/>
      <c r="R349" s="4"/>
      <c r="S349" s="4"/>
      <c r="T349" s="4"/>
      <c r="U349" s="4"/>
      <c r="V349" s="142"/>
      <c r="W349" s="104"/>
      <c r="X349" s="104"/>
      <c r="Y349" s="55"/>
      <c r="Z349" s="55"/>
      <c r="AA349" s="55"/>
      <c r="AB349" s="55"/>
      <c r="AC349" s="55"/>
      <c r="AD349" s="55"/>
      <c r="AE349" s="55"/>
      <c r="AF349" s="55"/>
      <c r="AG349" s="55"/>
      <c r="AH349" s="55" t="str">
        <f>IF('CADASTRO PROD'!E349 = "", "-", 'CADASTRO PROD'!E349)</f>
        <v>-</v>
      </c>
      <c r="AI349" s="55" t="str">
        <f>IF(AH349= "-", "-", 'CADASTRO PROD'!J349)</f>
        <v>-</v>
      </c>
      <c r="AJ349" s="55" t="str">
        <f>IF(AI349 = "-", "-", 'CADASTRO PROD'!D349)</f>
        <v>-</v>
      </c>
    </row>
    <row r="350" ht="30.0" customHeight="1">
      <c r="A350" s="1"/>
      <c r="B350" s="97" t="str">
        <f t="shared" si="1"/>
        <v/>
      </c>
      <c r="C350" s="98" t="str">
        <f t="shared" si="5"/>
        <v>-</v>
      </c>
      <c r="D350" s="102"/>
      <c r="E350" s="151" t="str">
        <f t="shared" si="2"/>
        <v/>
      </c>
      <c r="F350" s="100"/>
      <c r="G350" s="92"/>
      <c r="H350" s="93"/>
      <c r="I350" s="100"/>
      <c r="J350" s="93"/>
      <c r="K350" s="124"/>
      <c r="L350" s="147" t="str">
        <f t="shared" si="3"/>
        <v/>
      </c>
      <c r="M350" s="103" t="str">
        <f>IF(F350="","",VLOOKUP(E350,'CADASTRO PROD'!$D$8:$P$508,13,FALSE)*K350)</f>
        <v>  </v>
      </c>
      <c r="N350" s="143" t="str">
        <f t="shared" si="4"/>
        <v/>
      </c>
      <c r="O350" s="4"/>
      <c r="P350" s="4"/>
      <c r="Q350" s="4"/>
      <c r="R350" s="4"/>
      <c r="S350" s="4"/>
      <c r="T350" s="4"/>
      <c r="U350" s="4"/>
      <c r="V350" s="142"/>
      <c r="W350" s="104"/>
      <c r="X350" s="104"/>
      <c r="Y350" s="55"/>
      <c r="Z350" s="55"/>
      <c r="AA350" s="55"/>
      <c r="AB350" s="55"/>
      <c r="AC350" s="55"/>
      <c r="AD350" s="55"/>
      <c r="AE350" s="55"/>
      <c r="AF350" s="55"/>
      <c r="AG350" s="55"/>
      <c r="AH350" s="55" t="str">
        <f>IF('CADASTRO PROD'!E350 = "", "-", 'CADASTRO PROD'!E350)</f>
        <v>-</v>
      </c>
      <c r="AI350" s="55" t="str">
        <f>IF(AH350= "-", "-", 'CADASTRO PROD'!J350)</f>
        <v>-</v>
      </c>
      <c r="AJ350" s="55" t="str">
        <f>IF(AI350 = "-", "-", 'CADASTRO PROD'!D350)</f>
        <v>-</v>
      </c>
    </row>
    <row r="351" ht="30.0" customHeight="1">
      <c r="A351" s="1"/>
      <c r="B351" s="97" t="str">
        <f t="shared" si="1"/>
        <v/>
      </c>
      <c r="C351" s="108" t="str">
        <f t="shared" si="5"/>
        <v>-</v>
      </c>
      <c r="D351" s="112"/>
      <c r="E351" s="150" t="str">
        <f t="shared" si="2"/>
        <v/>
      </c>
      <c r="F351" s="110"/>
      <c r="G351" s="92"/>
      <c r="H351" s="93"/>
      <c r="I351" s="110"/>
      <c r="J351" s="93"/>
      <c r="K351" s="132"/>
      <c r="L351" s="149" t="str">
        <f t="shared" si="3"/>
        <v/>
      </c>
      <c r="M351" s="113" t="str">
        <f>IF(F351="","",VLOOKUP(E351,'CADASTRO PROD'!$D$8:$P$508,13,FALSE)*K351)</f>
        <v>  </v>
      </c>
      <c r="N351" s="143" t="str">
        <f t="shared" si="4"/>
        <v/>
      </c>
      <c r="O351" s="4"/>
      <c r="P351" s="4"/>
      <c r="Q351" s="4"/>
      <c r="R351" s="4"/>
      <c r="S351" s="4"/>
      <c r="T351" s="4"/>
      <c r="U351" s="4"/>
      <c r="V351" s="142"/>
      <c r="W351" s="104"/>
      <c r="X351" s="104"/>
      <c r="Y351" s="55"/>
      <c r="Z351" s="55"/>
      <c r="AA351" s="55"/>
      <c r="AB351" s="55"/>
      <c r="AC351" s="55"/>
      <c r="AD351" s="55"/>
      <c r="AE351" s="55"/>
      <c r="AF351" s="55"/>
      <c r="AG351" s="55"/>
      <c r="AH351" s="55" t="str">
        <f>IF('CADASTRO PROD'!E351 = "", "-", 'CADASTRO PROD'!E351)</f>
        <v>-</v>
      </c>
      <c r="AI351" s="55" t="str">
        <f>IF(AH351= "-", "-", 'CADASTRO PROD'!J351)</f>
        <v>-</v>
      </c>
      <c r="AJ351" s="55" t="str">
        <f>IF(AI351 = "-", "-", 'CADASTRO PROD'!D351)</f>
        <v>-</v>
      </c>
    </row>
    <row r="352" ht="30.0" customHeight="1">
      <c r="A352" s="1"/>
      <c r="B352" s="97" t="str">
        <f t="shared" si="1"/>
        <v/>
      </c>
      <c r="C352" s="98" t="str">
        <f t="shared" si="5"/>
        <v>-</v>
      </c>
      <c r="D352" s="102"/>
      <c r="E352" s="151" t="str">
        <f t="shared" si="2"/>
        <v/>
      </c>
      <c r="F352" s="100"/>
      <c r="G352" s="92"/>
      <c r="H352" s="93"/>
      <c r="I352" s="100"/>
      <c r="J352" s="93"/>
      <c r="K352" s="124"/>
      <c r="L352" s="147" t="str">
        <f t="shared" si="3"/>
        <v/>
      </c>
      <c r="M352" s="103" t="str">
        <f>IF(F352="","",VLOOKUP(E352,'CADASTRO PROD'!$D$8:$P$508,13,FALSE)*K352)</f>
        <v>  </v>
      </c>
      <c r="N352" s="143" t="str">
        <f t="shared" si="4"/>
        <v/>
      </c>
      <c r="O352" s="4"/>
      <c r="P352" s="4"/>
      <c r="Q352" s="4"/>
      <c r="R352" s="4"/>
      <c r="S352" s="4"/>
      <c r="T352" s="4"/>
      <c r="U352" s="4"/>
      <c r="V352" s="142"/>
      <c r="W352" s="104"/>
      <c r="X352" s="104"/>
      <c r="Y352" s="55"/>
      <c r="Z352" s="55"/>
      <c r="AA352" s="55"/>
      <c r="AB352" s="55"/>
      <c r="AC352" s="55"/>
      <c r="AD352" s="55"/>
      <c r="AE352" s="55"/>
      <c r="AF352" s="55"/>
      <c r="AG352" s="55"/>
      <c r="AH352" s="55" t="str">
        <f>IF('CADASTRO PROD'!E352 = "", "-", 'CADASTRO PROD'!E352)</f>
        <v>-</v>
      </c>
      <c r="AI352" s="55" t="str">
        <f>IF(AH352= "-", "-", 'CADASTRO PROD'!J352)</f>
        <v>-</v>
      </c>
      <c r="AJ352" s="55" t="str">
        <f>IF(AI352 = "-", "-", 'CADASTRO PROD'!D352)</f>
        <v>-</v>
      </c>
    </row>
    <row r="353" ht="30.0" customHeight="1">
      <c r="A353" s="1"/>
      <c r="B353" s="97" t="str">
        <f t="shared" si="1"/>
        <v/>
      </c>
      <c r="C353" s="108" t="str">
        <f t="shared" si="5"/>
        <v>-</v>
      </c>
      <c r="D353" s="112"/>
      <c r="E353" s="150" t="str">
        <f t="shared" si="2"/>
        <v/>
      </c>
      <c r="F353" s="110"/>
      <c r="G353" s="92"/>
      <c r="H353" s="93"/>
      <c r="I353" s="110"/>
      <c r="J353" s="93"/>
      <c r="K353" s="132"/>
      <c r="L353" s="149" t="str">
        <f t="shared" si="3"/>
        <v/>
      </c>
      <c r="M353" s="113" t="str">
        <f>IF(F353="","",VLOOKUP(E353,'CADASTRO PROD'!$D$8:$P$508,13,FALSE)*K353)</f>
        <v>  </v>
      </c>
      <c r="N353" s="143" t="str">
        <f t="shared" si="4"/>
        <v/>
      </c>
      <c r="O353" s="4"/>
      <c r="P353" s="4"/>
      <c r="Q353" s="4"/>
      <c r="R353" s="4"/>
      <c r="S353" s="4"/>
      <c r="T353" s="4"/>
      <c r="U353" s="4"/>
      <c r="V353" s="142"/>
      <c r="W353" s="104"/>
      <c r="X353" s="104"/>
      <c r="Y353" s="55"/>
      <c r="Z353" s="55"/>
      <c r="AA353" s="55"/>
      <c r="AB353" s="55"/>
      <c r="AC353" s="55"/>
      <c r="AD353" s="55"/>
      <c r="AE353" s="55"/>
      <c r="AF353" s="55"/>
      <c r="AG353" s="55"/>
      <c r="AH353" s="55" t="str">
        <f>IF('CADASTRO PROD'!E353 = "", "-", 'CADASTRO PROD'!E353)</f>
        <v>-</v>
      </c>
      <c r="AI353" s="55" t="str">
        <f>IF(AH353= "-", "-", 'CADASTRO PROD'!J353)</f>
        <v>-</v>
      </c>
      <c r="AJ353" s="55" t="str">
        <f>IF(AI353 = "-", "-", 'CADASTRO PROD'!D353)</f>
        <v>-</v>
      </c>
    </row>
    <row r="354" ht="30.0" customHeight="1">
      <c r="A354" s="1"/>
      <c r="B354" s="97" t="str">
        <f t="shared" si="1"/>
        <v/>
      </c>
      <c r="C354" s="98" t="str">
        <f t="shared" si="5"/>
        <v>-</v>
      </c>
      <c r="D354" s="102"/>
      <c r="E354" s="151" t="str">
        <f t="shared" si="2"/>
        <v/>
      </c>
      <c r="F354" s="100"/>
      <c r="G354" s="92"/>
      <c r="H354" s="93"/>
      <c r="I354" s="100"/>
      <c r="J354" s="93"/>
      <c r="K354" s="124"/>
      <c r="L354" s="147" t="str">
        <f t="shared" si="3"/>
        <v/>
      </c>
      <c r="M354" s="103" t="str">
        <f>IF(F354="","",VLOOKUP(E354,'CADASTRO PROD'!$D$8:$P$508,13,FALSE)*K354)</f>
        <v>  </v>
      </c>
      <c r="N354" s="143" t="str">
        <f t="shared" si="4"/>
        <v/>
      </c>
      <c r="O354" s="4"/>
      <c r="P354" s="4"/>
      <c r="Q354" s="4"/>
      <c r="R354" s="4"/>
      <c r="S354" s="4"/>
      <c r="T354" s="4"/>
      <c r="U354" s="4"/>
      <c r="V354" s="142"/>
      <c r="W354" s="104"/>
      <c r="X354" s="104"/>
      <c r="Y354" s="55"/>
      <c r="Z354" s="55"/>
      <c r="AA354" s="55"/>
      <c r="AB354" s="55"/>
      <c r="AC354" s="55"/>
      <c r="AD354" s="55"/>
      <c r="AE354" s="55"/>
      <c r="AF354" s="55"/>
      <c r="AG354" s="55"/>
      <c r="AH354" s="55" t="str">
        <f>IF('CADASTRO PROD'!E354 = "", "-", 'CADASTRO PROD'!E354)</f>
        <v>-</v>
      </c>
      <c r="AI354" s="55" t="str">
        <f>IF(AH354= "-", "-", 'CADASTRO PROD'!J354)</f>
        <v>-</v>
      </c>
      <c r="AJ354" s="55" t="str">
        <f>IF(AI354 = "-", "-", 'CADASTRO PROD'!D354)</f>
        <v>-</v>
      </c>
    </row>
    <row r="355" ht="30.0" customHeight="1">
      <c r="A355" s="1"/>
      <c r="B355" s="97" t="str">
        <f t="shared" si="1"/>
        <v/>
      </c>
      <c r="C355" s="108" t="str">
        <f t="shared" si="5"/>
        <v>-</v>
      </c>
      <c r="D355" s="112"/>
      <c r="E355" s="150" t="str">
        <f t="shared" si="2"/>
        <v/>
      </c>
      <c r="F355" s="110"/>
      <c r="G355" s="92"/>
      <c r="H355" s="93"/>
      <c r="I355" s="110"/>
      <c r="J355" s="93"/>
      <c r="K355" s="132"/>
      <c r="L355" s="149" t="str">
        <f t="shared" si="3"/>
        <v/>
      </c>
      <c r="M355" s="113" t="str">
        <f>IF(F355="","",VLOOKUP(E355,'CADASTRO PROD'!$D$8:$P$508,13,FALSE)*K355)</f>
        <v>  </v>
      </c>
      <c r="N355" s="143" t="str">
        <f t="shared" si="4"/>
        <v/>
      </c>
      <c r="O355" s="4"/>
      <c r="P355" s="4"/>
      <c r="Q355" s="4"/>
      <c r="R355" s="4"/>
      <c r="S355" s="4"/>
      <c r="T355" s="4"/>
      <c r="U355" s="4"/>
      <c r="V355" s="142"/>
      <c r="W355" s="104"/>
      <c r="X355" s="104"/>
      <c r="Y355" s="55"/>
      <c r="Z355" s="55"/>
      <c r="AA355" s="55"/>
      <c r="AB355" s="55"/>
      <c r="AC355" s="55"/>
      <c r="AD355" s="55"/>
      <c r="AE355" s="55"/>
      <c r="AF355" s="55"/>
      <c r="AG355" s="55"/>
      <c r="AH355" s="55" t="str">
        <f>IF('CADASTRO PROD'!E355 = "", "-", 'CADASTRO PROD'!E355)</f>
        <v>-</v>
      </c>
      <c r="AI355" s="55" t="str">
        <f>IF(AH355= "-", "-", 'CADASTRO PROD'!J355)</f>
        <v>-</v>
      </c>
      <c r="AJ355" s="55" t="str">
        <f>IF(AI355 = "-", "-", 'CADASTRO PROD'!D355)</f>
        <v>-</v>
      </c>
    </row>
    <row r="356" ht="30.0" customHeight="1">
      <c r="A356" s="1"/>
      <c r="B356" s="97" t="str">
        <f t="shared" si="1"/>
        <v/>
      </c>
      <c r="C356" s="98" t="str">
        <f t="shared" si="5"/>
        <v>-</v>
      </c>
      <c r="D356" s="102"/>
      <c r="E356" s="151" t="str">
        <f t="shared" si="2"/>
        <v/>
      </c>
      <c r="F356" s="100"/>
      <c r="G356" s="92"/>
      <c r="H356" s="93"/>
      <c r="I356" s="100"/>
      <c r="J356" s="93"/>
      <c r="K356" s="124"/>
      <c r="L356" s="147" t="str">
        <f t="shared" si="3"/>
        <v/>
      </c>
      <c r="M356" s="103" t="str">
        <f>IF(F356="","",VLOOKUP(E356,'CADASTRO PROD'!$D$8:$P$508,13,FALSE)*K356)</f>
        <v>  </v>
      </c>
      <c r="N356" s="143" t="str">
        <f t="shared" si="4"/>
        <v/>
      </c>
      <c r="O356" s="4"/>
      <c r="P356" s="4"/>
      <c r="Q356" s="4"/>
      <c r="R356" s="4"/>
      <c r="S356" s="4"/>
      <c r="T356" s="4"/>
      <c r="U356" s="4"/>
      <c r="V356" s="142"/>
      <c r="W356" s="104"/>
      <c r="X356" s="104"/>
      <c r="Y356" s="55"/>
      <c r="Z356" s="55"/>
      <c r="AA356" s="55"/>
      <c r="AB356" s="55"/>
      <c r="AC356" s="55"/>
      <c r="AD356" s="55"/>
      <c r="AE356" s="55"/>
      <c r="AF356" s="55"/>
      <c r="AG356" s="55"/>
      <c r="AH356" s="55" t="str">
        <f>IF('CADASTRO PROD'!E356 = "", "-", 'CADASTRO PROD'!E356)</f>
        <v>-</v>
      </c>
      <c r="AI356" s="55" t="str">
        <f>IF(AH356= "-", "-", 'CADASTRO PROD'!J356)</f>
        <v>-</v>
      </c>
      <c r="AJ356" s="55" t="str">
        <f>IF(AI356 = "-", "-", 'CADASTRO PROD'!D356)</f>
        <v>-</v>
      </c>
    </row>
    <row r="357" ht="30.0" customHeight="1">
      <c r="A357" s="1"/>
      <c r="B357" s="97" t="str">
        <f t="shared" si="1"/>
        <v/>
      </c>
      <c r="C357" s="108" t="str">
        <f t="shared" si="5"/>
        <v>-</v>
      </c>
      <c r="D357" s="112"/>
      <c r="E357" s="150" t="str">
        <f t="shared" si="2"/>
        <v/>
      </c>
      <c r="F357" s="110"/>
      <c r="G357" s="92"/>
      <c r="H357" s="93"/>
      <c r="I357" s="110"/>
      <c r="J357" s="93"/>
      <c r="K357" s="132"/>
      <c r="L357" s="149" t="str">
        <f t="shared" si="3"/>
        <v/>
      </c>
      <c r="M357" s="113" t="str">
        <f>IF(F357="","",VLOOKUP(E357,'CADASTRO PROD'!$D$8:$P$508,13,FALSE)*K357)</f>
        <v>  </v>
      </c>
      <c r="N357" s="143" t="str">
        <f t="shared" si="4"/>
        <v/>
      </c>
      <c r="O357" s="4"/>
      <c r="P357" s="4"/>
      <c r="Q357" s="4"/>
      <c r="R357" s="4"/>
      <c r="S357" s="4"/>
      <c r="T357" s="4"/>
      <c r="U357" s="4"/>
      <c r="V357" s="142"/>
      <c r="W357" s="104"/>
      <c r="X357" s="104"/>
      <c r="Y357" s="55"/>
      <c r="Z357" s="55"/>
      <c r="AA357" s="55"/>
      <c r="AB357" s="55"/>
      <c r="AC357" s="55"/>
      <c r="AD357" s="55"/>
      <c r="AE357" s="55"/>
      <c r="AF357" s="55"/>
      <c r="AG357" s="55"/>
      <c r="AH357" s="55" t="str">
        <f>IF('CADASTRO PROD'!E357 = "", "-", 'CADASTRO PROD'!E357)</f>
        <v>-</v>
      </c>
      <c r="AI357" s="55" t="str">
        <f>IF(AH357= "-", "-", 'CADASTRO PROD'!J357)</f>
        <v>-</v>
      </c>
      <c r="AJ357" s="55" t="str">
        <f>IF(AI357 = "-", "-", 'CADASTRO PROD'!D357)</f>
        <v>-</v>
      </c>
    </row>
    <row r="358" ht="30.0" customHeight="1">
      <c r="A358" s="1"/>
      <c r="B358" s="97" t="str">
        <f t="shared" si="1"/>
        <v/>
      </c>
      <c r="C358" s="98" t="str">
        <f t="shared" si="5"/>
        <v>-</v>
      </c>
      <c r="D358" s="102"/>
      <c r="E358" s="151" t="str">
        <f t="shared" si="2"/>
        <v/>
      </c>
      <c r="F358" s="100"/>
      <c r="G358" s="92"/>
      <c r="H358" s="93"/>
      <c r="I358" s="100"/>
      <c r="J358" s="93"/>
      <c r="K358" s="124"/>
      <c r="L358" s="147" t="str">
        <f t="shared" si="3"/>
        <v/>
      </c>
      <c r="M358" s="103" t="str">
        <f>IF(F358="","",VLOOKUP(E358,'CADASTRO PROD'!$D$8:$P$508,13,FALSE)*K358)</f>
        <v>  </v>
      </c>
      <c r="N358" s="143" t="str">
        <f t="shared" si="4"/>
        <v/>
      </c>
      <c r="O358" s="4"/>
      <c r="P358" s="4"/>
      <c r="Q358" s="4"/>
      <c r="R358" s="4"/>
      <c r="S358" s="4"/>
      <c r="T358" s="4"/>
      <c r="U358" s="4"/>
      <c r="V358" s="142"/>
      <c r="W358" s="104"/>
      <c r="X358" s="104"/>
      <c r="Y358" s="55"/>
      <c r="Z358" s="55"/>
      <c r="AA358" s="55"/>
      <c r="AB358" s="55"/>
      <c r="AC358" s="55"/>
      <c r="AD358" s="55"/>
      <c r="AE358" s="55"/>
      <c r="AF358" s="55"/>
      <c r="AG358" s="55"/>
      <c r="AH358" s="55" t="str">
        <f>IF('CADASTRO PROD'!E358 = "", "-", 'CADASTRO PROD'!E358)</f>
        <v>-</v>
      </c>
      <c r="AI358" s="55" t="str">
        <f>IF(AH358= "-", "-", 'CADASTRO PROD'!J358)</f>
        <v>-</v>
      </c>
      <c r="AJ358" s="55" t="str">
        <f>IF(AI358 = "-", "-", 'CADASTRO PROD'!D358)</f>
        <v>-</v>
      </c>
    </row>
    <row r="359" ht="30.0" customHeight="1">
      <c r="A359" s="1"/>
      <c r="B359" s="97" t="str">
        <f t="shared" si="1"/>
        <v/>
      </c>
      <c r="C359" s="108" t="str">
        <f t="shared" si="5"/>
        <v>-</v>
      </c>
      <c r="D359" s="112"/>
      <c r="E359" s="150" t="str">
        <f t="shared" si="2"/>
        <v/>
      </c>
      <c r="F359" s="110"/>
      <c r="G359" s="92"/>
      <c r="H359" s="93"/>
      <c r="I359" s="110"/>
      <c r="J359" s="93"/>
      <c r="K359" s="132"/>
      <c r="L359" s="149" t="str">
        <f t="shared" si="3"/>
        <v/>
      </c>
      <c r="M359" s="113" t="str">
        <f>IF(F359="","",VLOOKUP(E359,'CADASTRO PROD'!$D$8:$P$508,13,FALSE)*K359)</f>
        <v>  </v>
      </c>
      <c r="N359" s="143" t="str">
        <f t="shared" si="4"/>
        <v/>
      </c>
      <c r="O359" s="4"/>
      <c r="P359" s="4"/>
      <c r="Q359" s="4"/>
      <c r="R359" s="4"/>
      <c r="S359" s="4"/>
      <c r="T359" s="4"/>
      <c r="U359" s="4"/>
      <c r="V359" s="142"/>
      <c r="W359" s="104"/>
      <c r="X359" s="104"/>
      <c r="Y359" s="55"/>
      <c r="Z359" s="55"/>
      <c r="AA359" s="55"/>
      <c r="AB359" s="55"/>
      <c r="AC359" s="55"/>
      <c r="AD359" s="55"/>
      <c r="AE359" s="55"/>
      <c r="AF359" s="55"/>
      <c r="AG359" s="55"/>
      <c r="AH359" s="55" t="str">
        <f>IF('CADASTRO PROD'!E359 = "", "-", 'CADASTRO PROD'!E359)</f>
        <v>-</v>
      </c>
      <c r="AI359" s="55" t="str">
        <f>IF(AH359= "-", "-", 'CADASTRO PROD'!J359)</f>
        <v>-</v>
      </c>
      <c r="AJ359" s="55" t="str">
        <f>IF(AI359 = "-", "-", 'CADASTRO PROD'!D359)</f>
        <v>-</v>
      </c>
    </row>
    <row r="360" ht="30.0" customHeight="1">
      <c r="A360" s="1"/>
      <c r="B360" s="97" t="str">
        <f t="shared" si="1"/>
        <v/>
      </c>
      <c r="C360" s="98" t="str">
        <f t="shared" si="5"/>
        <v>-</v>
      </c>
      <c r="D360" s="102"/>
      <c r="E360" s="151" t="str">
        <f t="shared" si="2"/>
        <v/>
      </c>
      <c r="F360" s="100"/>
      <c r="G360" s="92"/>
      <c r="H360" s="93"/>
      <c r="I360" s="100"/>
      <c r="J360" s="93"/>
      <c r="K360" s="124"/>
      <c r="L360" s="147" t="str">
        <f t="shared" si="3"/>
        <v/>
      </c>
      <c r="M360" s="103" t="str">
        <f>IF(F360="","",VLOOKUP(E360,'CADASTRO PROD'!$D$8:$P$508,13,FALSE)*K360)</f>
        <v>  </v>
      </c>
      <c r="N360" s="143" t="str">
        <f t="shared" si="4"/>
        <v/>
      </c>
      <c r="O360" s="4"/>
      <c r="P360" s="4"/>
      <c r="Q360" s="4"/>
      <c r="R360" s="4"/>
      <c r="S360" s="4"/>
      <c r="T360" s="4"/>
      <c r="U360" s="4"/>
      <c r="V360" s="142"/>
      <c r="W360" s="104"/>
      <c r="X360" s="104"/>
      <c r="Y360" s="55"/>
      <c r="Z360" s="55"/>
      <c r="AA360" s="55"/>
      <c r="AB360" s="55"/>
      <c r="AC360" s="55"/>
      <c r="AD360" s="55"/>
      <c r="AE360" s="55"/>
      <c r="AF360" s="55"/>
      <c r="AG360" s="55"/>
      <c r="AH360" s="55" t="str">
        <f>IF('CADASTRO PROD'!E360 = "", "-", 'CADASTRO PROD'!E360)</f>
        <v>-</v>
      </c>
      <c r="AI360" s="55" t="str">
        <f>IF(AH360= "-", "-", 'CADASTRO PROD'!J360)</f>
        <v>-</v>
      </c>
      <c r="AJ360" s="55" t="str">
        <f>IF(AI360 = "-", "-", 'CADASTRO PROD'!D360)</f>
        <v>-</v>
      </c>
    </row>
    <row r="361" ht="30.0" customHeight="1">
      <c r="A361" s="1"/>
      <c r="B361" s="97" t="str">
        <f t="shared" si="1"/>
        <v/>
      </c>
      <c r="C361" s="108" t="str">
        <f t="shared" si="5"/>
        <v>-</v>
      </c>
      <c r="D361" s="112"/>
      <c r="E361" s="150" t="str">
        <f t="shared" si="2"/>
        <v/>
      </c>
      <c r="F361" s="110"/>
      <c r="G361" s="92"/>
      <c r="H361" s="93"/>
      <c r="I361" s="110"/>
      <c r="J361" s="93"/>
      <c r="K361" s="132"/>
      <c r="L361" s="149" t="str">
        <f t="shared" si="3"/>
        <v/>
      </c>
      <c r="M361" s="113" t="str">
        <f>IF(F361="","",VLOOKUP(E361,'CADASTRO PROD'!$D$8:$P$508,13,FALSE)*K361)</f>
        <v>  </v>
      </c>
      <c r="N361" s="143" t="str">
        <f t="shared" si="4"/>
        <v/>
      </c>
      <c r="O361" s="4"/>
      <c r="P361" s="4"/>
      <c r="Q361" s="4"/>
      <c r="R361" s="4"/>
      <c r="S361" s="4"/>
      <c r="T361" s="4"/>
      <c r="U361" s="4"/>
      <c r="V361" s="142"/>
      <c r="W361" s="104"/>
      <c r="X361" s="104"/>
      <c r="Y361" s="55"/>
      <c r="Z361" s="55"/>
      <c r="AA361" s="55"/>
      <c r="AB361" s="55"/>
      <c r="AC361" s="55"/>
      <c r="AD361" s="55"/>
      <c r="AE361" s="55"/>
      <c r="AF361" s="55"/>
      <c r="AG361" s="55"/>
      <c r="AH361" s="55" t="str">
        <f>IF('CADASTRO PROD'!E361 = "", "-", 'CADASTRO PROD'!E361)</f>
        <v>-</v>
      </c>
      <c r="AI361" s="55" t="str">
        <f>IF(AH361= "-", "-", 'CADASTRO PROD'!J361)</f>
        <v>-</v>
      </c>
      <c r="AJ361" s="55" t="str">
        <f>IF(AI361 = "-", "-", 'CADASTRO PROD'!D361)</f>
        <v>-</v>
      </c>
    </row>
    <row r="362" ht="30.0" customHeight="1">
      <c r="A362" s="1"/>
      <c r="B362" s="97" t="str">
        <f t="shared" si="1"/>
        <v/>
      </c>
      <c r="C362" s="98" t="str">
        <f t="shared" si="5"/>
        <v>-</v>
      </c>
      <c r="D362" s="102"/>
      <c r="E362" s="151" t="str">
        <f t="shared" si="2"/>
        <v/>
      </c>
      <c r="F362" s="100"/>
      <c r="G362" s="92"/>
      <c r="H362" s="93"/>
      <c r="I362" s="100"/>
      <c r="J362" s="93"/>
      <c r="K362" s="124"/>
      <c r="L362" s="147" t="str">
        <f t="shared" si="3"/>
        <v/>
      </c>
      <c r="M362" s="103" t="str">
        <f>IF(F362="","",VLOOKUP(E362,'CADASTRO PROD'!$D$8:$P$508,13,FALSE)*K362)</f>
        <v>  </v>
      </c>
      <c r="N362" s="143" t="str">
        <f t="shared" si="4"/>
        <v/>
      </c>
      <c r="O362" s="4"/>
      <c r="P362" s="4"/>
      <c r="Q362" s="4"/>
      <c r="R362" s="4"/>
      <c r="S362" s="4"/>
      <c r="T362" s="4"/>
      <c r="U362" s="4"/>
      <c r="V362" s="142"/>
      <c r="W362" s="104"/>
      <c r="X362" s="104"/>
      <c r="Y362" s="55"/>
      <c r="Z362" s="55"/>
      <c r="AA362" s="55"/>
      <c r="AB362" s="55"/>
      <c r="AC362" s="55"/>
      <c r="AD362" s="55"/>
      <c r="AE362" s="55"/>
      <c r="AF362" s="55"/>
      <c r="AG362" s="55"/>
      <c r="AH362" s="55" t="str">
        <f>IF('CADASTRO PROD'!E362 = "", "-", 'CADASTRO PROD'!E362)</f>
        <v>-</v>
      </c>
      <c r="AI362" s="55" t="str">
        <f>IF(AH362= "-", "-", 'CADASTRO PROD'!J362)</f>
        <v>-</v>
      </c>
      <c r="AJ362" s="55" t="str">
        <f>IF(AI362 = "-", "-", 'CADASTRO PROD'!D362)</f>
        <v>-</v>
      </c>
    </row>
    <row r="363" ht="30.0" customHeight="1">
      <c r="A363" s="1"/>
      <c r="B363" s="97" t="str">
        <f t="shared" si="1"/>
        <v/>
      </c>
      <c r="C363" s="108" t="str">
        <f t="shared" si="5"/>
        <v>-</v>
      </c>
      <c r="D363" s="112"/>
      <c r="E363" s="150" t="str">
        <f t="shared" si="2"/>
        <v/>
      </c>
      <c r="F363" s="110"/>
      <c r="G363" s="92"/>
      <c r="H363" s="93"/>
      <c r="I363" s="110"/>
      <c r="J363" s="93"/>
      <c r="K363" s="132"/>
      <c r="L363" s="149" t="str">
        <f t="shared" si="3"/>
        <v/>
      </c>
      <c r="M363" s="113" t="str">
        <f>IF(F363="","",VLOOKUP(E363,'CADASTRO PROD'!$D$8:$P$508,13,FALSE)*K363)</f>
        <v>  </v>
      </c>
      <c r="N363" s="143" t="str">
        <f t="shared" si="4"/>
        <v/>
      </c>
      <c r="O363" s="4"/>
      <c r="P363" s="4"/>
      <c r="Q363" s="4"/>
      <c r="R363" s="4"/>
      <c r="S363" s="4"/>
      <c r="T363" s="4"/>
      <c r="U363" s="4"/>
      <c r="V363" s="142"/>
      <c r="W363" s="104"/>
      <c r="X363" s="104"/>
      <c r="Y363" s="55"/>
      <c r="Z363" s="55"/>
      <c r="AA363" s="55"/>
      <c r="AB363" s="55"/>
      <c r="AC363" s="55"/>
      <c r="AD363" s="55"/>
      <c r="AE363" s="55"/>
      <c r="AF363" s="55"/>
      <c r="AG363" s="55"/>
      <c r="AH363" s="55" t="str">
        <f>IF('CADASTRO PROD'!E363 = "", "-", 'CADASTRO PROD'!E363)</f>
        <v>-</v>
      </c>
      <c r="AI363" s="55" t="str">
        <f>IF(AH363= "-", "-", 'CADASTRO PROD'!J363)</f>
        <v>-</v>
      </c>
      <c r="AJ363" s="55" t="str">
        <f>IF(AI363 = "-", "-", 'CADASTRO PROD'!D363)</f>
        <v>-</v>
      </c>
    </row>
    <row r="364" ht="30.0" customHeight="1">
      <c r="A364" s="1"/>
      <c r="B364" s="97" t="str">
        <f t="shared" si="1"/>
        <v/>
      </c>
      <c r="C364" s="98" t="str">
        <f t="shared" si="5"/>
        <v>-</v>
      </c>
      <c r="D364" s="102"/>
      <c r="E364" s="151" t="str">
        <f t="shared" si="2"/>
        <v/>
      </c>
      <c r="F364" s="100"/>
      <c r="G364" s="92"/>
      <c r="H364" s="93"/>
      <c r="I364" s="100"/>
      <c r="J364" s="93"/>
      <c r="K364" s="124"/>
      <c r="L364" s="147" t="str">
        <f t="shared" si="3"/>
        <v/>
      </c>
      <c r="M364" s="103" t="str">
        <f>IF(F364="","",VLOOKUP(E364,'CADASTRO PROD'!$D$8:$P$508,13,FALSE)*K364)</f>
        <v>  </v>
      </c>
      <c r="N364" s="143" t="str">
        <f t="shared" si="4"/>
        <v/>
      </c>
      <c r="O364" s="4"/>
      <c r="P364" s="4"/>
      <c r="Q364" s="4"/>
      <c r="R364" s="4"/>
      <c r="S364" s="4"/>
      <c r="T364" s="4"/>
      <c r="U364" s="4"/>
      <c r="V364" s="142"/>
      <c r="W364" s="104"/>
      <c r="X364" s="104"/>
      <c r="Y364" s="55"/>
      <c r="Z364" s="55"/>
      <c r="AA364" s="55"/>
      <c r="AB364" s="55"/>
      <c r="AC364" s="55"/>
      <c r="AD364" s="55"/>
      <c r="AE364" s="55"/>
      <c r="AF364" s="55"/>
      <c r="AG364" s="55"/>
      <c r="AH364" s="55" t="str">
        <f>IF('CADASTRO PROD'!E364 = "", "-", 'CADASTRO PROD'!E364)</f>
        <v>-</v>
      </c>
      <c r="AI364" s="55" t="str">
        <f>IF(AH364= "-", "-", 'CADASTRO PROD'!J364)</f>
        <v>-</v>
      </c>
      <c r="AJ364" s="55" t="str">
        <f>IF(AI364 = "-", "-", 'CADASTRO PROD'!D364)</f>
        <v>-</v>
      </c>
    </row>
    <row r="365" ht="30.0" customHeight="1">
      <c r="A365" s="1"/>
      <c r="B365" s="97" t="str">
        <f t="shared" si="1"/>
        <v/>
      </c>
      <c r="C365" s="108" t="str">
        <f t="shared" si="5"/>
        <v>-</v>
      </c>
      <c r="D365" s="112"/>
      <c r="E365" s="150" t="str">
        <f t="shared" si="2"/>
        <v/>
      </c>
      <c r="F365" s="110"/>
      <c r="G365" s="92"/>
      <c r="H365" s="93"/>
      <c r="I365" s="110"/>
      <c r="J365" s="93"/>
      <c r="K365" s="132"/>
      <c r="L365" s="149" t="str">
        <f t="shared" si="3"/>
        <v/>
      </c>
      <c r="M365" s="113" t="str">
        <f>IF(F365="","",VLOOKUP(E365,'CADASTRO PROD'!$D$8:$P$508,13,FALSE)*K365)</f>
        <v>  </v>
      </c>
      <c r="N365" s="143" t="str">
        <f t="shared" si="4"/>
        <v/>
      </c>
      <c r="O365" s="4"/>
      <c r="P365" s="4"/>
      <c r="Q365" s="4"/>
      <c r="R365" s="4"/>
      <c r="S365" s="4"/>
      <c r="T365" s="4"/>
      <c r="U365" s="4"/>
      <c r="V365" s="142"/>
      <c r="W365" s="104"/>
      <c r="X365" s="104"/>
      <c r="Y365" s="55"/>
      <c r="Z365" s="55"/>
      <c r="AA365" s="55"/>
      <c r="AB365" s="55"/>
      <c r="AC365" s="55"/>
      <c r="AD365" s="55"/>
      <c r="AE365" s="55"/>
      <c r="AF365" s="55"/>
      <c r="AG365" s="55"/>
      <c r="AH365" s="55" t="str">
        <f>IF('CADASTRO PROD'!E365 = "", "-", 'CADASTRO PROD'!E365)</f>
        <v>-</v>
      </c>
      <c r="AI365" s="55" t="str">
        <f>IF(AH365= "-", "-", 'CADASTRO PROD'!J365)</f>
        <v>-</v>
      </c>
      <c r="AJ365" s="55" t="str">
        <f>IF(AI365 = "-", "-", 'CADASTRO PROD'!D365)</f>
        <v>-</v>
      </c>
    </row>
    <row r="366" ht="30.0" customHeight="1">
      <c r="A366" s="1"/>
      <c r="B366" s="97" t="str">
        <f t="shared" si="1"/>
        <v/>
      </c>
      <c r="C366" s="98" t="str">
        <f t="shared" si="5"/>
        <v>-</v>
      </c>
      <c r="D366" s="102"/>
      <c r="E366" s="151" t="str">
        <f t="shared" si="2"/>
        <v/>
      </c>
      <c r="F366" s="100"/>
      <c r="G366" s="92"/>
      <c r="H366" s="93"/>
      <c r="I366" s="100"/>
      <c r="J366" s="93"/>
      <c r="K366" s="124"/>
      <c r="L366" s="147" t="str">
        <f t="shared" si="3"/>
        <v/>
      </c>
      <c r="M366" s="103" t="str">
        <f>IF(F366="","",VLOOKUP(E366,'CADASTRO PROD'!$D$8:$P$508,13,FALSE)*K366)</f>
        <v>  </v>
      </c>
      <c r="N366" s="143" t="str">
        <f t="shared" si="4"/>
        <v/>
      </c>
      <c r="O366" s="4"/>
      <c r="P366" s="4"/>
      <c r="Q366" s="4"/>
      <c r="R366" s="4"/>
      <c r="S366" s="4"/>
      <c r="T366" s="4"/>
      <c r="U366" s="4"/>
      <c r="V366" s="142"/>
      <c r="W366" s="104"/>
      <c r="X366" s="104"/>
      <c r="Y366" s="55"/>
      <c r="Z366" s="55"/>
      <c r="AA366" s="55"/>
      <c r="AB366" s="55"/>
      <c r="AC366" s="55"/>
      <c r="AD366" s="55"/>
      <c r="AE366" s="55"/>
      <c r="AF366" s="55"/>
      <c r="AG366" s="55"/>
      <c r="AH366" s="55" t="str">
        <f>IF('CADASTRO PROD'!E366 = "", "-", 'CADASTRO PROD'!E366)</f>
        <v>-</v>
      </c>
      <c r="AI366" s="55" t="str">
        <f>IF(AH366= "-", "-", 'CADASTRO PROD'!J366)</f>
        <v>-</v>
      </c>
      <c r="AJ366" s="55" t="str">
        <f>IF(AI366 = "-", "-", 'CADASTRO PROD'!D366)</f>
        <v>-</v>
      </c>
    </row>
    <row r="367" ht="30.0" customHeight="1">
      <c r="A367" s="1"/>
      <c r="B367" s="97" t="str">
        <f t="shared" si="1"/>
        <v/>
      </c>
      <c r="C367" s="108" t="str">
        <f t="shared" si="5"/>
        <v>-</v>
      </c>
      <c r="D367" s="112"/>
      <c r="E367" s="150" t="str">
        <f t="shared" si="2"/>
        <v/>
      </c>
      <c r="F367" s="110"/>
      <c r="G367" s="92"/>
      <c r="H367" s="93"/>
      <c r="I367" s="110"/>
      <c r="J367" s="93"/>
      <c r="K367" s="132"/>
      <c r="L367" s="149" t="str">
        <f t="shared" si="3"/>
        <v/>
      </c>
      <c r="M367" s="113" t="str">
        <f>IF(F367="","",VLOOKUP(E367,'CADASTRO PROD'!$D$8:$P$508,13,FALSE)*K367)</f>
        <v>  </v>
      </c>
      <c r="N367" s="143" t="str">
        <f t="shared" si="4"/>
        <v/>
      </c>
      <c r="O367" s="4"/>
      <c r="P367" s="4"/>
      <c r="Q367" s="4"/>
      <c r="R367" s="4"/>
      <c r="S367" s="4"/>
      <c r="T367" s="4"/>
      <c r="U367" s="4"/>
      <c r="V367" s="142"/>
      <c r="W367" s="104"/>
      <c r="X367" s="104"/>
      <c r="Y367" s="55"/>
      <c r="Z367" s="55"/>
      <c r="AA367" s="55"/>
      <c r="AB367" s="55"/>
      <c r="AC367" s="55"/>
      <c r="AD367" s="55"/>
      <c r="AE367" s="55"/>
      <c r="AF367" s="55"/>
      <c r="AG367" s="55"/>
      <c r="AH367" s="55" t="str">
        <f>IF('CADASTRO PROD'!E367 = "", "-", 'CADASTRO PROD'!E367)</f>
        <v>-</v>
      </c>
      <c r="AI367" s="55" t="str">
        <f>IF(AH367= "-", "-", 'CADASTRO PROD'!J367)</f>
        <v>-</v>
      </c>
      <c r="AJ367" s="55" t="str">
        <f>IF(AI367 = "-", "-", 'CADASTRO PROD'!D367)</f>
        <v>-</v>
      </c>
    </row>
    <row r="368" ht="30.0" customHeight="1">
      <c r="A368" s="1"/>
      <c r="B368" s="97" t="str">
        <f t="shared" si="1"/>
        <v/>
      </c>
      <c r="C368" s="98" t="str">
        <f t="shared" si="5"/>
        <v>-</v>
      </c>
      <c r="D368" s="102"/>
      <c r="E368" s="151" t="str">
        <f t="shared" si="2"/>
        <v/>
      </c>
      <c r="F368" s="100"/>
      <c r="G368" s="92"/>
      <c r="H368" s="93"/>
      <c r="I368" s="100"/>
      <c r="J368" s="93"/>
      <c r="K368" s="124"/>
      <c r="L368" s="147" t="str">
        <f t="shared" si="3"/>
        <v/>
      </c>
      <c r="M368" s="103" t="str">
        <f>IF(F368="","",VLOOKUP(E368,'CADASTRO PROD'!$D$8:$P$508,13,FALSE)*K368)</f>
        <v>  </v>
      </c>
      <c r="N368" s="143" t="str">
        <f t="shared" si="4"/>
        <v/>
      </c>
      <c r="O368" s="4"/>
      <c r="P368" s="4"/>
      <c r="Q368" s="4"/>
      <c r="R368" s="4"/>
      <c r="S368" s="4"/>
      <c r="T368" s="4"/>
      <c r="U368" s="4"/>
      <c r="V368" s="142"/>
      <c r="W368" s="104"/>
      <c r="X368" s="104"/>
      <c r="Y368" s="55"/>
      <c r="Z368" s="55"/>
      <c r="AA368" s="55"/>
      <c r="AB368" s="55"/>
      <c r="AC368" s="55"/>
      <c r="AD368" s="55"/>
      <c r="AE368" s="55"/>
      <c r="AF368" s="55"/>
      <c r="AG368" s="55"/>
      <c r="AH368" s="55" t="str">
        <f>IF('CADASTRO PROD'!E368 = "", "-", 'CADASTRO PROD'!E368)</f>
        <v>-</v>
      </c>
      <c r="AI368" s="55" t="str">
        <f>IF(AH368= "-", "-", 'CADASTRO PROD'!J368)</f>
        <v>-</v>
      </c>
      <c r="AJ368" s="55" t="str">
        <f>IF(AI368 = "-", "-", 'CADASTRO PROD'!D368)</f>
        <v>-</v>
      </c>
    </row>
    <row r="369" ht="30.0" customHeight="1">
      <c r="A369" s="1"/>
      <c r="B369" s="97" t="str">
        <f t="shared" si="1"/>
        <v/>
      </c>
      <c r="C369" s="108" t="str">
        <f t="shared" si="5"/>
        <v>-</v>
      </c>
      <c r="D369" s="112"/>
      <c r="E369" s="150" t="str">
        <f t="shared" si="2"/>
        <v/>
      </c>
      <c r="F369" s="110"/>
      <c r="G369" s="92"/>
      <c r="H369" s="93"/>
      <c r="I369" s="110"/>
      <c r="J369" s="93"/>
      <c r="K369" s="132"/>
      <c r="L369" s="149" t="str">
        <f t="shared" si="3"/>
        <v/>
      </c>
      <c r="M369" s="113" t="str">
        <f>IF(F369="","",VLOOKUP(E369,'CADASTRO PROD'!$D$8:$P$508,13,FALSE)*K369)</f>
        <v>  </v>
      </c>
      <c r="N369" s="143" t="str">
        <f t="shared" si="4"/>
        <v/>
      </c>
      <c r="O369" s="4"/>
      <c r="P369" s="4"/>
      <c r="Q369" s="4"/>
      <c r="R369" s="4"/>
      <c r="S369" s="4"/>
      <c r="T369" s="4"/>
      <c r="U369" s="4"/>
      <c r="V369" s="142"/>
      <c r="W369" s="104"/>
      <c r="X369" s="104"/>
      <c r="Y369" s="55"/>
      <c r="Z369" s="55"/>
      <c r="AA369" s="55"/>
      <c r="AB369" s="55"/>
      <c r="AC369" s="55"/>
      <c r="AD369" s="55"/>
      <c r="AE369" s="55"/>
      <c r="AF369" s="55"/>
      <c r="AG369" s="55"/>
      <c r="AH369" s="55" t="str">
        <f>IF('CADASTRO PROD'!E369 = "", "-", 'CADASTRO PROD'!E369)</f>
        <v>-</v>
      </c>
      <c r="AI369" s="55" t="str">
        <f>IF(AH369= "-", "-", 'CADASTRO PROD'!J369)</f>
        <v>-</v>
      </c>
      <c r="AJ369" s="55" t="str">
        <f>IF(AI369 = "-", "-", 'CADASTRO PROD'!D369)</f>
        <v>-</v>
      </c>
    </row>
    <row r="370" ht="30.0" customHeight="1">
      <c r="A370" s="1"/>
      <c r="B370" s="97" t="str">
        <f t="shared" si="1"/>
        <v/>
      </c>
      <c r="C370" s="98" t="str">
        <f t="shared" si="5"/>
        <v>-</v>
      </c>
      <c r="D370" s="102"/>
      <c r="E370" s="151" t="str">
        <f t="shared" si="2"/>
        <v/>
      </c>
      <c r="F370" s="100"/>
      <c r="G370" s="92"/>
      <c r="H370" s="93"/>
      <c r="I370" s="100"/>
      <c r="J370" s="93"/>
      <c r="K370" s="124"/>
      <c r="L370" s="147" t="str">
        <f t="shared" si="3"/>
        <v/>
      </c>
      <c r="M370" s="103" t="str">
        <f>IF(F370="","",VLOOKUP(E370,'CADASTRO PROD'!$D$8:$P$508,13,FALSE)*K370)</f>
        <v>  </v>
      </c>
      <c r="N370" s="143" t="str">
        <f t="shared" si="4"/>
        <v/>
      </c>
      <c r="O370" s="4"/>
      <c r="P370" s="4"/>
      <c r="Q370" s="4"/>
      <c r="R370" s="4"/>
      <c r="S370" s="4"/>
      <c r="T370" s="4"/>
      <c r="U370" s="4"/>
      <c r="V370" s="142"/>
      <c r="W370" s="104"/>
      <c r="X370" s="104"/>
      <c r="Y370" s="55"/>
      <c r="Z370" s="55"/>
      <c r="AA370" s="55"/>
      <c r="AB370" s="55"/>
      <c r="AC370" s="55"/>
      <c r="AD370" s="55"/>
      <c r="AE370" s="55"/>
      <c r="AF370" s="55"/>
      <c r="AG370" s="55"/>
      <c r="AH370" s="55" t="str">
        <f>IF('CADASTRO PROD'!E370 = "", "-", 'CADASTRO PROD'!E370)</f>
        <v>-</v>
      </c>
      <c r="AI370" s="55" t="str">
        <f>IF(AH370= "-", "-", 'CADASTRO PROD'!J370)</f>
        <v>-</v>
      </c>
      <c r="AJ370" s="55" t="str">
        <f>IF(AI370 = "-", "-", 'CADASTRO PROD'!D370)</f>
        <v>-</v>
      </c>
    </row>
    <row r="371" ht="30.0" customHeight="1">
      <c r="A371" s="1"/>
      <c r="B371" s="97" t="str">
        <f t="shared" si="1"/>
        <v/>
      </c>
      <c r="C371" s="108" t="str">
        <f t="shared" si="5"/>
        <v>-</v>
      </c>
      <c r="D371" s="112"/>
      <c r="E371" s="150" t="str">
        <f t="shared" si="2"/>
        <v/>
      </c>
      <c r="F371" s="110"/>
      <c r="G371" s="92"/>
      <c r="H371" s="93"/>
      <c r="I371" s="110"/>
      <c r="J371" s="93"/>
      <c r="K371" s="132"/>
      <c r="L371" s="149" t="str">
        <f t="shared" si="3"/>
        <v/>
      </c>
      <c r="M371" s="113" t="str">
        <f>IF(F371="","",VLOOKUP(E371,'CADASTRO PROD'!$D$8:$P$508,13,FALSE)*K371)</f>
        <v>  </v>
      </c>
      <c r="N371" s="143" t="str">
        <f t="shared" si="4"/>
        <v/>
      </c>
      <c r="O371" s="4"/>
      <c r="P371" s="4"/>
      <c r="Q371" s="4"/>
      <c r="R371" s="4"/>
      <c r="S371" s="4"/>
      <c r="T371" s="4"/>
      <c r="U371" s="4"/>
      <c r="V371" s="142"/>
      <c r="W371" s="104"/>
      <c r="X371" s="104"/>
      <c r="Y371" s="55"/>
      <c r="Z371" s="55"/>
      <c r="AA371" s="55"/>
      <c r="AB371" s="55"/>
      <c r="AC371" s="55"/>
      <c r="AD371" s="55"/>
      <c r="AE371" s="55"/>
      <c r="AF371" s="55"/>
      <c r="AG371" s="55"/>
      <c r="AH371" s="55" t="str">
        <f>IF('CADASTRO PROD'!E371 = "", "-", 'CADASTRO PROD'!E371)</f>
        <v>-</v>
      </c>
      <c r="AI371" s="55" t="str">
        <f>IF(AH371= "-", "-", 'CADASTRO PROD'!J371)</f>
        <v>-</v>
      </c>
      <c r="AJ371" s="55" t="str">
        <f>IF(AI371 = "-", "-", 'CADASTRO PROD'!D371)</f>
        <v>-</v>
      </c>
    </row>
    <row r="372" ht="30.0" customHeight="1">
      <c r="A372" s="1"/>
      <c r="B372" s="97" t="str">
        <f t="shared" si="1"/>
        <v/>
      </c>
      <c r="C372" s="98" t="str">
        <f t="shared" si="5"/>
        <v>-</v>
      </c>
      <c r="D372" s="102"/>
      <c r="E372" s="151" t="str">
        <f t="shared" si="2"/>
        <v/>
      </c>
      <c r="F372" s="100"/>
      <c r="G372" s="92"/>
      <c r="H372" s="93"/>
      <c r="I372" s="100"/>
      <c r="J372" s="93"/>
      <c r="K372" s="124"/>
      <c r="L372" s="147" t="str">
        <f t="shared" si="3"/>
        <v/>
      </c>
      <c r="M372" s="103" t="str">
        <f>IF(F372="","",VLOOKUP(E372,'CADASTRO PROD'!$D$8:$P$508,13,FALSE)*K372)</f>
        <v>  </v>
      </c>
      <c r="N372" s="143" t="str">
        <f t="shared" si="4"/>
        <v/>
      </c>
      <c r="O372" s="4"/>
      <c r="P372" s="4"/>
      <c r="Q372" s="4"/>
      <c r="R372" s="4"/>
      <c r="S372" s="4"/>
      <c r="T372" s="4"/>
      <c r="U372" s="4"/>
      <c r="V372" s="142"/>
      <c r="W372" s="104"/>
      <c r="X372" s="104"/>
      <c r="Y372" s="55"/>
      <c r="Z372" s="55"/>
      <c r="AA372" s="55"/>
      <c r="AB372" s="55"/>
      <c r="AC372" s="55"/>
      <c r="AD372" s="55"/>
      <c r="AE372" s="55"/>
      <c r="AF372" s="55"/>
      <c r="AG372" s="55"/>
      <c r="AH372" s="55" t="str">
        <f>IF('CADASTRO PROD'!E372 = "", "-", 'CADASTRO PROD'!E372)</f>
        <v>-</v>
      </c>
      <c r="AI372" s="55" t="str">
        <f>IF(AH372= "-", "-", 'CADASTRO PROD'!J372)</f>
        <v>-</v>
      </c>
      <c r="AJ372" s="55" t="str">
        <f>IF(AI372 = "-", "-", 'CADASTRO PROD'!D372)</f>
        <v>-</v>
      </c>
    </row>
    <row r="373" ht="30.0" customHeight="1">
      <c r="A373" s="1"/>
      <c r="B373" s="97" t="str">
        <f t="shared" si="1"/>
        <v/>
      </c>
      <c r="C373" s="108" t="str">
        <f t="shared" si="5"/>
        <v>-</v>
      </c>
      <c r="D373" s="112"/>
      <c r="E373" s="150" t="str">
        <f t="shared" si="2"/>
        <v/>
      </c>
      <c r="F373" s="110"/>
      <c r="G373" s="92"/>
      <c r="H373" s="93"/>
      <c r="I373" s="110"/>
      <c r="J373" s="93"/>
      <c r="K373" s="132"/>
      <c r="L373" s="149" t="str">
        <f t="shared" si="3"/>
        <v/>
      </c>
      <c r="M373" s="113" t="str">
        <f>IF(F373="","",VLOOKUP(E373,'CADASTRO PROD'!$D$8:$P$508,13,FALSE)*K373)</f>
        <v>  </v>
      </c>
      <c r="N373" s="143" t="str">
        <f t="shared" si="4"/>
        <v/>
      </c>
      <c r="O373" s="4"/>
      <c r="P373" s="4"/>
      <c r="Q373" s="4"/>
      <c r="R373" s="4"/>
      <c r="S373" s="4"/>
      <c r="T373" s="4"/>
      <c r="U373" s="4"/>
      <c r="V373" s="142"/>
      <c r="W373" s="104"/>
      <c r="X373" s="104"/>
      <c r="Y373" s="55"/>
      <c r="Z373" s="55"/>
      <c r="AA373" s="55"/>
      <c r="AB373" s="55"/>
      <c r="AC373" s="55"/>
      <c r="AD373" s="55"/>
      <c r="AE373" s="55"/>
      <c r="AF373" s="55"/>
      <c r="AG373" s="55"/>
      <c r="AH373" s="55" t="str">
        <f>IF('CADASTRO PROD'!E373 = "", "-", 'CADASTRO PROD'!E373)</f>
        <v>-</v>
      </c>
      <c r="AI373" s="55" t="str">
        <f>IF(AH373= "-", "-", 'CADASTRO PROD'!J373)</f>
        <v>-</v>
      </c>
      <c r="AJ373" s="55" t="str">
        <f>IF(AI373 = "-", "-", 'CADASTRO PROD'!D373)</f>
        <v>-</v>
      </c>
    </row>
    <row r="374" ht="30.0" customHeight="1">
      <c r="A374" s="1"/>
      <c r="B374" s="97" t="str">
        <f t="shared" si="1"/>
        <v/>
      </c>
      <c r="C374" s="98" t="str">
        <f t="shared" si="5"/>
        <v>-</v>
      </c>
      <c r="D374" s="102"/>
      <c r="E374" s="151" t="str">
        <f t="shared" si="2"/>
        <v/>
      </c>
      <c r="F374" s="100"/>
      <c r="G374" s="92"/>
      <c r="H374" s="93"/>
      <c r="I374" s="100"/>
      <c r="J374" s="93"/>
      <c r="K374" s="124"/>
      <c r="L374" s="147" t="str">
        <f t="shared" si="3"/>
        <v/>
      </c>
      <c r="M374" s="103" t="str">
        <f>IF(F374="","",VLOOKUP(E374,'CADASTRO PROD'!$D$8:$P$508,13,FALSE)*K374)</f>
        <v>  </v>
      </c>
      <c r="N374" s="143" t="str">
        <f t="shared" si="4"/>
        <v/>
      </c>
      <c r="O374" s="4"/>
      <c r="P374" s="4"/>
      <c r="Q374" s="4"/>
      <c r="R374" s="4"/>
      <c r="S374" s="4"/>
      <c r="T374" s="4"/>
      <c r="U374" s="4"/>
      <c r="V374" s="142"/>
      <c r="W374" s="104"/>
      <c r="X374" s="104"/>
      <c r="Y374" s="55"/>
      <c r="Z374" s="55"/>
      <c r="AA374" s="55"/>
      <c r="AB374" s="55"/>
      <c r="AC374" s="55"/>
      <c r="AD374" s="55"/>
      <c r="AE374" s="55"/>
      <c r="AF374" s="55"/>
      <c r="AG374" s="55"/>
      <c r="AH374" s="55" t="str">
        <f>IF('CADASTRO PROD'!E374 = "", "-", 'CADASTRO PROD'!E374)</f>
        <v>-</v>
      </c>
      <c r="AI374" s="55" t="str">
        <f>IF(AH374= "-", "-", 'CADASTRO PROD'!J374)</f>
        <v>-</v>
      </c>
      <c r="AJ374" s="55" t="str">
        <f>IF(AI374 = "-", "-", 'CADASTRO PROD'!D374)</f>
        <v>-</v>
      </c>
    </row>
    <row r="375" ht="30.0" customHeight="1">
      <c r="A375" s="1"/>
      <c r="B375" s="97" t="str">
        <f t="shared" si="1"/>
        <v/>
      </c>
      <c r="C375" s="108" t="str">
        <f t="shared" si="5"/>
        <v>-</v>
      </c>
      <c r="D375" s="112"/>
      <c r="E375" s="150" t="str">
        <f t="shared" si="2"/>
        <v/>
      </c>
      <c r="F375" s="110"/>
      <c r="G375" s="92"/>
      <c r="H375" s="93"/>
      <c r="I375" s="110"/>
      <c r="J375" s="93"/>
      <c r="K375" s="132"/>
      <c r="L375" s="149" t="str">
        <f t="shared" si="3"/>
        <v/>
      </c>
      <c r="M375" s="113" t="str">
        <f>IF(F375="","",VLOOKUP(E375,'CADASTRO PROD'!$D$8:$P$508,13,FALSE)*K375)</f>
        <v>  </v>
      </c>
      <c r="N375" s="143" t="str">
        <f t="shared" si="4"/>
        <v/>
      </c>
      <c r="O375" s="4"/>
      <c r="P375" s="4"/>
      <c r="Q375" s="4"/>
      <c r="R375" s="4"/>
      <c r="S375" s="4"/>
      <c r="T375" s="4"/>
      <c r="U375" s="4"/>
      <c r="V375" s="142"/>
      <c r="W375" s="104"/>
      <c r="X375" s="104"/>
      <c r="Y375" s="55"/>
      <c r="Z375" s="55"/>
      <c r="AA375" s="55"/>
      <c r="AB375" s="55"/>
      <c r="AC375" s="55"/>
      <c r="AD375" s="55"/>
      <c r="AE375" s="55"/>
      <c r="AF375" s="55"/>
      <c r="AG375" s="55"/>
      <c r="AH375" s="55" t="str">
        <f>IF('CADASTRO PROD'!E375 = "", "-", 'CADASTRO PROD'!E375)</f>
        <v>-</v>
      </c>
      <c r="AI375" s="55" t="str">
        <f>IF(AH375= "-", "-", 'CADASTRO PROD'!J375)</f>
        <v>-</v>
      </c>
      <c r="AJ375" s="55" t="str">
        <f>IF(AI375 = "-", "-", 'CADASTRO PROD'!D375)</f>
        <v>-</v>
      </c>
    </row>
    <row r="376" ht="30.0" customHeight="1">
      <c r="A376" s="1"/>
      <c r="B376" s="97" t="str">
        <f t="shared" si="1"/>
        <v/>
      </c>
      <c r="C376" s="98" t="str">
        <f t="shared" si="5"/>
        <v>-</v>
      </c>
      <c r="D376" s="102"/>
      <c r="E376" s="151" t="str">
        <f t="shared" si="2"/>
        <v/>
      </c>
      <c r="F376" s="100"/>
      <c r="G376" s="92"/>
      <c r="H376" s="93"/>
      <c r="I376" s="100"/>
      <c r="J376" s="93"/>
      <c r="K376" s="124"/>
      <c r="L376" s="147" t="str">
        <f t="shared" si="3"/>
        <v/>
      </c>
      <c r="M376" s="103" t="str">
        <f>IF(F376="","",VLOOKUP(E376,'CADASTRO PROD'!$D$8:$P$508,13,FALSE)*K376)</f>
        <v>  </v>
      </c>
      <c r="N376" s="143" t="str">
        <f t="shared" si="4"/>
        <v/>
      </c>
      <c r="O376" s="4"/>
      <c r="P376" s="4"/>
      <c r="Q376" s="4"/>
      <c r="R376" s="4"/>
      <c r="S376" s="4"/>
      <c r="T376" s="4"/>
      <c r="U376" s="4"/>
      <c r="V376" s="142"/>
      <c r="W376" s="104"/>
      <c r="X376" s="104"/>
      <c r="Y376" s="55"/>
      <c r="Z376" s="55"/>
      <c r="AA376" s="55"/>
      <c r="AB376" s="55"/>
      <c r="AC376" s="55"/>
      <c r="AD376" s="55"/>
      <c r="AE376" s="55"/>
      <c r="AF376" s="55"/>
      <c r="AG376" s="55"/>
      <c r="AH376" s="55" t="str">
        <f>IF('CADASTRO PROD'!E376 = "", "-", 'CADASTRO PROD'!E376)</f>
        <v>-</v>
      </c>
      <c r="AI376" s="55" t="str">
        <f>IF(AH376= "-", "-", 'CADASTRO PROD'!J376)</f>
        <v>-</v>
      </c>
      <c r="AJ376" s="55" t="str">
        <f>IF(AI376 = "-", "-", 'CADASTRO PROD'!D376)</f>
        <v>-</v>
      </c>
    </row>
    <row r="377" ht="30.0" customHeight="1">
      <c r="A377" s="1"/>
      <c r="B377" s="97" t="str">
        <f t="shared" si="1"/>
        <v/>
      </c>
      <c r="C377" s="108" t="str">
        <f t="shared" si="5"/>
        <v>-</v>
      </c>
      <c r="D377" s="112"/>
      <c r="E377" s="150" t="str">
        <f t="shared" si="2"/>
        <v/>
      </c>
      <c r="F377" s="110"/>
      <c r="G377" s="92"/>
      <c r="H377" s="93"/>
      <c r="I377" s="110"/>
      <c r="J377" s="93"/>
      <c r="K377" s="132"/>
      <c r="L377" s="149" t="str">
        <f t="shared" si="3"/>
        <v/>
      </c>
      <c r="M377" s="113" t="str">
        <f>IF(F377="","",VLOOKUP(E377,'CADASTRO PROD'!$D$8:$P$508,13,FALSE)*K377)</f>
        <v>  </v>
      </c>
      <c r="N377" s="143" t="str">
        <f t="shared" si="4"/>
        <v/>
      </c>
      <c r="O377" s="4"/>
      <c r="P377" s="4"/>
      <c r="Q377" s="4"/>
      <c r="R377" s="4"/>
      <c r="S377" s="4"/>
      <c r="T377" s="4"/>
      <c r="U377" s="4"/>
      <c r="V377" s="142"/>
      <c r="W377" s="104"/>
      <c r="X377" s="104"/>
      <c r="Y377" s="55"/>
      <c r="Z377" s="55"/>
      <c r="AA377" s="55"/>
      <c r="AB377" s="55"/>
      <c r="AC377" s="55"/>
      <c r="AD377" s="55"/>
      <c r="AE377" s="55"/>
      <c r="AF377" s="55"/>
      <c r="AG377" s="55"/>
      <c r="AH377" s="55" t="str">
        <f>IF('CADASTRO PROD'!E377 = "", "-", 'CADASTRO PROD'!E377)</f>
        <v>-</v>
      </c>
      <c r="AI377" s="55" t="str">
        <f>IF(AH377= "-", "-", 'CADASTRO PROD'!J377)</f>
        <v>-</v>
      </c>
      <c r="AJ377" s="55" t="str">
        <f>IF(AI377 = "-", "-", 'CADASTRO PROD'!D377)</f>
        <v>-</v>
      </c>
    </row>
    <row r="378" ht="30.0" customHeight="1">
      <c r="A378" s="1"/>
      <c r="B378" s="97" t="str">
        <f t="shared" si="1"/>
        <v/>
      </c>
      <c r="C378" s="98" t="str">
        <f t="shared" si="5"/>
        <v>-</v>
      </c>
      <c r="D378" s="102"/>
      <c r="E378" s="151" t="str">
        <f t="shared" si="2"/>
        <v/>
      </c>
      <c r="F378" s="100"/>
      <c r="G378" s="92"/>
      <c r="H378" s="93"/>
      <c r="I378" s="100"/>
      <c r="J378" s="93"/>
      <c r="K378" s="124"/>
      <c r="L378" s="147" t="str">
        <f t="shared" si="3"/>
        <v/>
      </c>
      <c r="M378" s="103" t="str">
        <f>IF(F378="","",VLOOKUP(E378,'CADASTRO PROD'!$D$8:$P$508,13,FALSE)*K378)</f>
        <v>  </v>
      </c>
      <c r="N378" s="143" t="str">
        <f t="shared" si="4"/>
        <v/>
      </c>
      <c r="O378" s="4"/>
      <c r="P378" s="4"/>
      <c r="Q378" s="4"/>
      <c r="R378" s="4"/>
      <c r="S378" s="4"/>
      <c r="T378" s="4"/>
      <c r="U378" s="4"/>
      <c r="V378" s="142"/>
      <c r="W378" s="104"/>
      <c r="X378" s="104"/>
      <c r="Y378" s="55"/>
      <c r="Z378" s="55"/>
      <c r="AA378" s="55"/>
      <c r="AB378" s="55"/>
      <c r="AC378" s="55"/>
      <c r="AD378" s="55"/>
      <c r="AE378" s="55"/>
      <c r="AF378" s="55"/>
      <c r="AG378" s="55"/>
      <c r="AH378" s="55" t="str">
        <f>IF('CADASTRO PROD'!E378 = "", "-", 'CADASTRO PROD'!E378)</f>
        <v>-</v>
      </c>
      <c r="AI378" s="55" t="str">
        <f>IF(AH378= "-", "-", 'CADASTRO PROD'!J378)</f>
        <v>-</v>
      </c>
      <c r="AJ378" s="55" t="str">
        <f>IF(AI378 = "-", "-", 'CADASTRO PROD'!D378)</f>
        <v>-</v>
      </c>
    </row>
    <row r="379" ht="30.0" customHeight="1">
      <c r="A379" s="1"/>
      <c r="B379" s="97" t="str">
        <f t="shared" si="1"/>
        <v/>
      </c>
      <c r="C379" s="108" t="str">
        <f t="shared" si="5"/>
        <v>-</v>
      </c>
      <c r="D379" s="112"/>
      <c r="E379" s="150" t="str">
        <f t="shared" si="2"/>
        <v/>
      </c>
      <c r="F379" s="110"/>
      <c r="G379" s="92"/>
      <c r="H379" s="93"/>
      <c r="I379" s="110"/>
      <c r="J379" s="93"/>
      <c r="K379" s="132"/>
      <c r="L379" s="149" t="str">
        <f t="shared" si="3"/>
        <v/>
      </c>
      <c r="M379" s="113" t="str">
        <f>IF(F379="","",VLOOKUP(E379,'CADASTRO PROD'!$D$8:$P$508,13,FALSE)*K379)</f>
        <v>  </v>
      </c>
      <c r="N379" s="143" t="str">
        <f t="shared" si="4"/>
        <v/>
      </c>
      <c r="O379" s="4"/>
      <c r="P379" s="4"/>
      <c r="Q379" s="4"/>
      <c r="R379" s="4"/>
      <c r="S379" s="4"/>
      <c r="T379" s="4"/>
      <c r="U379" s="4"/>
      <c r="V379" s="142"/>
      <c r="W379" s="104"/>
      <c r="X379" s="104"/>
      <c r="Y379" s="55"/>
      <c r="Z379" s="55"/>
      <c r="AA379" s="55"/>
      <c r="AB379" s="55"/>
      <c r="AC379" s="55"/>
      <c r="AD379" s="55"/>
      <c r="AE379" s="55"/>
      <c r="AF379" s="55"/>
      <c r="AG379" s="55"/>
      <c r="AH379" s="55" t="str">
        <f>IF('CADASTRO PROD'!E379 = "", "-", 'CADASTRO PROD'!E379)</f>
        <v>-</v>
      </c>
      <c r="AI379" s="55" t="str">
        <f>IF(AH379= "-", "-", 'CADASTRO PROD'!J379)</f>
        <v>-</v>
      </c>
      <c r="AJ379" s="55" t="str">
        <f>IF(AI379 = "-", "-", 'CADASTRO PROD'!D379)</f>
        <v>-</v>
      </c>
    </row>
    <row r="380" ht="30.0" customHeight="1">
      <c r="A380" s="1"/>
      <c r="B380" s="97" t="str">
        <f t="shared" si="1"/>
        <v/>
      </c>
      <c r="C380" s="98" t="str">
        <f t="shared" si="5"/>
        <v>-</v>
      </c>
      <c r="D380" s="102"/>
      <c r="E380" s="151" t="str">
        <f t="shared" si="2"/>
        <v/>
      </c>
      <c r="F380" s="100"/>
      <c r="G380" s="92"/>
      <c r="H380" s="93"/>
      <c r="I380" s="100"/>
      <c r="J380" s="93"/>
      <c r="K380" s="124"/>
      <c r="L380" s="147" t="str">
        <f t="shared" si="3"/>
        <v/>
      </c>
      <c r="M380" s="103" t="str">
        <f>IF(F380="","",VLOOKUP(E380,'CADASTRO PROD'!$D$8:$P$508,13,FALSE)*K380)</f>
        <v>  </v>
      </c>
      <c r="N380" s="143" t="str">
        <f t="shared" si="4"/>
        <v/>
      </c>
      <c r="O380" s="4"/>
      <c r="P380" s="4"/>
      <c r="Q380" s="4"/>
      <c r="R380" s="4"/>
      <c r="S380" s="4"/>
      <c r="T380" s="4"/>
      <c r="U380" s="4"/>
      <c r="V380" s="142"/>
      <c r="W380" s="104"/>
      <c r="X380" s="104"/>
      <c r="Y380" s="55"/>
      <c r="Z380" s="55"/>
      <c r="AA380" s="55"/>
      <c r="AB380" s="55"/>
      <c r="AC380" s="55"/>
      <c r="AD380" s="55"/>
      <c r="AE380" s="55"/>
      <c r="AF380" s="55"/>
      <c r="AG380" s="55"/>
      <c r="AH380" s="55" t="str">
        <f>IF('CADASTRO PROD'!E380 = "", "-", 'CADASTRO PROD'!E380)</f>
        <v>-</v>
      </c>
      <c r="AI380" s="55" t="str">
        <f>IF(AH380= "-", "-", 'CADASTRO PROD'!J380)</f>
        <v>-</v>
      </c>
      <c r="AJ380" s="55" t="str">
        <f>IF(AI380 = "-", "-", 'CADASTRO PROD'!D380)</f>
        <v>-</v>
      </c>
    </row>
    <row r="381" ht="30.0" customHeight="1">
      <c r="A381" s="1"/>
      <c r="B381" s="97" t="str">
        <f t="shared" si="1"/>
        <v/>
      </c>
      <c r="C381" s="108" t="str">
        <f t="shared" si="5"/>
        <v>-</v>
      </c>
      <c r="D381" s="112"/>
      <c r="E381" s="150" t="str">
        <f t="shared" si="2"/>
        <v/>
      </c>
      <c r="F381" s="110"/>
      <c r="G381" s="92"/>
      <c r="H381" s="93"/>
      <c r="I381" s="110"/>
      <c r="J381" s="93"/>
      <c r="K381" s="132"/>
      <c r="L381" s="149" t="str">
        <f t="shared" si="3"/>
        <v/>
      </c>
      <c r="M381" s="113" t="str">
        <f>IF(F381="","",VLOOKUP(E381,'CADASTRO PROD'!$D$8:$P$508,13,FALSE)*K381)</f>
        <v>  </v>
      </c>
      <c r="N381" s="143" t="str">
        <f t="shared" si="4"/>
        <v/>
      </c>
      <c r="O381" s="4"/>
      <c r="P381" s="4"/>
      <c r="Q381" s="4"/>
      <c r="R381" s="4"/>
      <c r="S381" s="4"/>
      <c r="T381" s="4"/>
      <c r="U381" s="4"/>
      <c r="V381" s="142"/>
      <c r="W381" s="104"/>
      <c r="X381" s="104"/>
      <c r="Y381" s="55"/>
      <c r="Z381" s="55"/>
      <c r="AA381" s="55"/>
      <c r="AB381" s="55"/>
      <c r="AC381" s="55"/>
      <c r="AD381" s="55"/>
      <c r="AE381" s="55"/>
      <c r="AF381" s="55"/>
      <c r="AG381" s="55"/>
      <c r="AH381" s="55" t="str">
        <f>IF('CADASTRO PROD'!E381 = "", "-", 'CADASTRO PROD'!E381)</f>
        <v>-</v>
      </c>
      <c r="AI381" s="55" t="str">
        <f>IF(AH381= "-", "-", 'CADASTRO PROD'!J381)</f>
        <v>-</v>
      </c>
      <c r="AJ381" s="55" t="str">
        <f>IF(AI381 = "-", "-", 'CADASTRO PROD'!D381)</f>
        <v>-</v>
      </c>
    </row>
    <row r="382" ht="30.0" customHeight="1">
      <c r="A382" s="1"/>
      <c r="B382" s="97" t="str">
        <f t="shared" si="1"/>
        <v/>
      </c>
      <c r="C382" s="98" t="str">
        <f t="shared" si="5"/>
        <v>-</v>
      </c>
      <c r="D382" s="102"/>
      <c r="E382" s="151" t="str">
        <f t="shared" si="2"/>
        <v/>
      </c>
      <c r="F382" s="100"/>
      <c r="G382" s="92"/>
      <c r="H382" s="93"/>
      <c r="I382" s="100"/>
      <c r="J382" s="93"/>
      <c r="K382" s="124"/>
      <c r="L382" s="147" t="str">
        <f t="shared" si="3"/>
        <v/>
      </c>
      <c r="M382" s="103" t="str">
        <f>IF(F382="","",VLOOKUP(E382,'CADASTRO PROD'!$D$8:$P$508,13,FALSE)*K382)</f>
        <v>  </v>
      </c>
      <c r="N382" s="143" t="str">
        <f t="shared" si="4"/>
        <v/>
      </c>
      <c r="O382" s="4"/>
      <c r="P382" s="4"/>
      <c r="Q382" s="4"/>
      <c r="R382" s="4"/>
      <c r="S382" s="4"/>
      <c r="T382" s="4"/>
      <c r="U382" s="4"/>
      <c r="V382" s="142"/>
      <c r="W382" s="104"/>
      <c r="X382" s="104"/>
      <c r="Y382" s="55"/>
      <c r="Z382" s="55"/>
      <c r="AA382" s="55"/>
      <c r="AB382" s="55"/>
      <c r="AC382" s="55"/>
      <c r="AD382" s="55"/>
      <c r="AE382" s="55"/>
      <c r="AF382" s="55"/>
      <c r="AG382" s="55"/>
      <c r="AH382" s="55" t="str">
        <f>IF('CADASTRO PROD'!E382 = "", "-", 'CADASTRO PROD'!E382)</f>
        <v>-</v>
      </c>
      <c r="AI382" s="55" t="str">
        <f>IF(AH382= "-", "-", 'CADASTRO PROD'!J382)</f>
        <v>-</v>
      </c>
      <c r="AJ382" s="55" t="str">
        <f>IF(AI382 = "-", "-", 'CADASTRO PROD'!D382)</f>
        <v>-</v>
      </c>
    </row>
    <row r="383" ht="30.0" customHeight="1">
      <c r="A383" s="1"/>
      <c r="B383" s="97" t="str">
        <f t="shared" si="1"/>
        <v/>
      </c>
      <c r="C383" s="108" t="str">
        <f t="shared" si="5"/>
        <v>-</v>
      </c>
      <c r="D383" s="112"/>
      <c r="E383" s="150" t="str">
        <f t="shared" si="2"/>
        <v/>
      </c>
      <c r="F383" s="110"/>
      <c r="G383" s="92"/>
      <c r="H383" s="93"/>
      <c r="I383" s="110"/>
      <c r="J383" s="93"/>
      <c r="K383" s="132"/>
      <c r="L383" s="149" t="str">
        <f t="shared" si="3"/>
        <v/>
      </c>
      <c r="M383" s="113" t="str">
        <f>IF(F383="","",VLOOKUP(E383,'CADASTRO PROD'!$D$8:$P$508,13,FALSE)*K383)</f>
        <v>  </v>
      </c>
      <c r="N383" s="143" t="str">
        <f t="shared" si="4"/>
        <v/>
      </c>
      <c r="O383" s="4"/>
      <c r="P383" s="4"/>
      <c r="Q383" s="4"/>
      <c r="R383" s="4"/>
      <c r="S383" s="4"/>
      <c r="T383" s="4"/>
      <c r="U383" s="4"/>
      <c r="V383" s="142"/>
      <c r="W383" s="104"/>
      <c r="X383" s="104"/>
      <c r="Y383" s="55"/>
      <c r="Z383" s="55"/>
      <c r="AA383" s="55"/>
      <c r="AB383" s="55"/>
      <c r="AC383" s="55"/>
      <c r="AD383" s="55"/>
      <c r="AE383" s="55"/>
      <c r="AF383" s="55"/>
      <c r="AG383" s="55"/>
      <c r="AH383" s="55" t="str">
        <f>IF('CADASTRO PROD'!E383 = "", "-", 'CADASTRO PROD'!E383)</f>
        <v>-</v>
      </c>
      <c r="AI383" s="55" t="str">
        <f>IF(AH383= "-", "-", 'CADASTRO PROD'!J383)</f>
        <v>-</v>
      </c>
      <c r="AJ383" s="55" t="str">
        <f>IF(AI383 = "-", "-", 'CADASTRO PROD'!D383)</f>
        <v>-</v>
      </c>
    </row>
    <row r="384" ht="30.0" customHeight="1">
      <c r="A384" s="1"/>
      <c r="B384" s="97" t="str">
        <f t="shared" si="1"/>
        <v/>
      </c>
      <c r="C384" s="98" t="str">
        <f t="shared" si="5"/>
        <v>-</v>
      </c>
      <c r="D384" s="102"/>
      <c r="E384" s="151" t="str">
        <f t="shared" si="2"/>
        <v/>
      </c>
      <c r="F384" s="100"/>
      <c r="G384" s="92"/>
      <c r="H384" s="93"/>
      <c r="I384" s="100"/>
      <c r="J384" s="93"/>
      <c r="K384" s="124"/>
      <c r="L384" s="147" t="str">
        <f t="shared" si="3"/>
        <v/>
      </c>
      <c r="M384" s="103" t="str">
        <f>IF(F384="","",VLOOKUP(E384,'CADASTRO PROD'!$D$8:$P$508,13,FALSE)*K384)</f>
        <v>  </v>
      </c>
      <c r="N384" s="143" t="str">
        <f t="shared" si="4"/>
        <v/>
      </c>
      <c r="O384" s="4"/>
      <c r="P384" s="4"/>
      <c r="Q384" s="4"/>
      <c r="R384" s="4"/>
      <c r="S384" s="4"/>
      <c r="T384" s="4"/>
      <c r="U384" s="4"/>
      <c r="V384" s="142"/>
      <c r="W384" s="104"/>
      <c r="X384" s="104"/>
      <c r="Y384" s="55"/>
      <c r="Z384" s="55"/>
      <c r="AA384" s="55"/>
      <c r="AB384" s="55"/>
      <c r="AC384" s="55"/>
      <c r="AD384" s="55"/>
      <c r="AE384" s="55"/>
      <c r="AF384" s="55"/>
      <c r="AG384" s="55"/>
      <c r="AH384" s="55" t="str">
        <f>IF('CADASTRO PROD'!E384 = "", "-", 'CADASTRO PROD'!E384)</f>
        <v>-</v>
      </c>
      <c r="AI384" s="55" t="str">
        <f>IF(AH384= "-", "-", 'CADASTRO PROD'!J384)</f>
        <v>-</v>
      </c>
      <c r="AJ384" s="55" t="str">
        <f>IF(AI384 = "-", "-", 'CADASTRO PROD'!D384)</f>
        <v>-</v>
      </c>
    </row>
    <row r="385" ht="30.0" customHeight="1">
      <c r="A385" s="1"/>
      <c r="B385" s="97" t="str">
        <f t="shared" si="1"/>
        <v/>
      </c>
      <c r="C385" s="108" t="str">
        <f t="shared" si="5"/>
        <v>-</v>
      </c>
      <c r="D385" s="112"/>
      <c r="E385" s="150" t="str">
        <f t="shared" si="2"/>
        <v/>
      </c>
      <c r="F385" s="110"/>
      <c r="G385" s="92"/>
      <c r="H385" s="93"/>
      <c r="I385" s="110"/>
      <c r="J385" s="93"/>
      <c r="K385" s="132"/>
      <c r="L385" s="149" t="str">
        <f t="shared" si="3"/>
        <v/>
      </c>
      <c r="M385" s="113" t="str">
        <f>IF(F385="","",VLOOKUP(E385,'CADASTRO PROD'!$D$8:$P$508,13,FALSE)*K385)</f>
        <v>  </v>
      </c>
      <c r="N385" s="143" t="str">
        <f t="shared" si="4"/>
        <v/>
      </c>
      <c r="O385" s="4"/>
      <c r="P385" s="4"/>
      <c r="Q385" s="4"/>
      <c r="R385" s="4"/>
      <c r="S385" s="4"/>
      <c r="T385" s="4"/>
      <c r="U385" s="4"/>
      <c r="V385" s="142"/>
      <c r="W385" s="104"/>
      <c r="X385" s="104"/>
      <c r="Y385" s="55"/>
      <c r="Z385" s="55"/>
      <c r="AA385" s="55"/>
      <c r="AB385" s="55"/>
      <c r="AC385" s="55"/>
      <c r="AD385" s="55"/>
      <c r="AE385" s="55"/>
      <c r="AF385" s="55"/>
      <c r="AG385" s="55"/>
      <c r="AH385" s="55" t="str">
        <f>IF('CADASTRO PROD'!E385 = "", "-", 'CADASTRO PROD'!E385)</f>
        <v>-</v>
      </c>
      <c r="AI385" s="55" t="str">
        <f>IF(AH385= "-", "-", 'CADASTRO PROD'!J385)</f>
        <v>-</v>
      </c>
      <c r="AJ385" s="55" t="str">
        <f>IF(AI385 = "-", "-", 'CADASTRO PROD'!D385)</f>
        <v>-</v>
      </c>
    </row>
    <row r="386" ht="30.0" customHeight="1">
      <c r="A386" s="1"/>
      <c r="B386" s="97" t="str">
        <f t="shared" si="1"/>
        <v/>
      </c>
      <c r="C386" s="98" t="str">
        <f t="shared" si="5"/>
        <v>-</v>
      </c>
      <c r="D386" s="102"/>
      <c r="E386" s="151" t="str">
        <f t="shared" si="2"/>
        <v/>
      </c>
      <c r="F386" s="100"/>
      <c r="G386" s="92"/>
      <c r="H386" s="93"/>
      <c r="I386" s="100"/>
      <c r="J386" s="93"/>
      <c r="K386" s="124"/>
      <c r="L386" s="147" t="str">
        <f t="shared" si="3"/>
        <v/>
      </c>
      <c r="M386" s="103" t="str">
        <f>IF(F386="","",VLOOKUP(E386,'CADASTRO PROD'!$D$8:$P$508,13,FALSE)*K386)</f>
        <v>  </v>
      </c>
      <c r="N386" s="143" t="str">
        <f t="shared" si="4"/>
        <v/>
      </c>
      <c r="O386" s="4"/>
      <c r="P386" s="4"/>
      <c r="Q386" s="4"/>
      <c r="R386" s="4"/>
      <c r="S386" s="4"/>
      <c r="T386" s="4"/>
      <c r="U386" s="4"/>
      <c r="V386" s="142"/>
      <c r="W386" s="104"/>
      <c r="X386" s="104"/>
      <c r="Y386" s="55"/>
      <c r="Z386" s="55"/>
      <c r="AA386" s="55"/>
      <c r="AB386" s="55"/>
      <c r="AC386" s="55"/>
      <c r="AD386" s="55"/>
      <c r="AE386" s="55"/>
      <c r="AF386" s="55"/>
      <c r="AG386" s="55"/>
      <c r="AH386" s="55" t="str">
        <f>IF('CADASTRO PROD'!E386 = "", "-", 'CADASTRO PROD'!E386)</f>
        <v>-</v>
      </c>
      <c r="AI386" s="55" t="str">
        <f>IF(AH386= "-", "-", 'CADASTRO PROD'!J386)</f>
        <v>-</v>
      </c>
      <c r="AJ386" s="55" t="str">
        <f>IF(AI386 = "-", "-", 'CADASTRO PROD'!D386)</f>
        <v>-</v>
      </c>
    </row>
    <row r="387" ht="30.0" customHeight="1">
      <c r="A387" s="1"/>
      <c r="B387" s="97" t="str">
        <f t="shared" si="1"/>
        <v/>
      </c>
      <c r="C387" s="108" t="str">
        <f t="shared" si="5"/>
        <v>-</v>
      </c>
      <c r="D387" s="112"/>
      <c r="E387" s="150" t="str">
        <f t="shared" si="2"/>
        <v/>
      </c>
      <c r="F387" s="110"/>
      <c r="G387" s="92"/>
      <c r="H387" s="93"/>
      <c r="I387" s="110"/>
      <c r="J387" s="93"/>
      <c r="K387" s="132"/>
      <c r="L387" s="149" t="str">
        <f t="shared" si="3"/>
        <v/>
      </c>
      <c r="M387" s="113" t="str">
        <f>IF(F387="","",VLOOKUP(E387,'CADASTRO PROD'!$D$8:$P$508,13,FALSE)*K387)</f>
        <v>  </v>
      </c>
      <c r="N387" s="143" t="str">
        <f t="shared" si="4"/>
        <v/>
      </c>
      <c r="O387" s="4"/>
      <c r="P387" s="4"/>
      <c r="Q387" s="4"/>
      <c r="R387" s="4"/>
      <c r="S387" s="4"/>
      <c r="T387" s="4"/>
      <c r="U387" s="4"/>
      <c r="V387" s="142"/>
      <c r="W387" s="104"/>
      <c r="X387" s="104"/>
      <c r="Y387" s="55"/>
      <c r="Z387" s="55"/>
      <c r="AA387" s="55"/>
      <c r="AB387" s="55"/>
      <c r="AC387" s="55"/>
      <c r="AD387" s="55"/>
      <c r="AE387" s="55"/>
      <c r="AF387" s="55"/>
      <c r="AG387" s="55"/>
      <c r="AH387" s="55" t="str">
        <f>IF('CADASTRO PROD'!E387 = "", "-", 'CADASTRO PROD'!E387)</f>
        <v>-</v>
      </c>
      <c r="AI387" s="55" t="str">
        <f>IF(AH387= "-", "-", 'CADASTRO PROD'!J387)</f>
        <v>-</v>
      </c>
      <c r="AJ387" s="55" t="str">
        <f>IF(AI387 = "-", "-", 'CADASTRO PROD'!D387)</f>
        <v>-</v>
      </c>
    </row>
    <row r="388" ht="30.0" customHeight="1">
      <c r="A388" s="1"/>
      <c r="B388" s="97" t="str">
        <f t="shared" si="1"/>
        <v/>
      </c>
      <c r="C388" s="98" t="str">
        <f t="shared" si="5"/>
        <v>-</v>
      </c>
      <c r="D388" s="102"/>
      <c r="E388" s="151" t="str">
        <f t="shared" si="2"/>
        <v/>
      </c>
      <c r="F388" s="100"/>
      <c r="G388" s="92"/>
      <c r="H388" s="93"/>
      <c r="I388" s="100"/>
      <c r="J388" s="93"/>
      <c r="K388" s="124"/>
      <c r="L388" s="147" t="str">
        <f t="shared" si="3"/>
        <v/>
      </c>
      <c r="M388" s="103" t="str">
        <f>IF(F388="","",VLOOKUP(E388,'CADASTRO PROD'!$D$8:$P$508,13,FALSE)*K388)</f>
        <v>  </v>
      </c>
      <c r="N388" s="143" t="str">
        <f t="shared" si="4"/>
        <v/>
      </c>
      <c r="O388" s="4"/>
      <c r="P388" s="4"/>
      <c r="Q388" s="4"/>
      <c r="R388" s="4"/>
      <c r="S388" s="4"/>
      <c r="T388" s="4"/>
      <c r="U388" s="4"/>
      <c r="V388" s="142"/>
      <c r="W388" s="104"/>
      <c r="X388" s="104"/>
      <c r="Y388" s="55"/>
      <c r="Z388" s="55"/>
      <c r="AA388" s="55"/>
      <c r="AB388" s="55"/>
      <c r="AC388" s="55"/>
      <c r="AD388" s="55"/>
      <c r="AE388" s="55"/>
      <c r="AF388" s="55"/>
      <c r="AG388" s="55"/>
      <c r="AH388" s="55" t="str">
        <f>IF('CADASTRO PROD'!E388 = "", "-", 'CADASTRO PROD'!E388)</f>
        <v>-</v>
      </c>
      <c r="AI388" s="55" t="str">
        <f>IF(AH388= "-", "-", 'CADASTRO PROD'!J388)</f>
        <v>-</v>
      </c>
      <c r="AJ388" s="55" t="str">
        <f>IF(AI388 = "-", "-", 'CADASTRO PROD'!D388)</f>
        <v>-</v>
      </c>
    </row>
    <row r="389" ht="30.0" customHeight="1">
      <c r="A389" s="1"/>
      <c r="B389" s="97" t="str">
        <f t="shared" si="1"/>
        <v/>
      </c>
      <c r="C389" s="108" t="str">
        <f t="shared" si="5"/>
        <v>-</v>
      </c>
      <c r="D389" s="112"/>
      <c r="E389" s="150" t="str">
        <f t="shared" si="2"/>
        <v/>
      </c>
      <c r="F389" s="110"/>
      <c r="G389" s="92"/>
      <c r="H389" s="93"/>
      <c r="I389" s="110"/>
      <c r="J389" s="93"/>
      <c r="K389" s="132"/>
      <c r="L389" s="149" t="str">
        <f t="shared" si="3"/>
        <v/>
      </c>
      <c r="M389" s="113" t="str">
        <f>IF(F389="","",VLOOKUP(E389,'CADASTRO PROD'!$D$8:$P$508,13,FALSE)*K389)</f>
        <v>  </v>
      </c>
      <c r="N389" s="143" t="str">
        <f t="shared" si="4"/>
        <v/>
      </c>
      <c r="O389" s="4"/>
      <c r="P389" s="4"/>
      <c r="Q389" s="4"/>
      <c r="R389" s="4"/>
      <c r="S389" s="4"/>
      <c r="T389" s="4"/>
      <c r="U389" s="4"/>
      <c r="V389" s="142"/>
      <c r="W389" s="104"/>
      <c r="X389" s="104"/>
      <c r="Y389" s="55"/>
      <c r="Z389" s="55"/>
      <c r="AA389" s="55"/>
      <c r="AB389" s="55"/>
      <c r="AC389" s="55"/>
      <c r="AD389" s="55"/>
      <c r="AE389" s="55"/>
      <c r="AF389" s="55"/>
      <c r="AG389" s="55"/>
      <c r="AH389" s="55" t="str">
        <f>IF('CADASTRO PROD'!E389 = "", "-", 'CADASTRO PROD'!E389)</f>
        <v>-</v>
      </c>
      <c r="AI389" s="55" t="str">
        <f>IF(AH389= "-", "-", 'CADASTRO PROD'!J389)</f>
        <v>-</v>
      </c>
      <c r="AJ389" s="55" t="str">
        <f>IF(AI389 = "-", "-", 'CADASTRO PROD'!D389)</f>
        <v>-</v>
      </c>
    </row>
    <row r="390" ht="30.0" customHeight="1">
      <c r="A390" s="1"/>
      <c r="B390" s="97" t="str">
        <f t="shared" si="1"/>
        <v/>
      </c>
      <c r="C390" s="98" t="str">
        <f t="shared" si="5"/>
        <v>-</v>
      </c>
      <c r="D390" s="102"/>
      <c r="E390" s="151" t="str">
        <f t="shared" si="2"/>
        <v/>
      </c>
      <c r="F390" s="100"/>
      <c r="G390" s="92"/>
      <c r="H390" s="93"/>
      <c r="I390" s="100"/>
      <c r="J390" s="93"/>
      <c r="K390" s="124"/>
      <c r="L390" s="147" t="str">
        <f t="shared" si="3"/>
        <v/>
      </c>
      <c r="M390" s="103" t="str">
        <f>IF(F390="","",VLOOKUP(E390,'CADASTRO PROD'!$D$8:$P$508,13,FALSE)*K390)</f>
        <v>  </v>
      </c>
      <c r="N390" s="143" t="str">
        <f t="shared" si="4"/>
        <v/>
      </c>
      <c r="O390" s="4"/>
      <c r="P390" s="4"/>
      <c r="Q390" s="4"/>
      <c r="R390" s="4"/>
      <c r="S390" s="4"/>
      <c r="T390" s="4"/>
      <c r="U390" s="4"/>
      <c r="V390" s="142"/>
      <c r="W390" s="104"/>
      <c r="X390" s="104"/>
      <c r="Y390" s="55"/>
      <c r="Z390" s="55"/>
      <c r="AA390" s="55"/>
      <c r="AB390" s="55"/>
      <c r="AC390" s="55"/>
      <c r="AD390" s="55"/>
      <c r="AE390" s="55"/>
      <c r="AF390" s="55"/>
      <c r="AG390" s="55"/>
      <c r="AH390" s="55" t="str">
        <f>IF('CADASTRO PROD'!E390 = "", "-", 'CADASTRO PROD'!E390)</f>
        <v>-</v>
      </c>
      <c r="AI390" s="55" t="str">
        <f>IF(AH390= "-", "-", 'CADASTRO PROD'!J390)</f>
        <v>-</v>
      </c>
      <c r="AJ390" s="55" t="str">
        <f>IF(AI390 = "-", "-", 'CADASTRO PROD'!D390)</f>
        <v>-</v>
      </c>
    </row>
    <row r="391" ht="30.0" customHeight="1">
      <c r="A391" s="1"/>
      <c r="B391" s="97" t="str">
        <f t="shared" si="1"/>
        <v/>
      </c>
      <c r="C391" s="108" t="str">
        <f t="shared" si="5"/>
        <v>-</v>
      </c>
      <c r="D391" s="112"/>
      <c r="E391" s="150" t="str">
        <f t="shared" si="2"/>
        <v/>
      </c>
      <c r="F391" s="110"/>
      <c r="G391" s="92"/>
      <c r="H391" s="93"/>
      <c r="I391" s="110"/>
      <c r="J391" s="93"/>
      <c r="K391" s="132"/>
      <c r="L391" s="149" t="str">
        <f t="shared" si="3"/>
        <v/>
      </c>
      <c r="M391" s="113" t="str">
        <f>IF(F391="","",VLOOKUP(E391,'CADASTRO PROD'!$D$8:$P$508,13,FALSE)*K391)</f>
        <v>  </v>
      </c>
      <c r="N391" s="143" t="str">
        <f t="shared" si="4"/>
        <v/>
      </c>
      <c r="O391" s="4"/>
      <c r="P391" s="4"/>
      <c r="Q391" s="4"/>
      <c r="R391" s="4"/>
      <c r="S391" s="4"/>
      <c r="T391" s="4"/>
      <c r="U391" s="4"/>
      <c r="V391" s="142"/>
      <c r="W391" s="104"/>
      <c r="X391" s="104"/>
      <c r="Y391" s="55"/>
      <c r="Z391" s="55"/>
      <c r="AA391" s="55"/>
      <c r="AB391" s="55"/>
      <c r="AC391" s="55"/>
      <c r="AD391" s="55"/>
      <c r="AE391" s="55"/>
      <c r="AF391" s="55"/>
      <c r="AG391" s="55"/>
      <c r="AH391" s="55" t="str">
        <f>IF('CADASTRO PROD'!E391 = "", "-", 'CADASTRO PROD'!E391)</f>
        <v>-</v>
      </c>
      <c r="AI391" s="55" t="str">
        <f>IF(AH391= "-", "-", 'CADASTRO PROD'!J391)</f>
        <v>-</v>
      </c>
      <c r="AJ391" s="55" t="str">
        <f>IF(AI391 = "-", "-", 'CADASTRO PROD'!D391)</f>
        <v>-</v>
      </c>
    </row>
    <row r="392" ht="30.0" customHeight="1">
      <c r="A392" s="1"/>
      <c r="B392" s="97" t="str">
        <f t="shared" si="1"/>
        <v/>
      </c>
      <c r="C392" s="98" t="str">
        <f t="shared" si="5"/>
        <v>-</v>
      </c>
      <c r="D392" s="102"/>
      <c r="E392" s="151" t="str">
        <f t="shared" si="2"/>
        <v/>
      </c>
      <c r="F392" s="100"/>
      <c r="G392" s="92"/>
      <c r="H392" s="93"/>
      <c r="I392" s="100"/>
      <c r="J392" s="93"/>
      <c r="K392" s="124"/>
      <c r="L392" s="147" t="str">
        <f t="shared" si="3"/>
        <v/>
      </c>
      <c r="M392" s="103" t="str">
        <f>IF(F392="","",VLOOKUP(E392,'CADASTRO PROD'!$D$8:$P$508,13,FALSE)*K392)</f>
        <v>  </v>
      </c>
      <c r="N392" s="143" t="str">
        <f t="shared" si="4"/>
        <v/>
      </c>
      <c r="O392" s="4"/>
      <c r="P392" s="4"/>
      <c r="Q392" s="4"/>
      <c r="R392" s="4"/>
      <c r="S392" s="4"/>
      <c r="T392" s="4"/>
      <c r="U392" s="4"/>
      <c r="V392" s="142"/>
      <c r="W392" s="104"/>
      <c r="X392" s="104"/>
      <c r="Y392" s="55"/>
      <c r="Z392" s="55"/>
      <c r="AA392" s="55"/>
      <c r="AB392" s="55"/>
      <c r="AC392" s="55"/>
      <c r="AD392" s="55"/>
      <c r="AE392" s="55"/>
      <c r="AF392" s="55"/>
      <c r="AG392" s="55"/>
      <c r="AH392" s="55" t="str">
        <f>IF('CADASTRO PROD'!E392 = "", "-", 'CADASTRO PROD'!E392)</f>
        <v>-</v>
      </c>
      <c r="AI392" s="55" t="str">
        <f>IF(AH392= "-", "-", 'CADASTRO PROD'!J392)</f>
        <v>-</v>
      </c>
      <c r="AJ392" s="55" t="str">
        <f>IF(AI392 = "-", "-", 'CADASTRO PROD'!D392)</f>
        <v>-</v>
      </c>
    </row>
    <row r="393" ht="30.0" customHeight="1">
      <c r="A393" s="1"/>
      <c r="B393" s="97" t="str">
        <f t="shared" si="1"/>
        <v/>
      </c>
      <c r="C393" s="108" t="str">
        <f t="shared" si="5"/>
        <v>-</v>
      </c>
      <c r="D393" s="112"/>
      <c r="E393" s="150" t="str">
        <f t="shared" si="2"/>
        <v/>
      </c>
      <c r="F393" s="110"/>
      <c r="G393" s="92"/>
      <c r="H393" s="93"/>
      <c r="I393" s="110"/>
      <c r="J393" s="93"/>
      <c r="K393" s="132"/>
      <c r="L393" s="149" t="str">
        <f t="shared" si="3"/>
        <v/>
      </c>
      <c r="M393" s="113" t="str">
        <f>IF(F393="","",VLOOKUP(E393,'CADASTRO PROD'!$D$8:$P$508,13,FALSE)*K393)</f>
        <v>  </v>
      </c>
      <c r="N393" s="143" t="str">
        <f t="shared" si="4"/>
        <v/>
      </c>
      <c r="O393" s="4"/>
      <c r="P393" s="4"/>
      <c r="Q393" s="4"/>
      <c r="R393" s="4"/>
      <c r="S393" s="4"/>
      <c r="T393" s="4"/>
      <c r="U393" s="4"/>
      <c r="V393" s="142"/>
      <c r="W393" s="104"/>
      <c r="X393" s="104"/>
      <c r="Y393" s="55"/>
      <c r="Z393" s="55"/>
      <c r="AA393" s="55"/>
      <c r="AB393" s="55"/>
      <c r="AC393" s="55"/>
      <c r="AD393" s="55"/>
      <c r="AE393" s="55"/>
      <c r="AF393" s="55"/>
      <c r="AG393" s="55"/>
      <c r="AH393" s="55" t="str">
        <f>IF('CADASTRO PROD'!E393 = "", "-", 'CADASTRO PROD'!E393)</f>
        <v>-</v>
      </c>
      <c r="AI393" s="55" t="str">
        <f>IF(AH393= "-", "-", 'CADASTRO PROD'!J393)</f>
        <v>-</v>
      </c>
      <c r="AJ393" s="55" t="str">
        <f>IF(AI393 = "-", "-", 'CADASTRO PROD'!D393)</f>
        <v>-</v>
      </c>
    </row>
    <row r="394" ht="30.0" customHeight="1">
      <c r="A394" s="1"/>
      <c r="B394" s="97" t="str">
        <f t="shared" si="1"/>
        <v/>
      </c>
      <c r="C394" s="98" t="str">
        <f t="shared" si="5"/>
        <v>-</v>
      </c>
      <c r="D394" s="102"/>
      <c r="E394" s="151" t="str">
        <f t="shared" si="2"/>
        <v/>
      </c>
      <c r="F394" s="100"/>
      <c r="G394" s="92"/>
      <c r="H394" s="93"/>
      <c r="I394" s="100"/>
      <c r="J394" s="93"/>
      <c r="K394" s="124"/>
      <c r="L394" s="147" t="str">
        <f t="shared" si="3"/>
        <v/>
      </c>
      <c r="M394" s="103" t="str">
        <f>IF(F394="","",VLOOKUP(E394,'CADASTRO PROD'!$D$8:$P$508,13,FALSE)*K394)</f>
        <v>  </v>
      </c>
      <c r="N394" s="143" t="str">
        <f t="shared" si="4"/>
        <v/>
      </c>
      <c r="O394" s="4"/>
      <c r="P394" s="4"/>
      <c r="Q394" s="4"/>
      <c r="R394" s="4"/>
      <c r="S394" s="4"/>
      <c r="T394" s="4"/>
      <c r="U394" s="4"/>
      <c r="V394" s="142"/>
      <c r="W394" s="104"/>
      <c r="X394" s="104"/>
      <c r="Y394" s="55"/>
      <c r="Z394" s="55"/>
      <c r="AA394" s="55"/>
      <c r="AB394" s="55"/>
      <c r="AC394" s="55"/>
      <c r="AD394" s="55"/>
      <c r="AE394" s="55"/>
      <c r="AF394" s="55"/>
      <c r="AG394" s="55"/>
      <c r="AH394" s="55" t="str">
        <f>IF('CADASTRO PROD'!E394 = "", "-", 'CADASTRO PROD'!E394)</f>
        <v>-</v>
      </c>
      <c r="AI394" s="55" t="str">
        <f>IF(AH394= "-", "-", 'CADASTRO PROD'!J394)</f>
        <v>-</v>
      </c>
      <c r="AJ394" s="55" t="str">
        <f>IF(AI394 = "-", "-", 'CADASTRO PROD'!D394)</f>
        <v>-</v>
      </c>
    </row>
    <row r="395" ht="30.0" customHeight="1">
      <c r="A395" s="1"/>
      <c r="B395" s="97" t="str">
        <f t="shared" si="1"/>
        <v/>
      </c>
      <c r="C395" s="108" t="str">
        <f t="shared" si="5"/>
        <v>-</v>
      </c>
      <c r="D395" s="112"/>
      <c r="E395" s="150" t="str">
        <f t="shared" si="2"/>
        <v/>
      </c>
      <c r="F395" s="110"/>
      <c r="G395" s="92"/>
      <c r="H395" s="93"/>
      <c r="I395" s="110"/>
      <c r="J395" s="93"/>
      <c r="K395" s="132"/>
      <c r="L395" s="149" t="str">
        <f t="shared" si="3"/>
        <v/>
      </c>
      <c r="M395" s="113" t="str">
        <f>IF(F395="","",VLOOKUP(E395,'CADASTRO PROD'!$D$8:$P$508,13,FALSE)*K395)</f>
        <v>  </v>
      </c>
      <c r="N395" s="143" t="str">
        <f t="shared" si="4"/>
        <v/>
      </c>
      <c r="O395" s="4"/>
      <c r="P395" s="4"/>
      <c r="Q395" s="4"/>
      <c r="R395" s="4"/>
      <c r="S395" s="4"/>
      <c r="T395" s="4"/>
      <c r="U395" s="4"/>
      <c r="V395" s="142"/>
      <c r="W395" s="104"/>
      <c r="X395" s="104"/>
      <c r="Y395" s="55"/>
      <c r="Z395" s="55"/>
      <c r="AA395" s="55"/>
      <c r="AB395" s="55"/>
      <c r="AC395" s="55"/>
      <c r="AD395" s="55"/>
      <c r="AE395" s="55"/>
      <c r="AF395" s="55"/>
      <c r="AG395" s="55"/>
      <c r="AH395" s="55" t="str">
        <f>IF('CADASTRO PROD'!E395 = "", "-", 'CADASTRO PROD'!E395)</f>
        <v>-</v>
      </c>
      <c r="AI395" s="55" t="str">
        <f>IF(AH395= "-", "-", 'CADASTRO PROD'!J395)</f>
        <v>-</v>
      </c>
      <c r="AJ395" s="55" t="str">
        <f>IF(AI395 = "-", "-", 'CADASTRO PROD'!D395)</f>
        <v>-</v>
      </c>
    </row>
    <row r="396" ht="30.0" customHeight="1">
      <c r="A396" s="1"/>
      <c r="B396" s="97" t="str">
        <f t="shared" si="1"/>
        <v/>
      </c>
      <c r="C396" s="98" t="str">
        <f t="shared" si="5"/>
        <v>-</v>
      </c>
      <c r="D396" s="102"/>
      <c r="E396" s="151" t="str">
        <f t="shared" si="2"/>
        <v/>
      </c>
      <c r="F396" s="100"/>
      <c r="G396" s="92"/>
      <c r="H396" s="93"/>
      <c r="I396" s="100"/>
      <c r="J396" s="93"/>
      <c r="K396" s="124"/>
      <c r="L396" s="147" t="str">
        <f t="shared" si="3"/>
        <v/>
      </c>
      <c r="M396" s="103" t="str">
        <f>IF(F396="","",VLOOKUP(E396,'CADASTRO PROD'!$D$8:$P$508,13,FALSE)*K396)</f>
        <v>  </v>
      </c>
      <c r="N396" s="143" t="str">
        <f t="shared" si="4"/>
        <v/>
      </c>
      <c r="O396" s="4"/>
      <c r="P396" s="4"/>
      <c r="Q396" s="4"/>
      <c r="R396" s="4"/>
      <c r="S396" s="4"/>
      <c r="T396" s="4"/>
      <c r="U396" s="4"/>
      <c r="V396" s="142"/>
      <c r="W396" s="104"/>
      <c r="X396" s="104"/>
      <c r="Y396" s="55"/>
      <c r="Z396" s="55"/>
      <c r="AA396" s="55"/>
      <c r="AB396" s="55"/>
      <c r="AC396" s="55"/>
      <c r="AD396" s="55"/>
      <c r="AE396" s="55"/>
      <c r="AF396" s="55"/>
      <c r="AG396" s="55"/>
      <c r="AH396" s="55" t="str">
        <f>IF('CADASTRO PROD'!E396 = "", "-", 'CADASTRO PROD'!E396)</f>
        <v>-</v>
      </c>
      <c r="AI396" s="55" t="str">
        <f>IF(AH396= "-", "-", 'CADASTRO PROD'!J396)</f>
        <v>-</v>
      </c>
      <c r="AJ396" s="55" t="str">
        <f>IF(AI396 = "-", "-", 'CADASTRO PROD'!D396)</f>
        <v>-</v>
      </c>
    </row>
    <row r="397" ht="30.0" customHeight="1">
      <c r="A397" s="1"/>
      <c r="B397" s="97" t="str">
        <f t="shared" si="1"/>
        <v/>
      </c>
      <c r="C397" s="108" t="str">
        <f t="shared" si="5"/>
        <v>-</v>
      </c>
      <c r="D397" s="112"/>
      <c r="E397" s="150" t="str">
        <f t="shared" si="2"/>
        <v/>
      </c>
      <c r="F397" s="110"/>
      <c r="G397" s="92"/>
      <c r="H397" s="93"/>
      <c r="I397" s="110"/>
      <c r="J397" s="93"/>
      <c r="K397" s="132"/>
      <c r="L397" s="149" t="str">
        <f t="shared" si="3"/>
        <v/>
      </c>
      <c r="M397" s="113" t="str">
        <f>IF(F397="","",VLOOKUP(E397,'CADASTRO PROD'!$D$8:$P$508,13,FALSE)*K397)</f>
        <v>  </v>
      </c>
      <c r="N397" s="143" t="str">
        <f t="shared" si="4"/>
        <v/>
      </c>
      <c r="O397" s="4"/>
      <c r="P397" s="4"/>
      <c r="Q397" s="4"/>
      <c r="R397" s="4"/>
      <c r="S397" s="4"/>
      <c r="T397" s="4"/>
      <c r="U397" s="4"/>
      <c r="V397" s="142"/>
      <c r="W397" s="104"/>
      <c r="X397" s="104"/>
      <c r="Y397" s="55"/>
      <c r="Z397" s="55"/>
      <c r="AA397" s="55"/>
      <c r="AB397" s="55"/>
      <c r="AC397" s="55"/>
      <c r="AD397" s="55"/>
      <c r="AE397" s="55"/>
      <c r="AF397" s="55"/>
      <c r="AG397" s="55"/>
      <c r="AH397" s="55" t="str">
        <f>IF('CADASTRO PROD'!E397 = "", "-", 'CADASTRO PROD'!E397)</f>
        <v>-</v>
      </c>
      <c r="AI397" s="55" t="str">
        <f>IF(AH397= "-", "-", 'CADASTRO PROD'!J397)</f>
        <v>-</v>
      </c>
      <c r="AJ397" s="55" t="str">
        <f>IF(AI397 = "-", "-", 'CADASTRO PROD'!D397)</f>
        <v>-</v>
      </c>
    </row>
    <row r="398" ht="30.0" customHeight="1">
      <c r="A398" s="1"/>
      <c r="B398" s="97" t="str">
        <f t="shared" si="1"/>
        <v/>
      </c>
      <c r="C398" s="98" t="str">
        <f t="shared" si="5"/>
        <v>-</v>
      </c>
      <c r="D398" s="102"/>
      <c r="E398" s="151" t="str">
        <f t="shared" si="2"/>
        <v/>
      </c>
      <c r="F398" s="100"/>
      <c r="G398" s="92"/>
      <c r="H398" s="93"/>
      <c r="I398" s="100"/>
      <c r="J398" s="93"/>
      <c r="K398" s="124"/>
      <c r="L398" s="147" t="str">
        <f t="shared" si="3"/>
        <v/>
      </c>
      <c r="M398" s="103" t="str">
        <f>IF(F398="","",VLOOKUP(E398,'CADASTRO PROD'!$D$8:$P$508,13,FALSE)*K398)</f>
        <v>  </v>
      </c>
      <c r="N398" s="143" t="str">
        <f t="shared" si="4"/>
        <v/>
      </c>
      <c r="O398" s="4"/>
      <c r="P398" s="4"/>
      <c r="Q398" s="4"/>
      <c r="R398" s="4"/>
      <c r="S398" s="4"/>
      <c r="T398" s="4"/>
      <c r="U398" s="4"/>
      <c r="V398" s="142"/>
      <c r="W398" s="104"/>
      <c r="X398" s="104"/>
      <c r="Y398" s="55"/>
      <c r="Z398" s="55"/>
      <c r="AA398" s="55"/>
      <c r="AB398" s="55"/>
      <c r="AC398" s="55"/>
      <c r="AD398" s="55"/>
      <c r="AE398" s="55"/>
      <c r="AF398" s="55"/>
      <c r="AG398" s="55"/>
      <c r="AH398" s="55" t="str">
        <f>IF('CADASTRO PROD'!E398 = "", "-", 'CADASTRO PROD'!E398)</f>
        <v>-</v>
      </c>
      <c r="AI398" s="55" t="str">
        <f>IF(AH398= "-", "-", 'CADASTRO PROD'!J398)</f>
        <v>-</v>
      </c>
      <c r="AJ398" s="55" t="str">
        <f>IF(AI398 = "-", "-", 'CADASTRO PROD'!D398)</f>
        <v>-</v>
      </c>
    </row>
    <row r="399" ht="30.0" customHeight="1">
      <c r="A399" s="1"/>
      <c r="B399" s="97" t="str">
        <f t="shared" si="1"/>
        <v/>
      </c>
      <c r="C399" s="108" t="str">
        <f t="shared" si="5"/>
        <v>-</v>
      </c>
      <c r="D399" s="112"/>
      <c r="E399" s="150" t="str">
        <f t="shared" si="2"/>
        <v/>
      </c>
      <c r="F399" s="110"/>
      <c r="G399" s="92"/>
      <c r="H399" s="93"/>
      <c r="I399" s="110"/>
      <c r="J399" s="93"/>
      <c r="K399" s="132"/>
      <c r="L399" s="149" t="str">
        <f t="shared" si="3"/>
        <v/>
      </c>
      <c r="M399" s="113" t="str">
        <f>IF(F399="","",VLOOKUP(E399,'CADASTRO PROD'!$D$8:$P$508,13,FALSE)*K399)</f>
        <v>  </v>
      </c>
      <c r="N399" s="143" t="str">
        <f t="shared" si="4"/>
        <v/>
      </c>
      <c r="O399" s="4"/>
      <c r="P399" s="4"/>
      <c r="Q399" s="4"/>
      <c r="R399" s="4"/>
      <c r="S399" s="4"/>
      <c r="T399" s="4"/>
      <c r="U399" s="4"/>
      <c r="V399" s="142"/>
      <c r="W399" s="104"/>
      <c r="X399" s="104"/>
      <c r="Y399" s="55"/>
      <c r="Z399" s="55"/>
      <c r="AA399" s="55"/>
      <c r="AB399" s="55"/>
      <c r="AC399" s="55"/>
      <c r="AD399" s="55"/>
      <c r="AE399" s="55"/>
      <c r="AF399" s="55"/>
      <c r="AG399" s="55"/>
      <c r="AH399" s="55" t="str">
        <f>IF('CADASTRO PROD'!E399 = "", "-", 'CADASTRO PROD'!E399)</f>
        <v>-</v>
      </c>
      <c r="AI399" s="55" t="str">
        <f>IF(AH399= "-", "-", 'CADASTRO PROD'!J399)</f>
        <v>-</v>
      </c>
      <c r="AJ399" s="55" t="str">
        <f>IF(AI399 = "-", "-", 'CADASTRO PROD'!D399)</f>
        <v>-</v>
      </c>
    </row>
    <row r="400" ht="30.0" customHeight="1">
      <c r="A400" s="1"/>
      <c r="B400" s="97" t="str">
        <f t="shared" si="1"/>
        <v/>
      </c>
      <c r="C400" s="98" t="str">
        <f t="shared" si="5"/>
        <v>-</v>
      </c>
      <c r="D400" s="102"/>
      <c r="E400" s="151" t="str">
        <f t="shared" si="2"/>
        <v/>
      </c>
      <c r="F400" s="100"/>
      <c r="G400" s="92"/>
      <c r="H400" s="93"/>
      <c r="I400" s="100"/>
      <c r="J400" s="93"/>
      <c r="K400" s="124"/>
      <c r="L400" s="147" t="str">
        <f t="shared" si="3"/>
        <v/>
      </c>
      <c r="M400" s="103" t="str">
        <f>IF(F400="","",VLOOKUP(E400,'CADASTRO PROD'!$D$8:$P$508,13,FALSE)*K400)</f>
        <v>  </v>
      </c>
      <c r="N400" s="143" t="str">
        <f t="shared" si="4"/>
        <v/>
      </c>
      <c r="O400" s="4"/>
      <c r="P400" s="4"/>
      <c r="Q400" s="4"/>
      <c r="R400" s="4"/>
      <c r="S400" s="4"/>
      <c r="T400" s="4"/>
      <c r="U400" s="4"/>
      <c r="V400" s="142"/>
      <c r="W400" s="104"/>
      <c r="X400" s="104"/>
      <c r="Y400" s="55"/>
      <c r="Z400" s="55"/>
      <c r="AA400" s="55"/>
      <c r="AB400" s="55"/>
      <c r="AC400" s="55"/>
      <c r="AD400" s="55"/>
      <c r="AE400" s="55"/>
      <c r="AF400" s="55"/>
      <c r="AG400" s="55"/>
      <c r="AH400" s="55" t="str">
        <f>IF('CADASTRO PROD'!E400 = "", "-", 'CADASTRO PROD'!E400)</f>
        <v>-</v>
      </c>
      <c r="AI400" s="55" t="str">
        <f>IF(AH400= "-", "-", 'CADASTRO PROD'!J400)</f>
        <v>-</v>
      </c>
      <c r="AJ400" s="55" t="str">
        <f>IF(AI400 = "-", "-", 'CADASTRO PROD'!D400)</f>
        <v>-</v>
      </c>
    </row>
    <row r="401" ht="30.0" customHeight="1">
      <c r="A401" s="1"/>
      <c r="B401" s="97" t="str">
        <f t="shared" si="1"/>
        <v/>
      </c>
      <c r="C401" s="108" t="str">
        <f t="shared" si="5"/>
        <v>-</v>
      </c>
      <c r="D401" s="112"/>
      <c r="E401" s="150" t="str">
        <f t="shared" si="2"/>
        <v/>
      </c>
      <c r="F401" s="110"/>
      <c r="G401" s="92"/>
      <c r="H401" s="93"/>
      <c r="I401" s="110"/>
      <c r="J401" s="93"/>
      <c r="K401" s="132"/>
      <c r="L401" s="149" t="str">
        <f t="shared" si="3"/>
        <v/>
      </c>
      <c r="M401" s="113" t="str">
        <f>IF(F401="","",VLOOKUP(E401,'CADASTRO PROD'!$D$8:$P$508,13,FALSE)*K401)</f>
        <v>  </v>
      </c>
      <c r="N401" s="143" t="str">
        <f t="shared" si="4"/>
        <v/>
      </c>
      <c r="O401" s="4"/>
      <c r="P401" s="4"/>
      <c r="Q401" s="4"/>
      <c r="R401" s="4"/>
      <c r="S401" s="4"/>
      <c r="T401" s="4"/>
      <c r="U401" s="4"/>
      <c r="V401" s="142"/>
      <c r="W401" s="104"/>
      <c r="X401" s="104"/>
      <c r="Y401" s="55"/>
      <c r="Z401" s="55"/>
      <c r="AA401" s="55"/>
      <c r="AB401" s="55"/>
      <c r="AC401" s="55"/>
      <c r="AD401" s="55"/>
      <c r="AE401" s="55"/>
      <c r="AF401" s="55"/>
      <c r="AG401" s="55"/>
      <c r="AH401" s="55" t="str">
        <f>IF('CADASTRO PROD'!E401 = "", "-", 'CADASTRO PROD'!E401)</f>
        <v>-</v>
      </c>
      <c r="AI401" s="55" t="str">
        <f>IF(AH401= "-", "-", 'CADASTRO PROD'!J401)</f>
        <v>-</v>
      </c>
      <c r="AJ401" s="55" t="str">
        <f>IF(AI401 = "-", "-", 'CADASTRO PROD'!D401)</f>
        <v>-</v>
      </c>
    </row>
    <row r="402" ht="30.0" customHeight="1">
      <c r="A402" s="1"/>
      <c r="B402" s="97" t="str">
        <f t="shared" si="1"/>
        <v/>
      </c>
      <c r="C402" s="98" t="str">
        <f t="shared" si="5"/>
        <v>-</v>
      </c>
      <c r="D402" s="102"/>
      <c r="E402" s="151" t="str">
        <f t="shared" si="2"/>
        <v/>
      </c>
      <c r="F402" s="100"/>
      <c r="G402" s="92"/>
      <c r="H402" s="93"/>
      <c r="I402" s="100"/>
      <c r="J402" s="93"/>
      <c r="K402" s="124"/>
      <c r="L402" s="147" t="str">
        <f t="shared" si="3"/>
        <v/>
      </c>
      <c r="M402" s="103" t="str">
        <f>IF(F402="","",VLOOKUP(E402,'CADASTRO PROD'!$D$8:$P$508,13,FALSE)*K402)</f>
        <v>  </v>
      </c>
      <c r="N402" s="143" t="str">
        <f t="shared" si="4"/>
        <v/>
      </c>
      <c r="O402" s="4"/>
      <c r="P402" s="4"/>
      <c r="Q402" s="4"/>
      <c r="R402" s="4"/>
      <c r="S402" s="4"/>
      <c r="T402" s="4"/>
      <c r="U402" s="4"/>
      <c r="V402" s="142"/>
      <c r="W402" s="104"/>
      <c r="X402" s="104"/>
      <c r="Y402" s="55"/>
      <c r="Z402" s="55"/>
      <c r="AA402" s="55"/>
      <c r="AB402" s="55"/>
      <c r="AC402" s="55"/>
      <c r="AD402" s="55"/>
      <c r="AE402" s="55"/>
      <c r="AF402" s="55"/>
      <c r="AG402" s="55"/>
      <c r="AH402" s="55" t="str">
        <f>IF('CADASTRO PROD'!E402 = "", "-", 'CADASTRO PROD'!E402)</f>
        <v>-</v>
      </c>
      <c r="AI402" s="55" t="str">
        <f>IF(AH402= "-", "-", 'CADASTRO PROD'!J402)</f>
        <v>-</v>
      </c>
      <c r="AJ402" s="55" t="str">
        <f>IF(AI402 = "-", "-", 'CADASTRO PROD'!D402)</f>
        <v>-</v>
      </c>
    </row>
    <row r="403" ht="30.0" customHeight="1">
      <c r="A403" s="1"/>
      <c r="B403" s="97" t="str">
        <f t="shared" si="1"/>
        <v/>
      </c>
      <c r="C403" s="108" t="str">
        <f t="shared" si="5"/>
        <v>-</v>
      </c>
      <c r="D403" s="112"/>
      <c r="E403" s="150" t="str">
        <f t="shared" si="2"/>
        <v/>
      </c>
      <c r="F403" s="110"/>
      <c r="G403" s="92"/>
      <c r="H403" s="93"/>
      <c r="I403" s="110"/>
      <c r="J403" s="93"/>
      <c r="K403" s="132"/>
      <c r="L403" s="149" t="str">
        <f t="shared" si="3"/>
        <v/>
      </c>
      <c r="M403" s="113" t="str">
        <f>IF(F403="","",VLOOKUP(E403,'CADASTRO PROD'!$D$8:$P$508,13,FALSE)*K403)</f>
        <v>  </v>
      </c>
      <c r="N403" s="143" t="str">
        <f t="shared" si="4"/>
        <v/>
      </c>
      <c r="O403" s="4"/>
      <c r="P403" s="4"/>
      <c r="Q403" s="4"/>
      <c r="R403" s="4"/>
      <c r="S403" s="4"/>
      <c r="T403" s="4"/>
      <c r="U403" s="4"/>
      <c r="V403" s="142"/>
      <c r="W403" s="104"/>
      <c r="X403" s="104"/>
      <c r="Y403" s="55"/>
      <c r="Z403" s="55"/>
      <c r="AA403" s="55"/>
      <c r="AB403" s="55"/>
      <c r="AC403" s="55"/>
      <c r="AD403" s="55"/>
      <c r="AE403" s="55"/>
      <c r="AF403" s="55"/>
      <c r="AG403" s="55"/>
      <c r="AH403" s="55" t="str">
        <f>IF('CADASTRO PROD'!E403 = "", "-", 'CADASTRO PROD'!E403)</f>
        <v>-</v>
      </c>
      <c r="AI403" s="55" t="str">
        <f>IF(AH403= "-", "-", 'CADASTRO PROD'!J403)</f>
        <v>-</v>
      </c>
      <c r="AJ403" s="55" t="str">
        <f>IF(AI403 = "-", "-", 'CADASTRO PROD'!D403)</f>
        <v>-</v>
      </c>
    </row>
    <row r="404" ht="30.0" customHeight="1">
      <c r="A404" s="1"/>
      <c r="B404" s="97" t="str">
        <f t="shared" si="1"/>
        <v/>
      </c>
      <c r="C404" s="98" t="str">
        <f t="shared" si="5"/>
        <v>-</v>
      </c>
      <c r="D404" s="102"/>
      <c r="E404" s="151" t="str">
        <f t="shared" si="2"/>
        <v/>
      </c>
      <c r="F404" s="100"/>
      <c r="G404" s="92"/>
      <c r="H404" s="93"/>
      <c r="I404" s="100"/>
      <c r="J404" s="93"/>
      <c r="K404" s="124"/>
      <c r="L404" s="147" t="str">
        <f t="shared" si="3"/>
        <v/>
      </c>
      <c r="M404" s="103" t="str">
        <f>IF(F404="","",VLOOKUP(E404,'CADASTRO PROD'!$D$8:$P$508,13,FALSE)*K404)</f>
        <v>  </v>
      </c>
      <c r="N404" s="143" t="str">
        <f t="shared" si="4"/>
        <v/>
      </c>
      <c r="O404" s="4"/>
      <c r="P404" s="4"/>
      <c r="Q404" s="4"/>
      <c r="R404" s="4"/>
      <c r="S404" s="4"/>
      <c r="T404" s="4"/>
      <c r="U404" s="4"/>
      <c r="V404" s="142"/>
      <c r="W404" s="104"/>
      <c r="X404" s="104"/>
      <c r="Y404" s="55"/>
      <c r="Z404" s="55"/>
      <c r="AA404" s="55"/>
      <c r="AB404" s="55"/>
      <c r="AC404" s="55"/>
      <c r="AD404" s="55"/>
      <c r="AE404" s="55"/>
      <c r="AF404" s="55"/>
      <c r="AG404" s="55"/>
      <c r="AH404" s="55" t="str">
        <f>IF('CADASTRO PROD'!E404 = "", "-", 'CADASTRO PROD'!E404)</f>
        <v>-</v>
      </c>
      <c r="AI404" s="55" t="str">
        <f>IF(AH404= "-", "-", 'CADASTRO PROD'!J404)</f>
        <v>-</v>
      </c>
      <c r="AJ404" s="55" t="str">
        <f>IF(AI404 = "-", "-", 'CADASTRO PROD'!D404)</f>
        <v>-</v>
      </c>
    </row>
    <row r="405" ht="30.0" customHeight="1">
      <c r="A405" s="1"/>
      <c r="B405" s="97" t="str">
        <f t="shared" si="1"/>
        <v/>
      </c>
      <c r="C405" s="108" t="str">
        <f t="shared" si="5"/>
        <v>-</v>
      </c>
      <c r="D405" s="112"/>
      <c r="E405" s="150" t="str">
        <f t="shared" si="2"/>
        <v/>
      </c>
      <c r="F405" s="110"/>
      <c r="G405" s="92"/>
      <c r="H405" s="93"/>
      <c r="I405" s="110"/>
      <c r="J405" s="93"/>
      <c r="K405" s="132"/>
      <c r="L405" s="149" t="str">
        <f t="shared" si="3"/>
        <v/>
      </c>
      <c r="M405" s="113" t="str">
        <f>IF(F405="","",VLOOKUP(E405,'CADASTRO PROD'!$D$8:$P$508,13,FALSE)*K405)</f>
        <v>  </v>
      </c>
      <c r="N405" s="143" t="str">
        <f t="shared" si="4"/>
        <v/>
      </c>
      <c r="O405" s="4"/>
      <c r="P405" s="4"/>
      <c r="Q405" s="4"/>
      <c r="R405" s="4"/>
      <c r="S405" s="4"/>
      <c r="T405" s="4"/>
      <c r="U405" s="4"/>
      <c r="V405" s="142"/>
      <c r="W405" s="104"/>
      <c r="X405" s="104"/>
      <c r="Y405" s="55"/>
      <c r="Z405" s="55"/>
      <c r="AA405" s="55"/>
      <c r="AB405" s="55"/>
      <c r="AC405" s="55"/>
      <c r="AD405" s="55"/>
      <c r="AE405" s="55"/>
      <c r="AF405" s="55"/>
      <c r="AG405" s="55"/>
      <c r="AH405" s="55" t="str">
        <f>IF('CADASTRO PROD'!E405 = "", "-", 'CADASTRO PROD'!E405)</f>
        <v>-</v>
      </c>
      <c r="AI405" s="55" t="str">
        <f>IF(AH405= "-", "-", 'CADASTRO PROD'!J405)</f>
        <v>-</v>
      </c>
      <c r="AJ405" s="55" t="str">
        <f>IF(AI405 = "-", "-", 'CADASTRO PROD'!D405)</f>
        <v>-</v>
      </c>
    </row>
    <row r="406" ht="30.0" customHeight="1">
      <c r="A406" s="1"/>
      <c r="B406" s="97" t="str">
        <f t="shared" si="1"/>
        <v/>
      </c>
      <c r="C406" s="98" t="str">
        <f t="shared" si="5"/>
        <v>-</v>
      </c>
      <c r="D406" s="102"/>
      <c r="E406" s="151" t="str">
        <f t="shared" si="2"/>
        <v/>
      </c>
      <c r="F406" s="100"/>
      <c r="G406" s="92"/>
      <c r="H406" s="93"/>
      <c r="I406" s="100"/>
      <c r="J406" s="93"/>
      <c r="K406" s="124"/>
      <c r="L406" s="147" t="str">
        <f t="shared" si="3"/>
        <v/>
      </c>
      <c r="M406" s="103" t="str">
        <f>IF(F406="","",VLOOKUP(E406,'CADASTRO PROD'!$D$8:$P$508,13,FALSE)*K406)</f>
        <v>  </v>
      </c>
      <c r="N406" s="143" t="str">
        <f t="shared" si="4"/>
        <v/>
      </c>
      <c r="O406" s="4"/>
      <c r="P406" s="4"/>
      <c r="Q406" s="4"/>
      <c r="R406" s="4"/>
      <c r="S406" s="4"/>
      <c r="T406" s="4"/>
      <c r="U406" s="4"/>
      <c r="V406" s="142"/>
      <c r="W406" s="104"/>
      <c r="X406" s="104"/>
      <c r="Y406" s="55"/>
      <c r="Z406" s="55"/>
      <c r="AA406" s="55"/>
      <c r="AB406" s="55"/>
      <c r="AC406" s="55"/>
      <c r="AD406" s="55"/>
      <c r="AE406" s="55"/>
      <c r="AF406" s="55"/>
      <c r="AG406" s="55"/>
      <c r="AH406" s="55" t="str">
        <f>IF('CADASTRO PROD'!E406 = "", "-", 'CADASTRO PROD'!E406)</f>
        <v>-</v>
      </c>
      <c r="AI406" s="55" t="str">
        <f>IF(AH406= "-", "-", 'CADASTRO PROD'!J406)</f>
        <v>-</v>
      </c>
      <c r="AJ406" s="55" t="str">
        <f>IF(AI406 = "-", "-", 'CADASTRO PROD'!D406)</f>
        <v>-</v>
      </c>
    </row>
    <row r="407" ht="30.0" customHeight="1">
      <c r="A407" s="1"/>
      <c r="B407" s="97" t="str">
        <f t="shared" si="1"/>
        <v/>
      </c>
      <c r="C407" s="108" t="str">
        <f t="shared" si="5"/>
        <v>-</v>
      </c>
      <c r="D407" s="112"/>
      <c r="E407" s="150" t="str">
        <f t="shared" si="2"/>
        <v/>
      </c>
      <c r="F407" s="110"/>
      <c r="G407" s="92"/>
      <c r="H407" s="93"/>
      <c r="I407" s="110"/>
      <c r="J407" s="93"/>
      <c r="K407" s="132"/>
      <c r="L407" s="149" t="str">
        <f t="shared" si="3"/>
        <v/>
      </c>
      <c r="M407" s="113" t="str">
        <f>IF(F407="","",VLOOKUP(E407,'CADASTRO PROD'!$D$8:$P$508,13,FALSE)*K407)</f>
        <v>  </v>
      </c>
      <c r="N407" s="143" t="str">
        <f t="shared" si="4"/>
        <v/>
      </c>
      <c r="O407" s="4"/>
      <c r="P407" s="4"/>
      <c r="Q407" s="4"/>
      <c r="R407" s="4"/>
      <c r="S407" s="4"/>
      <c r="T407" s="4"/>
      <c r="U407" s="4"/>
      <c r="V407" s="142"/>
      <c r="W407" s="104"/>
      <c r="X407" s="104"/>
      <c r="Y407" s="55"/>
      <c r="Z407" s="55"/>
      <c r="AA407" s="55"/>
      <c r="AB407" s="55"/>
      <c r="AC407" s="55"/>
      <c r="AD407" s="55"/>
      <c r="AE407" s="55"/>
      <c r="AF407" s="55"/>
      <c r="AG407" s="55"/>
      <c r="AH407" s="55" t="str">
        <f>IF('CADASTRO PROD'!E407 = "", "-", 'CADASTRO PROD'!E407)</f>
        <v>-</v>
      </c>
      <c r="AI407" s="55" t="str">
        <f>IF(AH407= "-", "-", 'CADASTRO PROD'!J407)</f>
        <v>-</v>
      </c>
      <c r="AJ407" s="55" t="str">
        <f>IF(AI407 = "-", "-", 'CADASTRO PROD'!D407)</f>
        <v>-</v>
      </c>
    </row>
    <row r="408" ht="30.0" customHeight="1">
      <c r="A408" s="1"/>
      <c r="B408" s="97" t="str">
        <f t="shared" si="1"/>
        <v/>
      </c>
      <c r="C408" s="98" t="str">
        <f t="shared" si="5"/>
        <v>-</v>
      </c>
      <c r="D408" s="102"/>
      <c r="E408" s="151" t="str">
        <f t="shared" si="2"/>
        <v/>
      </c>
      <c r="F408" s="100"/>
      <c r="G408" s="92"/>
      <c r="H408" s="93"/>
      <c r="I408" s="100"/>
      <c r="J408" s="93"/>
      <c r="K408" s="124"/>
      <c r="L408" s="147" t="str">
        <f t="shared" si="3"/>
        <v/>
      </c>
      <c r="M408" s="103" t="str">
        <f>IF(F408="","",VLOOKUP(E408,'CADASTRO PROD'!$D$8:$P$508,13,FALSE)*K408)</f>
        <v>  </v>
      </c>
      <c r="N408" s="143" t="str">
        <f t="shared" si="4"/>
        <v/>
      </c>
      <c r="O408" s="4"/>
      <c r="P408" s="4"/>
      <c r="Q408" s="4"/>
      <c r="R408" s="4"/>
      <c r="S408" s="4"/>
      <c r="T408" s="4"/>
      <c r="U408" s="4"/>
      <c r="V408" s="142"/>
      <c r="W408" s="104"/>
      <c r="X408" s="104"/>
      <c r="Y408" s="55"/>
      <c r="Z408" s="55"/>
      <c r="AA408" s="55"/>
      <c r="AB408" s="55"/>
      <c r="AC408" s="55"/>
      <c r="AD408" s="55"/>
      <c r="AE408" s="55"/>
      <c r="AF408" s="55"/>
      <c r="AG408" s="55"/>
      <c r="AH408" s="55" t="str">
        <f>IF('CADASTRO PROD'!E408 = "", "-", 'CADASTRO PROD'!E408)</f>
        <v>-</v>
      </c>
      <c r="AI408" s="55" t="str">
        <f>IF(AH408= "-", "-", 'CADASTRO PROD'!J408)</f>
        <v>-</v>
      </c>
      <c r="AJ408" s="55" t="str">
        <f>IF(AI408 = "-", "-", 'CADASTRO PROD'!D408)</f>
        <v>-</v>
      </c>
    </row>
    <row r="409" ht="30.0" customHeight="1">
      <c r="A409" s="1"/>
      <c r="B409" s="97" t="str">
        <f t="shared" si="1"/>
        <v/>
      </c>
      <c r="C409" s="108" t="str">
        <f t="shared" si="5"/>
        <v>-</v>
      </c>
      <c r="D409" s="112"/>
      <c r="E409" s="150" t="str">
        <f t="shared" si="2"/>
        <v/>
      </c>
      <c r="F409" s="110"/>
      <c r="G409" s="92"/>
      <c r="H409" s="93"/>
      <c r="I409" s="110"/>
      <c r="J409" s="93"/>
      <c r="K409" s="132"/>
      <c r="L409" s="149" t="str">
        <f t="shared" si="3"/>
        <v/>
      </c>
      <c r="M409" s="113" t="str">
        <f>IF(F409="","",VLOOKUP(E409,'CADASTRO PROD'!$D$8:$P$508,13,FALSE)*K409)</f>
        <v>  </v>
      </c>
      <c r="N409" s="143" t="str">
        <f t="shared" si="4"/>
        <v/>
      </c>
      <c r="O409" s="4"/>
      <c r="P409" s="4"/>
      <c r="Q409" s="4"/>
      <c r="R409" s="4"/>
      <c r="S409" s="4"/>
      <c r="T409" s="4"/>
      <c r="U409" s="4"/>
      <c r="V409" s="142"/>
      <c r="W409" s="104"/>
      <c r="X409" s="104"/>
      <c r="Y409" s="55"/>
      <c r="Z409" s="55"/>
      <c r="AA409" s="55"/>
      <c r="AB409" s="55"/>
      <c r="AC409" s="55"/>
      <c r="AD409" s="55"/>
      <c r="AE409" s="55"/>
      <c r="AF409" s="55"/>
      <c r="AG409" s="55"/>
      <c r="AH409" s="55" t="str">
        <f>IF('CADASTRO PROD'!E409 = "", "-", 'CADASTRO PROD'!E409)</f>
        <v>-</v>
      </c>
      <c r="AI409" s="55" t="str">
        <f>IF(AH409= "-", "-", 'CADASTRO PROD'!J409)</f>
        <v>-</v>
      </c>
      <c r="AJ409" s="55" t="str">
        <f>IF(AI409 = "-", "-", 'CADASTRO PROD'!D409)</f>
        <v>-</v>
      </c>
    </row>
    <row r="410" ht="30.0" customHeight="1">
      <c r="A410" s="1"/>
      <c r="B410" s="97" t="str">
        <f t="shared" si="1"/>
        <v/>
      </c>
      <c r="C410" s="98" t="str">
        <f t="shared" si="5"/>
        <v>-</v>
      </c>
      <c r="D410" s="102"/>
      <c r="E410" s="151" t="str">
        <f t="shared" si="2"/>
        <v/>
      </c>
      <c r="F410" s="100"/>
      <c r="G410" s="92"/>
      <c r="H410" s="93"/>
      <c r="I410" s="100"/>
      <c r="J410" s="93"/>
      <c r="K410" s="124"/>
      <c r="L410" s="147" t="str">
        <f t="shared" si="3"/>
        <v/>
      </c>
      <c r="M410" s="103" t="str">
        <f>IF(F410="","",VLOOKUP(E410,'CADASTRO PROD'!$D$8:$P$508,13,FALSE)*K410)</f>
        <v>  </v>
      </c>
      <c r="N410" s="143" t="str">
        <f t="shared" si="4"/>
        <v/>
      </c>
      <c r="O410" s="4"/>
      <c r="P410" s="4"/>
      <c r="Q410" s="4"/>
      <c r="R410" s="4"/>
      <c r="S410" s="4"/>
      <c r="T410" s="4"/>
      <c r="U410" s="4"/>
      <c r="V410" s="142"/>
      <c r="W410" s="104"/>
      <c r="X410" s="104"/>
      <c r="Y410" s="55"/>
      <c r="Z410" s="55"/>
      <c r="AA410" s="55"/>
      <c r="AB410" s="55"/>
      <c r="AC410" s="55"/>
      <c r="AD410" s="55"/>
      <c r="AE410" s="55"/>
      <c r="AF410" s="55"/>
      <c r="AG410" s="55"/>
      <c r="AH410" s="55" t="str">
        <f>IF('CADASTRO PROD'!E410 = "", "-", 'CADASTRO PROD'!E410)</f>
        <v>-</v>
      </c>
      <c r="AI410" s="55" t="str">
        <f>IF(AH410= "-", "-", 'CADASTRO PROD'!J410)</f>
        <v>-</v>
      </c>
      <c r="AJ410" s="55" t="str">
        <f>IF(AI410 = "-", "-", 'CADASTRO PROD'!D410)</f>
        <v>-</v>
      </c>
    </row>
    <row r="411" ht="30.0" customHeight="1">
      <c r="A411" s="1"/>
      <c r="B411" s="97" t="str">
        <f t="shared" si="1"/>
        <v/>
      </c>
      <c r="C411" s="108" t="str">
        <f t="shared" si="5"/>
        <v>-</v>
      </c>
      <c r="D411" s="112"/>
      <c r="E411" s="150" t="str">
        <f t="shared" si="2"/>
        <v/>
      </c>
      <c r="F411" s="110"/>
      <c r="G411" s="92"/>
      <c r="H411" s="93"/>
      <c r="I411" s="110"/>
      <c r="J411" s="93"/>
      <c r="K411" s="132"/>
      <c r="L411" s="149" t="str">
        <f t="shared" si="3"/>
        <v/>
      </c>
      <c r="M411" s="113" t="str">
        <f>IF(F411="","",VLOOKUP(E411,'CADASTRO PROD'!$D$8:$P$508,13,FALSE)*K411)</f>
        <v>  </v>
      </c>
      <c r="N411" s="143" t="str">
        <f t="shared" si="4"/>
        <v/>
      </c>
      <c r="O411" s="4"/>
      <c r="P411" s="4"/>
      <c r="Q411" s="4"/>
      <c r="R411" s="4"/>
      <c r="S411" s="4"/>
      <c r="T411" s="4"/>
      <c r="U411" s="4"/>
      <c r="V411" s="142"/>
      <c r="W411" s="104"/>
      <c r="X411" s="104"/>
      <c r="Y411" s="55"/>
      <c r="Z411" s="55"/>
      <c r="AA411" s="55"/>
      <c r="AB411" s="55"/>
      <c r="AC411" s="55"/>
      <c r="AD411" s="55"/>
      <c r="AE411" s="55"/>
      <c r="AF411" s="55"/>
      <c r="AG411" s="55"/>
      <c r="AH411" s="55" t="str">
        <f>IF('CADASTRO PROD'!E411 = "", "-", 'CADASTRO PROD'!E411)</f>
        <v>-</v>
      </c>
      <c r="AI411" s="55" t="str">
        <f>IF(AH411= "-", "-", 'CADASTRO PROD'!J411)</f>
        <v>-</v>
      </c>
      <c r="AJ411" s="55" t="str">
        <f>IF(AI411 = "-", "-", 'CADASTRO PROD'!D411)</f>
        <v>-</v>
      </c>
    </row>
    <row r="412" ht="30.0" customHeight="1">
      <c r="A412" s="1"/>
      <c r="B412" s="97" t="str">
        <f t="shared" si="1"/>
        <v/>
      </c>
      <c r="C412" s="98" t="str">
        <f t="shared" si="5"/>
        <v>-</v>
      </c>
      <c r="D412" s="102"/>
      <c r="E412" s="151" t="str">
        <f t="shared" si="2"/>
        <v/>
      </c>
      <c r="F412" s="100"/>
      <c r="G412" s="92"/>
      <c r="H412" s="93"/>
      <c r="I412" s="100"/>
      <c r="J412" s="93"/>
      <c r="K412" s="124"/>
      <c r="L412" s="147" t="str">
        <f t="shared" si="3"/>
        <v/>
      </c>
      <c r="M412" s="103" t="str">
        <f>IF(F412="","",VLOOKUP(E412,'CADASTRO PROD'!$D$8:$P$508,13,FALSE)*K412)</f>
        <v>  </v>
      </c>
      <c r="N412" s="143" t="str">
        <f t="shared" si="4"/>
        <v/>
      </c>
      <c r="O412" s="4"/>
      <c r="P412" s="4"/>
      <c r="Q412" s="4"/>
      <c r="R412" s="4"/>
      <c r="S412" s="4"/>
      <c r="T412" s="4"/>
      <c r="U412" s="4"/>
      <c r="V412" s="142"/>
      <c r="W412" s="104"/>
      <c r="X412" s="104"/>
      <c r="Y412" s="55"/>
      <c r="Z412" s="55"/>
      <c r="AA412" s="55"/>
      <c r="AB412" s="55"/>
      <c r="AC412" s="55"/>
      <c r="AD412" s="55"/>
      <c r="AE412" s="55"/>
      <c r="AF412" s="55"/>
      <c r="AG412" s="55"/>
      <c r="AH412" s="55" t="str">
        <f>IF('CADASTRO PROD'!E412 = "", "-", 'CADASTRO PROD'!E412)</f>
        <v>-</v>
      </c>
      <c r="AI412" s="55" t="str">
        <f>IF(AH412= "-", "-", 'CADASTRO PROD'!J412)</f>
        <v>-</v>
      </c>
      <c r="AJ412" s="55" t="str">
        <f>IF(AI412 = "-", "-", 'CADASTRO PROD'!D412)</f>
        <v>-</v>
      </c>
    </row>
    <row r="413" ht="30.0" customHeight="1">
      <c r="A413" s="1"/>
      <c r="B413" s="97" t="str">
        <f t="shared" si="1"/>
        <v/>
      </c>
      <c r="C413" s="108" t="str">
        <f t="shared" si="5"/>
        <v>-</v>
      </c>
      <c r="D413" s="112"/>
      <c r="E413" s="150" t="str">
        <f t="shared" si="2"/>
        <v/>
      </c>
      <c r="F413" s="110"/>
      <c r="G413" s="92"/>
      <c r="H413" s="93"/>
      <c r="I413" s="110"/>
      <c r="J413" s="93"/>
      <c r="K413" s="132"/>
      <c r="L413" s="149" t="str">
        <f t="shared" si="3"/>
        <v/>
      </c>
      <c r="M413" s="113" t="str">
        <f>IF(F413="","",VLOOKUP(E413,'CADASTRO PROD'!$D$8:$P$508,13,FALSE)*K413)</f>
        <v>  </v>
      </c>
      <c r="N413" s="143" t="str">
        <f t="shared" si="4"/>
        <v/>
      </c>
      <c r="O413" s="4"/>
      <c r="P413" s="4"/>
      <c r="Q413" s="4"/>
      <c r="R413" s="4"/>
      <c r="S413" s="4"/>
      <c r="T413" s="4"/>
      <c r="U413" s="4"/>
      <c r="V413" s="142"/>
      <c r="W413" s="104"/>
      <c r="X413" s="104"/>
      <c r="Y413" s="55"/>
      <c r="Z413" s="55"/>
      <c r="AA413" s="55"/>
      <c r="AB413" s="55"/>
      <c r="AC413" s="55"/>
      <c r="AD413" s="55"/>
      <c r="AE413" s="55"/>
      <c r="AF413" s="55"/>
      <c r="AG413" s="55"/>
      <c r="AH413" s="55" t="str">
        <f>IF('CADASTRO PROD'!E413 = "", "-", 'CADASTRO PROD'!E413)</f>
        <v>-</v>
      </c>
      <c r="AI413" s="55" t="str">
        <f>IF(AH413= "-", "-", 'CADASTRO PROD'!J413)</f>
        <v>-</v>
      </c>
      <c r="AJ413" s="55" t="str">
        <f>IF(AI413 = "-", "-", 'CADASTRO PROD'!D413)</f>
        <v>-</v>
      </c>
    </row>
    <row r="414" ht="30.0" customHeight="1">
      <c r="A414" s="1"/>
      <c r="B414" s="97" t="str">
        <f t="shared" si="1"/>
        <v/>
      </c>
      <c r="C414" s="98" t="str">
        <f t="shared" si="5"/>
        <v>-</v>
      </c>
      <c r="D414" s="102"/>
      <c r="E414" s="151" t="str">
        <f t="shared" si="2"/>
        <v/>
      </c>
      <c r="F414" s="100"/>
      <c r="G414" s="92"/>
      <c r="H414" s="93"/>
      <c r="I414" s="100"/>
      <c r="J414" s="93"/>
      <c r="K414" s="124"/>
      <c r="L414" s="147" t="str">
        <f t="shared" si="3"/>
        <v/>
      </c>
      <c r="M414" s="103" t="str">
        <f>IF(F414="","",VLOOKUP(E414,'CADASTRO PROD'!$D$8:$P$508,13,FALSE)*K414)</f>
        <v>  </v>
      </c>
      <c r="N414" s="143" t="str">
        <f t="shared" si="4"/>
        <v/>
      </c>
      <c r="O414" s="4"/>
      <c r="P414" s="4"/>
      <c r="Q414" s="4"/>
      <c r="R414" s="4"/>
      <c r="S414" s="4"/>
      <c r="T414" s="4"/>
      <c r="U414" s="4"/>
      <c r="V414" s="142"/>
      <c r="W414" s="104"/>
      <c r="X414" s="104"/>
      <c r="Y414" s="55"/>
      <c r="Z414" s="55"/>
      <c r="AA414" s="55"/>
      <c r="AB414" s="55"/>
      <c r="AC414" s="55"/>
      <c r="AD414" s="55"/>
      <c r="AE414" s="55"/>
      <c r="AF414" s="55"/>
      <c r="AG414" s="55"/>
      <c r="AH414" s="55" t="str">
        <f>IF('CADASTRO PROD'!E414 = "", "-", 'CADASTRO PROD'!E414)</f>
        <v>-</v>
      </c>
      <c r="AI414" s="55" t="str">
        <f>IF(AH414= "-", "-", 'CADASTRO PROD'!J414)</f>
        <v>-</v>
      </c>
      <c r="AJ414" s="55" t="str">
        <f>IF(AI414 = "-", "-", 'CADASTRO PROD'!D414)</f>
        <v>-</v>
      </c>
    </row>
    <row r="415" ht="30.0" customHeight="1">
      <c r="A415" s="1"/>
      <c r="B415" s="97" t="str">
        <f t="shared" si="1"/>
        <v/>
      </c>
      <c r="C415" s="108" t="str">
        <f t="shared" si="5"/>
        <v>-</v>
      </c>
      <c r="D415" s="112"/>
      <c r="E415" s="150" t="str">
        <f t="shared" si="2"/>
        <v/>
      </c>
      <c r="F415" s="110"/>
      <c r="G415" s="92"/>
      <c r="H415" s="93"/>
      <c r="I415" s="110"/>
      <c r="J415" s="93"/>
      <c r="K415" s="132"/>
      <c r="L415" s="149" t="str">
        <f t="shared" si="3"/>
        <v/>
      </c>
      <c r="M415" s="113" t="str">
        <f>IF(F415="","",VLOOKUP(E415,'CADASTRO PROD'!$D$8:$P$508,13,FALSE)*K415)</f>
        <v>  </v>
      </c>
      <c r="N415" s="143" t="str">
        <f t="shared" si="4"/>
        <v/>
      </c>
      <c r="O415" s="4"/>
      <c r="P415" s="4"/>
      <c r="Q415" s="4"/>
      <c r="R415" s="4"/>
      <c r="S415" s="4"/>
      <c r="T415" s="4"/>
      <c r="U415" s="4"/>
      <c r="V415" s="142"/>
      <c r="W415" s="104"/>
      <c r="X415" s="104"/>
      <c r="Y415" s="55"/>
      <c r="Z415" s="55"/>
      <c r="AA415" s="55"/>
      <c r="AB415" s="55"/>
      <c r="AC415" s="55"/>
      <c r="AD415" s="55"/>
      <c r="AE415" s="55"/>
      <c r="AF415" s="55"/>
      <c r="AG415" s="55"/>
      <c r="AH415" s="55" t="str">
        <f>IF('CADASTRO PROD'!E415 = "", "-", 'CADASTRO PROD'!E415)</f>
        <v>-</v>
      </c>
      <c r="AI415" s="55" t="str">
        <f>IF(AH415= "-", "-", 'CADASTRO PROD'!J415)</f>
        <v>-</v>
      </c>
      <c r="AJ415" s="55" t="str">
        <f>IF(AI415 = "-", "-", 'CADASTRO PROD'!D415)</f>
        <v>-</v>
      </c>
    </row>
    <row r="416" ht="30.0" customHeight="1">
      <c r="A416" s="1"/>
      <c r="B416" s="97" t="str">
        <f t="shared" si="1"/>
        <v/>
      </c>
      <c r="C416" s="98" t="str">
        <f t="shared" si="5"/>
        <v>-</v>
      </c>
      <c r="D416" s="102"/>
      <c r="E416" s="151" t="str">
        <f t="shared" si="2"/>
        <v/>
      </c>
      <c r="F416" s="100"/>
      <c r="G416" s="92"/>
      <c r="H416" s="93"/>
      <c r="I416" s="100"/>
      <c r="J416" s="93"/>
      <c r="K416" s="124"/>
      <c r="L416" s="147" t="str">
        <f t="shared" si="3"/>
        <v/>
      </c>
      <c r="M416" s="103" t="str">
        <f>IF(F416="","",VLOOKUP(E416,'CADASTRO PROD'!$D$8:$P$508,13,FALSE)*K416)</f>
        <v>  </v>
      </c>
      <c r="N416" s="143" t="str">
        <f t="shared" si="4"/>
        <v/>
      </c>
      <c r="O416" s="4"/>
      <c r="P416" s="4"/>
      <c r="Q416" s="4"/>
      <c r="R416" s="4"/>
      <c r="S416" s="4"/>
      <c r="T416" s="4"/>
      <c r="U416" s="4"/>
      <c r="V416" s="142"/>
      <c r="W416" s="104"/>
      <c r="X416" s="104"/>
      <c r="Y416" s="55"/>
      <c r="Z416" s="55"/>
      <c r="AA416" s="55"/>
      <c r="AB416" s="55"/>
      <c r="AC416" s="55"/>
      <c r="AD416" s="55"/>
      <c r="AE416" s="55"/>
      <c r="AF416" s="55"/>
      <c r="AG416" s="55"/>
      <c r="AH416" s="55" t="str">
        <f>IF('CADASTRO PROD'!E416 = "", "-", 'CADASTRO PROD'!E416)</f>
        <v>-</v>
      </c>
      <c r="AI416" s="55" t="str">
        <f>IF(AH416= "-", "-", 'CADASTRO PROD'!J416)</f>
        <v>-</v>
      </c>
      <c r="AJ416" s="55" t="str">
        <f>IF(AI416 = "-", "-", 'CADASTRO PROD'!D416)</f>
        <v>-</v>
      </c>
    </row>
    <row r="417" ht="30.0" customHeight="1">
      <c r="A417" s="1"/>
      <c r="B417" s="97" t="str">
        <f t="shared" si="1"/>
        <v/>
      </c>
      <c r="C417" s="108" t="str">
        <f t="shared" si="5"/>
        <v>-</v>
      </c>
      <c r="D417" s="112"/>
      <c r="E417" s="150" t="str">
        <f t="shared" si="2"/>
        <v/>
      </c>
      <c r="F417" s="110"/>
      <c r="G417" s="92"/>
      <c r="H417" s="93"/>
      <c r="I417" s="110"/>
      <c r="J417" s="93"/>
      <c r="K417" s="132"/>
      <c r="L417" s="149" t="str">
        <f t="shared" si="3"/>
        <v/>
      </c>
      <c r="M417" s="113" t="str">
        <f>IF(F417="","",VLOOKUP(E417,'CADASTRO PROD'!$D$8:$P$508,13,FALSE)*K417)</f>
        <v>  </v>
      </c>
      <c r="N417" s="143" t="str">
        <f t="shared" si="4"/>
        <v/>
      </c>
      <c r="O417" s="4"/>
      <c r="P417" s="4"/>
      <c r="Q417" s="4"/>
      <c r="R417" s="4"/>
      <c r="S417" s="4"/>
      <c r="T417" s="4"/>
      <c r="U417" s="4"/>
      <c r="V417" s="142"/>
      <c r="W417" s="104"/>
      <c r="X417" s="104"/>
      <c r="Y417" s="55"/>
      <c r="Z417" s="55"/>
      <c r="AA417" s="55"/>
      <c r="AB417" s="55"/>
      <c r="AC417" s="55"/>
      <c r="AD417" s="55"/>
      <c r="AE417" s="55"/>
      <c r="AF417" s="55"/>
      <c r="AG417" s="55"/>
      <c r="AH417" s="55" t="str">
        <f>IF('CADASTRO PROD'!E417 = "", "-", 'CADASTRO PROD'!E417)</f>
        <v>-</v>
      </c>
      <c r="AI417" s="55" t="str">
        <f>IF(AH417= "-", "-", 'CADASTRO PROD'!J417)</f>
        <v>-</v>
      </c>
      <c r="AJ417" s="55" t="str">
        <f>IF(AI417 = "-", "-", 'CADASTRO PROD'!D417)</f>
        <v>-</v>
      </c>
    </row>
    <row r="418" ht="30.0" customHeight="1">
      <c r="A418" s="1"/>
      <c r="B418" s="97" t="str">
        <f t="shared" si="1"/>
        <v/>
      </c>
      <c r="C418" s="98" t="str">
        <f t="shared" si="5"/>
        <v>-</v>
      </c>
      <c r="D418" s="102"/>
      <c r="E418" s="151" t="str">
        <f t="shared" si="2"/>
        <v/>
      </c>
      <c r="F418" s="100"/>
      <c r="G418" s="92"/>
      <c r="H418" s="93"/>
      <c r="I418" s="100"/>
      <c r="J418" s="93"/>
      <c r="K418" s="124"/>
      <c r="L418" s="147" t="str">
        <f t="shared" si="3"/>
        <v/>
      </c>
      <c r="M418" s="103" t="str">
        <f>IF(F418="","",VLOOKUP(E418,'CADASTRO PROD'!$D$8:$P$508,13,FALSE)*K418)</f>
        <v>  </v>
      </c>
      <c r="N418" s="143" t="str">
        <f t="shared" si="4"/>
        <v/>
      </c>
      <c r="O418" s="4"/>
      <c r="P418" s="4"/>
      <c r="Q418" s="4"/>
      <c r="R418" s="4"/>
      <c r="S418" s="4"/>
      <c r="T418" s="4"/>
      <c r="U418" s="4"/>
      <c r="V418" s="142"/>
      <c r="W418" s="104"/>
      <c r="X418" s="104"/>
      <c r="Y418" s="55"/>
      <c r="Z418" s="55"/>
      <c r="AA418" s="55"/>
      <c r="AB418" s="55"/>
      <c r="AC418" s="55"/>
      <c r="AD418" s="55"/>
      <c r="AE418" s="55"/>
      <c r="AF418" s="55"/>
      <c r="AG418" s="55"/>
      <c r="AH418" s="55" t="str">
        <f>IF('CADASTRO PROD'!E418 = "", "-", 'CADASTRO PROD'!E418)</f>
        <v>-</v>
      </c>
      <c r="AI418" s="55" t="str">
        <f>IF(AH418= "-", "-", 'CADASTRO PROD'!J418)</f>
        <v>-</v>
      </c>
      <c r="AJ418" s="55" t="str">
        <f>IF(AI418 = "-", "-", 'CADASTRO PROD'!D418)</f>
        <v>-</v>
      </c>
    </row>
    <row r="419" ht="30.0" customHeight="1">
      <c r="A419" s="1"/>
      <c r="B419" s="97" t="str">
        <f t="shared" si="1"/>
        <v/>
      </c>
      <c r="C419" s="108" t="str">
        <f t="shared" si="5"/>
        <v>-</v>
      </c>
      <c r="D419" s="112"/>
      <c r="E419" s="150" t="str">
        <f t="shared" si="2"/>
        <v/>
      </c>
      <c r="F419" s="110"/>
      <c r="G419" s="92"/>
      <c r="H419" s="93"/>
      <c r="I419" s="110"/>
      <c r="J419" s="93"/>
      <c r="K419" s="132"/>
      <c r="L419" s="149" t="str">
        <f t="shared" si="3"/>
        <v/>
      </c>
      <c r="M419" s="113" t="str">
        <f>IF(F419="","",VLOOKUP(E419,'CADASTRO PROD'!$D$8:$P$508,13,FALSE)*K419)</f>
        <v>  </v>
      </c>
      <c r="N419" s="143" t="str">
        <f t="shared" si="4"/>
        <v/>
      </c>
      <c r="O419" s="4"/>
      <c r="P419" s="4"/>
      <c r="Q419" s="4"/>
      <c r="R419" s="4"/>
      <c r="S419" s="4"/>
      <c r="T419" s="4"/>
      <c r="U419" s="4"/>
      <c r="V419" s="142"/>
      <c r="W419" s="104"/>
      <c r="X419" s="104"/>
      <c r="Y419" s="55"/>
      <c r="Z419" s="55"/>
      <c r="AA419" s="55"/>
      <c r="AB419" s="55"/>
      <c r="AC419" s="55"/>
      <c r="AD419" s="55"/>
      <c r="AE419" s="55"/>
      <c r="AF419" s="55"/>
      <c r="AG419" s="55"/>
      <c r="AH419" s="55" t="str">
        <f>IF('CADASTRO PROD'!E419 = "", "-", 'CADASTRO PROD'!E419)</f>
        <v>-</v>
      </c>
      <c r="AI419" s="55" t="str">
        <f>IF(AH419= "-", "-", 'CADASTRO PROD'!J419)</f>
        <v>-</v>
      </c>
      <c r="AJ419" s="55" t="str">
        <f>IF(AI419 = "-", "-", 'CADASTRO PROD'!D419)</f>
        <v>-</v>
      </c>
    </row>
    <row r="420" ht="30.0" customHeight="1">
      <c r="A420" s="1"/>
      <c r="B420" s="97" t="str">
        <f t="shared" si="1"/>
        <v/>
      </c>
      <c r="C420" s="98" t="str">
        <f t="shared" si="5"/>
        <v>-</v>
      </c>
      <c r="D420" s="102"/>
      <c r="E420" s="151" t="str">
        <f t="shared" si="2"/>
        <v/>
      </c>
      <c r="F420" s="100"/>
      <c r="G420" s="92"/>
      <c r="H420" s="93"/>
      <c r="I420" s="100"/>
      <c r="J420" s="93"/>
      <c r="K420" s="124"/>
      <c r="L420" s="147" t="str">
        <f t="shared" si="3"/>
        <v/>
      </c>
      <c r="M420" s="103" t="str">
        <f>IF(F420="","",VLOOKUP(E420,'CADASTRO PROD'!$D$8:$P$508,13,FALSE)*K420)</f>
        <v>  </v>
      </c>
      <c r="N420" s="143" t="str">
        <f t="shared" si="4"/>
        <v/>
      </c>
      <c r="O420" s="4"/>
      <c r="P420" s="4"/>
      <c r="Q420" s="4"/>
      <c r="R420" s="4"/>
      <c r="S420" s="4"/>
      <c r="T420" s="4"/>
      <c r="U420" s="4"/>
      <c r="V420" s="142"/>
      <c r="W420" s="104"/>
      <c r="X420" s="104"/>
      <c r="Y420" s="55"/>
      <c r="Z420" s="55"/>
      <c r="AA420" s="55"/>
      <c r="AB420" s="55"/>
      <c r="AC420" s="55"/>
      <c r="AD420" s="55"/>
      <c r="AE420" s="55"/>
      <c r="AF420" s="55"/>
      <c r="AG420" s="55"/>
      <c r="AH420" s="55" t="str">
        <f>IF('CADASTRO PROD'!E420 = "", "-", 'CADASTRO PROD'!E420)</f>
        <v>-</v>
      </c>
      <c r="AI420" s="55" t="str">
        <f>IF(AH420= "-", "-", 'CADASTRO PROD'!J420)</f>
        <v>-</v>
      </c>
      <c r="AJ420" s="55" t="str">
        <f>IF(AI420 = "-", "-", 'CADASTRO PROD'!D420)</f>
        <v>-</v>
      </c>
    </row>
    <row r="421" ht="30.0" customHeight="1">
      <c r="A421" s="1"/>
      <c r="B421" s="97" t="str">
        <f t="shared" si="1"/>
        <v/>
      </c>
      <c r="C421" s="108" t="str">
        <f t="shared" si="5"/>
        <v>-</v>
      </c>
      <c r="D421" s="112"/>
      <c r="E421" s="150" t="str">
        <f t="shared" si="2"/>
        <v/>
      </c>
      <c r="F421" s="110"/>
      <c r="G421" s="92"/>
      <c r="H421" s="93"/>
      <c r="I421" s="110"/>
      <c r="J421" s="93"/>
      <c r="K421" s="132"/>
      <c r="L421" s="149" t="str">
        <f t="shared" si="3"/>
        <v/>
      </c>
      <c r="M421" s="113" t="str">
        <f>IF(F421="","",VLOOKUP(E421,'CADASTRO PROD'!$D$8:$P$508,13,FALSE)*K421)</f>
        <v>  </v>
      </c>
      <c r="N421" s="143" t="str">
        <f t="shared" si="4"/>
        <v/>
      </c>
      <c r="O421" s="4"/>
      <c r="P421" s="4"/>
      <c r="Q421" s="4"/>
      <c r="R421" s="4"/>
      <c r="S421" s="4"/>
      <c r="T421" s="4"/>
      <c r="U421" s="4"/>
      <c r="V421" s="142"/>
      <c r="W421" s="104"/>
      <c r="X421" s="104"/>
      <c r="Y421" s="55"/>
      <c r="Z421" s="55"/>
      <c r="AA421" s="55"/>
      <c r="AB421" s="55"/>
      <c r="AC421" s="55"/>
      <c r="AD421" s="55"/>
      <c r="AE421" s="55"/>
      <c r="AF421" s="55"/>
      <c r="AG421" s="55"/>
      <c r="AH421" s="55" t="str">
        <f>IF('CADASTRO PROD'!E421 = "", "-", 'CADASTRO PROD'!E421)</f>
        <v>-</v>
      </c>
      <c r="AI421" s="55" t="str">
        <f>IF(AH421= "-", "-", 'CADASTRO PROD'!J421)</f>
        <v>-</v>
      </c>
      <c r="AJ421" s="55" t="str">
        <f>IF(AI421 = "-", "-", 'CADASTRO PROD'!D421)</f>
        <v>-</v>
      </c>
    </row>
    <row r="422" ht="30.0" customHeight="1">
      <c r="A422" s="1"/>
      <c r="B422" s="97" t="str">
        <f t="shared" si="1"/>
        <v/>
      </c>
      <c r="C422" s="98" t="str">
        <f t="shared" si="5"/>
        <v>-</v>
      </c>
      <c r="D422" s="102"/>
      <c r="E422" s="151" t="str">
        <f t="shared" si="2"/>
        <v/>
      </c>
      <c r="F422" s="100"/>
      <c r="G422" s="92"/>
      <c r="H422" s="93"/>
      <c r="I422" s="100"/>
      <c r="J422" s="93"/>
      <c r="K422" s="124"/>
      <c r="L422" s="147" t="str">
        <f t="shared" si="3"/>
        <v/>
      </c>
      <c r="M422" s="103" t="str">
        <f>IF(F422="","",VLOOKUP(E422,'CADASTRO PROD'!$D$8:$P$508,13,FALSE)*K422)</f>
        <v>  </v>
      </c>
      <c r="N422" s="143" t="str">
        <f t="shared" si="4"/>
        <v/>
      </c>
      <c r="O422" s="4"/>
      <c r="P422" s="4"/>
      <c r="Q422" s="4"/>
      <c r="R422" s="4"/>
      <c r="S422" s="4"/>
      <c r="T422" s="4"/>
      <c r="U422" s="4"/>
      <c r="V422" s="142"/>
      <c r="W422" s="104"/>
      <c r="X422" s="104"/>
      <c r="Y422" s="55"/>
      <c r="Z422" s="55"/>
      <c r="AA422" s="55"/>
      <c r="AB422" s="55"/>
      <c r="AC422" s="55"/>
      <c r="AD422" s="55"/>
      <c r="AE422" s="55"/>
      <c r="AF422" s="55"/>
      <c r="AG422" s="55"/>
      <c r="AH422" s="55" t="str">
        <f>IF('CADASTRO PROD'!E422 = "", "-", 'CADASTRO PROD'!E422)</f>
        <v>-</v>
      </c>
      <c r="AI422" s="55" t="str">
        <f>IF(AH422= "-", "-", 'CADASTRO PROD'!J422)</f>
        <v>-</v>
      </c>
      <c r="AJ422" s="55" t="str">
        <f>IF(AI422 = "-", "-", 'CADASTRO PROD'!D422)</f>
        <v>-</v>
      </c>
    </row>
    <row r="423" ht="30.0" customHeight="1">
      <c r="A423" s="1"/>
      <c r="B423" s="97" t="str">
        <f t="shared" si="1"/>
        <v/>
      </c>
      <c r="C423" s="108" t="str">
        <f t="shared" si="5"/>
        <v>-</v>
      </c>
      <c r="D423" s="112"/>
      <c r="E423" s="150" t="str">
        <f t="shared" si="2"/>
        <v/>
      </c>
      <c r="F423" s="110"/>
      <c r="G423" s="92"/>
      <c r="H423" s="93"/>
      <c r="I423" s="110"/>
      <c r="J423" s="93"/>
      <c r="K423" s="132"/>
      <c r="L423" s="149" t="str">
        <f t="shared" si="3"/>
        <v/>
      </c>
      <c r="M423" s="113" t="str">
        <f>IF(F423="","",VLOOKUP(E423,'CADASTRO PROD'!$D$8:$P$508,13,FALSE)*K423)</f>
        <v>  </v>
      </c>
      <c r="N423" s="143" t="str">
        <f t="shared" si="4"/>
        <v/>
      </c>
      <c r="O423" s="4"/>
      <c r="P423" s="4"/>
      <c r="Q423" s="4"/>
      <c r="R423" s="4"/>
      <c r="S423" s="4"/>
      <c r="T423" s="4"/>
      <c r="U423" s="4"/>
      <c r="V423" s="142"/>
      <c r="W423" s="104"/>
      <c r="X423" s="104"/>
      <c r="Y423" s="55"/>
      <c r="Z423" s="55"/>
      <c r="AA423" s="55"/>
      <c r="AB423" s="55"/>
      <c r="AC423" s="55"/>
      <c r="AD423" s="55"/>
      <c r="AE423" s="55"/>
      <c r="AF423" s="55"/>
      <c r="AG423" s="55"/>
      <c r="AH423" s="55" t="str">
        <f>IF('CADASTRO PROD'!E423 = "", "-", 'CADASTRO PROD'!E423)</f>
        <v>-</v>
      </c>
      <c r="AI423" s="55" t="str">
        <f>IF(AH423= "-", "-", 'CADASTRO PROD'!J423)</f>
        <v>-</v>
      </c>
      <c r="AJ423" s="55" t="str">
        <f>IF(AI423 = "-", "-", 'CADASTRO PROD'!D423)</f>
        <v>-</v>
      </c>
    </row>
    <row r="424" ht="30.0" customHeight="1">
      <c r="A424" s="1"/>
      <c r="B424" s="97" t="str">
        <f t="shared" si="1"/>
        <v/>
      </c>
      <c r="C424" s="98" t="str">
        <f t="shared" si="5"/>
        <v>-</v>
      </c>
      <c r="D424" s="102"/>
      <c r="E424" s="151" t="str">
        <f t="shared" si="2"/>
        <v/>
      </c>
      <c r="F424" s="100"/>
      <c r="G424" s="92"/>
      <c r="H424" s="93"/>
      <c r="I424" s="100"/>
      <c r="J424" s="93"/>
      <c r="K424" s="124"/>
      <c r="L424" s="147" t="str">
        <f t="shared" si="3"/>
        <v/>
      </c>
      <c r="M424" s="103" t="str">
        <f>IF(F424="","",VLOOKUP(E424,'CADASTRO PROD'!$D$8:$P$508,13,FALSE)*K424)</f>
        <v>  </v>
      </c>
      <c r="N424" s="143" t="str">
        <f t="shared" si="4"/>
        <v/>
      </c>
      <c r="O424" s="4"/>
      <c r="P424" s="4"/>
      <c r="Q424" s="4"/>
      <c r="R424" s="4"/>
      <c r="S424" s="4"/>
      <c r="T424" s="4"/>
      <c r="U424" s="4"/>
      <c r="V424" s="142"/>
      <c r="W424" s="104"/>
      <c r="X424" s="104"/>
      <c r="Y424" s="55"/>
      <c r="Z424" s="55"/>
      <c r="AA424" s="55"/>
      <c r="AB424" s="55"/>
      <c r="AC424" s="55"/>
      <c r="AD424" s="55"/>
      <c r="AE424" s="55"/>
      <c r="AF424" s="55"/>
      <c r="AG424" s="55"/>
      <c r="AH424" s="55" t="str">
        <f>IF('CADASTRO PROD'!E424 = "", "-", 'CADASTRO PROD'!E424)</f>
        <v>-</v>
      </c>
      <c r="AI424" s="55" t="str">
        <f>IF(AH424= "-", "-", 'CADASTRO PROD'!J424)</f>
        <v>-</v>
      </c>
      <c r="AJ424" s="55" t="str">
        <f>IF(AI424 = "-", "-", 'CADASTRO PROD'!D424)</f>
        <v>-</v>
      </c>
    </row>
    <row r="425" ht="30.0" customHeight="1">
      <c r="A425" s="1"/>
      <c r="B425" s="97" t="str">
        <f t="shared" si="1"/>
        <v/>
      </c>
      <c r="C425" s="108" t="str">
        <f t="shared" si="5"/>
        <v>-</v>
      </c>
      <c r="D425" s="112"/>
      <c r="E425" s="150" t="str">
        <f t="shared" si="2"/>
        <v/>
      </c>
      <c r="F425" s="110"/>
      <c r="G425" s="92"/>
      <c r="H425" s="93"/>
      <c r="I425" s="110"/>
      <c r="J425" s="93"/>
      <c r="K425" s="132"/>
      <c r="L425" s="149" t="str">
        <f t="shared" si="3"/>
        <v/>
      </c>
      <c r="M425" s="113" t="str">
        <f>IF(F425="","",VLOOKUP(E425,'CADASTRO PROD'!$D$8:$P$508,13,FALSE)*K425)</f>
        <v>  </v>
      </c>
      <c r="N425" s="143" t="str">
        <f t="shared" si="4"/>
        <v/>
      </c>
      <c r="O425" s="4"/>
      <c r="P425" s="4"/>
      <c r="Q425" s="4"/>
      <c r="R425" s="4"/>
      <c r="S425" s="4"/>
      <c r="T425" s="4"/>
      <c r="U425" s="4"/>
      <c r="V425" s="142"/>
      <c r="W425" s="104"/>
      <c r="X425" s="104"/>
      <c r="Y425" s="55"/>
      <c r="Z425" s="55"/>
      <c r="AA425" s="55"/>
      <c r="AB425" s="55"/>
      <c r="AC425" s="55"/>
      <c r="AD425" s="55"/>
      <c r="AE425" s="55"/>
      <c r="AF425" s="55"/>
      <c r="AG425" s="55"/>
      <c r="AH425" s="55" t="str">
        <f>IF('CADASTRO PROD'!E425 = "", "-", 'CADASTRO PROD'!E425)</f>
        <v>-</v>
      </c>
      <c r="AI425" s="55" t="str">
        <f>IF(AH425= "-", "-", 'CADASTRO PROD'!J425)</f>
        <v>-</v>
      </c>
      <c r="AJ425" s="55" t="str">
        <f>IF(AI425 = "-", "-", 'CADASTRO PROD'!D425)</f>
        <v>-</v>
      </c>
    </row>
    <row r="426" ht="30.0" customHeight="1">
      <c r="A426" s="1"/>
      <c r="B426" s="97" t="str">
        <f t="shared" si="1"/>
        <v/>
      </c>
      <c r="C426" s="98" t="str">
        <f t="shared" si="5"/>
        <v>-</v>
      </c>
      <c r="D426" s="102"/>
      <c r="E426" s="151" t="str">
        <f t="shared" si="2"/>
        <v/>
      </c>
      <c r="F426" s="100"/>
      <c r="G426" s="92"/>
      <c r="H426" s="93"/>
      <c r="I426" s="100"/>
      <c r="J426" s="93"/>
      <c r="K426" s="124"/>
      <c r="L426" s="147" t="str">
        <f t="shared" si="3"/>
        <v/>
      </c>
      <c r="M426" s="103" t="str">
        <f>IF(F426="","",VLOOKUP(E426,'CADASTRO PROD'!$D$8:$P$508,13,FALSE)*K426)</f>
        <v>  </v>
      </c>
      <c r="N426" s="143" t="str">
        <f t="shared" si="4"/>
        <v/>
      </c>
      <c r="O426" s="4"/>
      <c r="P426" s="4"/>
      <c r="Q426" s="4"/>
      <c r="R426" s="4"/>
      <c r="S426" s="4"/>
      <c r="T426" s="4"/>
      <c r="U426" s="4"/>
      <c r="V426" s="142"/>
      <c r="W426" s="104"/>
      <c r="X426" s="104"/>
      <c r="Y426" s="55"/>
      <c r="Z426" s="55"/>
      <c r="AA426" s="55"/>
      <c r="AB426" s="55"/>
      <c r="AC426" s="55"/>
      <c r="AD426" s="55"/>
      <c r="AE426" s="55"/>
      <c r="AF426" s="55"/>
      <c r="AG426" s="55"/>
      <c r="AH426" s="55" t="str">
        <f>IF('CADASTRO PROD'!E426 = "", "-", 'CADASTRO PROD'!E426)</f>
        <v>-</v>
      </c>
      <c r="AI426" s="55" t="str">
        <f>IF(AH426= "-", "-", 'CADASTRO PROD'!J426)</f>
        <v>-</v>
      </c>
      <c r="AJ426" s="55" t="str">
        <f>IF(AI426 = "-", "-", 'CADASTRO PROD'!D426)</f>
        <v>-</v>
      </c>
    </row>
    <row r="427" ht="30.0" customHeight="1">
      <c r="A427" s="1"/>
      <c r="B427" s="97" t="str">
        <f t="shared" si="1"/>
        <v/>
      </c>
      <c r="C427" s="108" t="str">
        <f t="shared" si="5"/>
        <v>-</v>
      </c>
      <c r="D427" s="112"/>
      <c r="E427" s="150" t="str">
        <f t="shared" si="2"/>
        <v/>
      </c>
      <c r="F427" s="110"/>
      <c r="G427" s="92"/>
      <c r="H427" s="93"/>
      <c r="I427" s="110"/>
      <c r="J427" s="93"/>
      <c r="K427" s="132"/>
      <c r="L427" s="149" t="str">
        <f t="shared" si="3"/>
        <v/>
      </c>
      <c r="M427" s="113" t="str">
        <f>IF(F427="","",VLOOKUP(E427,'CADASTRO PROD'!$D$8:$P$508,13,FALSE)*K427)</f>
        <v>  </v>
      </c>
      <c r="N427" s="143" t="str">
        <f t="shared" si="4"/>
        <v/>
      </c>
      <c r="O427" s="4"/>
      <c r="P427" s="4"/>
      <c r="Q427" s="4"/>
      <c r="R427" s="4"/>
      <c r="S427" s="4"/>
      <c r="T427" s="4"/>
      <c r="U427" s="4"/>
      <c r="V427" s="142"/>
      <c r="W427" s="104"/>
      <c r="X427" s="104"/>
      <c r="Y427" s="55"/>
      <c r="Z427" s="55"/>
      <c r="AA427" s="55"/>
      <c r="AB427" s="55"/>
      <c r="AC427" s="55"/>
      <c r="AD427" s="55"/>
      <c r="AE427" s="55"/>
      <c r="AF427" s="55"/>
      <c r="AG427" s="55"/>
      <c r="AH427" s="55" t="str">
        <f>IF('CADASTRO PROD'!E427 = "", "-", 'CADASTRO PROD'!E427)</f>
        <v>-</v>
      </c>
      <c r="AI427" s="55" t="str">
        <f>IF(AH427= "-", "-", 'CADASTRO PROD'!J427)</f>
        <v>-</v>
      </c>
      <c r="AJ427" s="55" t="str">
        <f>IF(AI427 = "-", "-", 'CADASTRO PROD'!D427)</f>
        <v>-</v>
      </c>
    </row>
    <row r="428" ht="30.0" customHeight="1">
      <c r="A428" s="1"/>
      <c r="B428" s="97" t="str">
        <f t="shared" si="1"/>
        <v/>
      </c>
      <c r="C428" s="98" t="str">
        <f t="shared" si="5"/>
        <v>-</v>
      </c>
      <c r="D428" s="102"/>
      <c r="E428" s="151" t="str">
        <f t="shared" si="2"/>
        <v/>
      </c>
      <c r="F428" s="100"/>
      <c r="G428" s="92"/>
      <c r="H428" s="93"/>
      <c r="I428" s="100"/>
      <c r="J428" s="93"/>
      <c r="K428" s="124"/>
      <c r="L428" s="147" t="str">
        <f t="shared" si="3"/>
        <v/>
      </c>
      <c r="M428" s="103" t="str">
        <f>IF(F428="","",VLOOKUP(E428,'CADASTRO PROD'!$D$8:$P$508,13,FALSE)*K428)</f>
        <v>  </v>
      </c>
      <c r="N428" s="143" t="str">
        <f t="shared" si="4"/>
        <v/>
      </c>
      <c r="O428" s="4"/>
      <c r="P428" s="4"/>
      <c r="Q428" s="4"/>
      <c r="R428" s="4"/>
      <c r="S428" s="4"/>
      <c r="T428" s="4"/>
      <c r="U428" s="4"/>
      <c r="V428" s="142"/>
      <c r="W428" s="104"/>
      <c r="X428" s="104"/>
      <c r="Y428" s="55"/>
      <c r="Z428" s="55"/>
      <c r="AA428" s="55"/>
      <c r="AB428" s="55"/>
      <c r="AC428" s="55"/>
      <c r="AD428" s="55"/>
      <c r="AE428" s="55"/>
      <c r="AF428" s="55"/>
      <c r="AG428" s="55"/>
      <c r="AH428" s="55" t="str">
        <f>IF('CADASTRO PROD'!E428 = "", "-", 'CADASTRO PROD'!E428)</f>
        <v>-</v>
      </c>
      <c r="AI428" s="55" t="str">
        <f>IF(AH428= "-", "-", 'CADASTRO PROD'!J428)</f>
        <v>-</v>
      </c>
      <c r="AJ428" s="55" t="str">
        <f>IF(AI428 = "-", "-", 'CADASTRO PROD'!D428)</f>
        <v>-</v>
      </c>
    </row>
    <row r="429" ht="30.0" customHeight="1">
      <c r="A429" s="1"/>
      <c r="B429" s="97" t="str">
        <f t="shared" si="1"/>
        <v/>
      </c>
      <c r="C429" s="108" t="str">
        <f t="shared" si="5"/>
        <v>-</v>
      </c>
      <c r="D429" s="112"/>
      <c r="E429" s="150" t="str">
        <f t="shared" si="2"/>
        <v/>
      </c>
      <c r="F429" s="110"/>
      <c r="G429" s="92"/>
      <c r="H429" s="93"/>
      <c r="I429" s="110"/>
      <c r="J429" s="93"/>
      <c r="K429" s="132"/>
      <c r="L429" s="149" t="str">
        <f t="shared" si="3"/>
        <v/>
      </c>
      <c r="M429" s="113" t="str">
        <f>IF(F429="","",VLOOKUP(E429,'CADASTRO PROD'!$D$8:$P$508,13,FALSE)*K429)</f>
        <v>  </v>
      </c>
      <c r="N429" s="143" t="str">
        <f t="shared" si="4"/>
        <v/>
      </c>
      <c r="O429" s="4"/>
      <c r="P429" s="4"/>
      <c r="Q429" s="4"/>
      <c r="R429" s="4"/>
      <c r="S429" s="4"/>
      <c r="T429" s="4"/>
      <c r="U429" s="4"/>
      <c r="V429" s="142"/>
      <c r="W429" s="104"/>
      <c r="X429" s="104"/>
      <c r="Y429" s="55"/>
      <c r="Z429" s="55"/>
      <c r="AA429" s="55"/>
      <c r="AB429" s="55"/>
      <c r="AC429" s="55"/>
      <c r="AD429" s="55"/>
      <c r="AE429" s="55"/>
      <c r="AF429" s="55"/>
      <c r="AG429" s="55"/>
      <c r="AH429" s="55" t="str">
        <f>IF('CADASTRO PROD'!E429 = "", "-", 'CADASTRO PROD'!E429)</f>
        <v>-</v>
      </c>
      <c r="AI429" s="55" t="str">
        <f>IF(AH429= "-", "-", 'CADASTRO PROD'!J429)</f>
        <v>-</v>
      </c>
      <c r="AJ429" s="55" t="str">
        <f>IF(AI429 = "-", "-", 'CADASTRO PROD'!D429)</f>
        <v>-</v>
      </c>
    </row>
    <row r="430" ht="30.0" customHeight="1">
      <c r="A430" s="1"/>
      <c r="B430" s="97" t="str">
        <f t="shared" si="1"/>
        <v/>
      </c>
      <c r="C430" s="98" t="str">
        <f t="shared" si="5"/>
        <v>-</v>
      </c>
      <c r="D430" s="102"/>
      <c r="E430" s="151" t="str">
        <f t="shared" si="2"/>
        <v/>
      </c>
      <c r="F430" s="100"/>
      <c r="G430" s="92"/>
      <c r="H430" s="93"/>
      <c r="I430" s="100"/>
      <c r="J430" s="93"/>
      <c r="K430" s="124"/>
      <c r="L430" s="147" t="str">
        <f t="shared" si="3"/>
        <v/>
      </c>
      <c r="M430" s="103" t="str">
        <f>IF(F430="","",VLOOKUP(E430,'CADASTRO PROD'!$D$8:$P$508,13,FALSE)*K430)</f>
        <v>  </v>
      </c>
      <c r="N430" s="143" t="str">
        <f t="shared" si="4"/>
        <v/>
      </c>
      <c r="O430" s="4"/>
      <c r="P430" s="4"/>
      <c r="Q430" s="4"/>
      <c r="R430" s="4"/>
      <c r="S430" s="4"/>
      <c r="T430" s="4"/>
      <c r="U430" s="4"/>
      <c r="V430" s="142"/>
      <c r="W430" s="104"/>
      <c r="X430" s="104"/>
      <c r="Y430" s="55"/>
      <c r="Z430" s="55"/>
      <c r="AA430" s="55"/>
      <c r="AB430" s="55"/>
      <c r="AC430" s="55"/>
      <c r="AD430" s="55"/>
      <c r="AE430" s="55"/>
      <c r="AF430" s="55"/>
      <c r="AG430" s="55"/>
      <c r="AH430" s="55" t="str">
        <f>IF('CADASTRO PROD'!E430 = "", "-", 'CADASTRO PROD'!E430)</f>
        <v>-</v>
      </c>
      <c r="AI430" s="55" t="str">
        <f>IF(AH430= "-", "-", 'CADASTRO PROD'!J430)</f>
        <v>-</v>
      </c>
      <c r="AJ430" s="55" t="str">
        <f>IF(AI430 = "-", "-", 'CADASTRO PROD'!D430)</f>
        <v>-</v>
      </c>
    </row>
    <row r="431" ht="30.0" customHeight="1">
      <c r="A431" s="1"/>
      <c r="B431" s="97" t="str">
        <f t="shared" si="1"/>
        <v/>
      </c>
      <c r="C431" s="108" t="str">
        <f t="shared" si="5"/>
        <v>-</v>
      </c>
      <c r="D431" s="112"/>
      <c r="E431" s="150" t="str">
        <f t="shared" si="2"/>
        <v/>
      </c>
      <c r="F431" s="110"/>
      <c r="G431" s="92"/>
      <c r="H431" s="93"/>
      <c r="I431" s="110"/>
      <c r="J431" s="93"/>
      <c r="K431" s="132"/>
      <c r="L431" s="149" t="str">
        <f t="shared" si="3"/>
        <v/>
      </c>
      <c r="M431" s="113" t="str">
        <f>IF(F431="","",VLOOKUP(E431,'CADASTRO PROD'!$D$8:$P$508,13,FALSE)*K431)</f>
        <v>  </v>
      </c>
      <c r="N431" s="143" t="str">
        <f t="shared" si="4"/>
        <v/>
      </c>
      <c r="O431" s="4"/>
      <c r="P431" s="4"/>
      <c r="Q431" s="4"/>
      <c r="R431" s="4"/>
      <c r="S431" s="4"/>
      <c r="T431" s="4"/>
      <c r="U431" s="4"/>
      <c r="V431" s="142"/>
      <c r="W431" s="104"/>
      <c r="X431" s="104"/>
      <c r="Y431" s="55"/>
      <c r="Z431" s="55"/>
      <c r="AA431" s="55"/>
      <c r="AB431" s="55"/>
      <c r="AC431" s="55"/>
      <c r="AD431" s="55"/>
      <c r="AE431" s="55"/>
      <c r="AF431" s="55"/>
      <c r="AG431" s="55"/>
      <c r="AH431" s="55" t="str">
        <f>IF('CADASTRO PROD'!E431 = "", "-", 'CADASTRO PROD'!E431)</f>
        <v>-</v>
      </c>
      <c r="AI431" s="55" t="str">
        <f>IF(AH431= "-", "-", 'CADASTRO PROD'!J431)</f>
        <v>-</v>
      </c>
      <c r="AJ431" s="55" t="str">
        <f>IF(AI431 = "-", "-", 'CADASTRO PROD'!D431)</f>
        <v>-</v>
      </c>
    </row>
    <row r="432" ht="30.0" customHeight="1">
      <c r="A432" s="1"/>
      <c r="B432" s="97" t="str">
        <f t="shared" si="1"/>
        <v/>
      </c>
      <c r="C432" s="98" t="str">
        <f t="shared" si="5"/>
        <v>-</v>
      </c>
      <c r="D432" s="102"/>
      <c r="E432" s="151" t="str">
        <f t="shared" si="2"/>
        <v/>
      </c>
      <c r="F432" s="100"/>
      <c r="G432" s="92"/>
      <c r="H432" s="93"/>
      <c r="I432" s="100"/>
      <c r="J432" s="93"/>
      <c r="K432" s="124"/>
      <c r="L432" s="147" t="str">
        <f t="shared" si="3"/>
        <v/>
      </c>
      <c r="M432" s="103" t="str">
        <f>IF(F432="","",VLOOKUP(E432,'CADASTRO PROD'!$D$8:$P$508,13,FALSE)*K432)</f>
        <v>  </v>
      </c>
      <c r="N432" s="143" t="str">
        <f t="shared" si="4"/>
        <v/>
      </c>
      <c r="O432" s="4"/>
      <c r="P432" s="4"/>
      <c r="Q432" s="4"/>
      <c r="R432" s="4"/>
      <c r="S432" s="4"/>
      <c r="T432" s="4"/>
      <c r="U432" s="4"/>
      <c r="V432" s="142"/>
      <c r="W432" s="104"/>
      <c r="X432" s="104"/>
      <c r="Y432" s="55"/>
      <c r="Z432" s="55"/>
      <c r="AA432" s="55"/>
      <c r="AB432" s="55"/>
      <c r="AC432" s="55"/>
      <c r="AD432" s="55"/>
      <c r="AE432" s="55"/>
      <c r="AF432" s="55"/>
      <c r="AG432" s="55"/>
      <c r="AH432" s="55" t="str">
        <f>IF('CADASTRO PROD'!E432 = "", "-", 'CADASTRO PROD'!E432)</f>
        <v>-</v>
      </c>
      <c r="AI432" s="55" t="str">
        <f>IF(AH432= "-", "-", 'CADASTRO PROD'!J432)</f>
        <v>-</v>
      </c>
      <c r="AJ432" s="55" t="str">
        <f>IF(AI432 = "-", "-", 'CADASTRO PROD'!D432)</f>
        <v>-</v>
      </c>
    </row>
    <row r="433" ht="30.0" customHeight="1">
      <c r="A433" s="1"/>
      <c r="B433" s="97" t="str">
        <f t="shared" si="1"/>
        <v/>
      </c>
      <c r="C433" s="108" t="str">
        <f t="shared" si="5"/>
        <v>-</v>
      </c>
      <c r="D433" s="112"/>
      <c r="E433" s="150" t="str">
        <f t="shared" si="2"/>
        <v/>
      </c>
      <c r="F433" s="110"/>
      <c r="G433" s="92"/>
      <c r="H433" s="93"/>
      <c r="I433" s="110"/>
      <c r="J433" s="93"/>
      <c r="K433" s="132"/>
      <c r="L433" s="149" t="str">
        <f t="shared" si="3"/>
        <v/>
      </c>
      <c r="M433" s="113" t="str">
        <f>IF(F433="","",VLOOKUP(E433,'CADASTRO PROD'!$D$8:$P$508,13,FALSE)*K433)</f>
        <v>  </v>
      </c>
      <c r="N433" s="143" t="str">
        <f t="shared" si="4"/>
        <v/>
      </c>
      <c r="O433" s="4"/>
      <c r="P433" s="4"/>
      <c r="Q433" s="4"/>
      <c r="R433" s="4"/>
      <c r="S433" s="4"/>
      <c r="T433" s="4"/>
      <c r="U433" s="4"/>
      <c r="V433" s="142"/>
      <c r="W433" s="104"/>
      <c r="X433" s="104"/>
      <c r="Y433" s="55"/>
      <c r="Z433" s="55"/>
      <c r="AA433" s="55"/>
      <c r="AB433" s="55"/>
      <c r="AC433" s="55"/>
      <c r="AD433" s="55"/>
      <c r="AE433" s="55"/>
      <c r="AF433" s="55"/>
      <c r="AG433" s="55"/>
      <c r="AH433" s="55" t="str">
        <f>IF('CADASTRO PROD'!E433 = "", "-", 'CADASTRO PROD'!E433)</f>
        <v>-</v>
      </c>
      <c r="AI433" s="55" t="str">
        <f>IF(AH433= "-", "-", 'CADASTRO PROD'!J433)</f>
        <v>-</v>
      </c>
      <c r="AJ433" s="55" t="str">
        <f>IF(AI433 = "-", "-", 'CADASTRO PROD'!D433)</f>
        <v>-</v>
      </c>
    </row>
    <row r="434" ht="30.0" customHeight="1">
      <c r="A434" s="1"/>
      <c r="B434" s="97" t="str">
        <f t="shared" si="1"/>
        <v/>
      </c>
      <c r="C434" s="98" t="str">
        <f t="shared" si="5"/>
        <v>-</v>
      </c>
      <c r="D434" s="102"/>
      <c r="E434" s="151" t="str">
        <f t="shared" si="2"/>
        <v/>
      </c>
      <c r="F434" s="100"/>
      <c r="G434" s="92"/>
      <c r="H434" s="93"/>
      <c r="I434" s="100"/>
      <c r="J434" s="93"/>
      <c r="K434" s="124"/>
      <c r="L434" s="147" t="str">
        <f t="shared" si="3"/>
        <v/>
      </c>
      <c r="M434" s="103" t="str">
        <f>IF(F434="","",VLOOKUP(E434,'CADASTRO PROD'!$D$8:$P$508,13,FALSE)*K434)</f>
        <v>  </v>
      </c>
      <c r="N434" s="143" t="str">
        <f t="shared" si="4"/>
        <v/>
      </c>
      <c r="O434" s="4"/>
      <c r="P434" s="4"/>
      <c r="Q434" s="4"/>
      <c r="R434" s="4"/>
      <c r="S434" s="4"/>
      <c r="T434" s="4"/>
      <c r="U434" s="4"/>
      <c r="V434" s="142"/>
      <c r="W434" s="104"/>
      <c r="X434" s="104"/>
      <c r="Y434" s="55"/>
      <c r="Z434" s="55"/>
      <c r="AA434" s="55"/>
      <c r="AB434" s="55"/>
      <c r="AC434" s="55"/>
      <c r="AD434" s="55"/>
      <c r="AE434" s="55"/>
      <c r="AF434" s="55"/>
      <c r="AG434" s="55"/>
      <c r="AH434" s="55" t="str">
        <f>IF('CADASTRO PROD'!E434 = "", "-", 'CADASTRO PROD'!E434)</f>
        <v>-</v>
      </c>
      <c r="AI434" s="55" t="str">
        <f>IF(AH434= "-", "-", 'CADASTRO PROD'!J434)</f>
        <v>-</v>
      </c>
      <c r="AJ434" s="55" t="str">
        <f>IF(AI434 = "-", "-", 'CADASTRO PROD'!D434)</f>
        <v>-</v>
      </c>
    </row>
    <row r="435" ht="30.0" customHeight="1">
      <c r="A435" s="1"/>
      <c r="B435" s="97" t="str">
        <f t="shared" si="1"/>
        <v/>
      </c>
      <c r="C435" s="108" t="str">
        <f t="shared" si="5"/>
        <v>-</v>
      </c>
      <c r="D435" s="112"/>
      <c r="E435" s="150" t="str">
        <f t="shared" si="2"/>
        <v/>
      </c>
      <c r="F435" s="110"/>
      <c r="G435" s="92"/>
      <c r="H435" s="93"/>
      <c r="I435" s="110"/>
      <c r="J435" s="93"/>
      <c r="K435" s="132"/>
      <c r="L435" s="149" t="str">
        <f t="shared" si="3"/>
        <v/>
      </c>
      <c r="M435" s="113" t="str">
        <f>IF(F435="","",VLOOKUP(E435,'CADASTRO PROD'!$D$8:$P$508,13,FALSE)*K435)</f>
        <v>  </v>
      </c>
      <c r="N435" s="143" t="str">
        <f t="shared" si="4"/>
        <v/>
      </c>
      <c r="O435" s="4"/>
      <c r="P435" s="4"/>
      <c r="Q435" s="4"/>
      <c r="R435" s="4"/>
      <c r="S435" s="4"/>
      <c r="T435" s="4"/>
      <c r="U435" s="4"/>
      <c r="V435" s="142"/>
      <c r="W435" s="104"/>
      <c r="X435" s="104"/>
      <c r="Y435" s="55"/>
      <c r="Z435" s="55"/>
      <c r="AA435" s="55"/>
      <c r="AB435" s="55"/>
      <c r="AC435" s="55"/>
      <c r="AD435" s="55"/>
      <c r="AE435" s="55"/>
      <c r="AF435" s="55"/>
      <c r="AG435" s="55"/>
      <c r="AH435" s="55" t="str">
        <f>IF('CADASTRO PROD'!E435 = "", "-", 'CADASTRO PROD'!E435)</f>
        <v>-</v>
      </c>
      <c r="AI435" s="55" t="str">
        <f>IF(AH435= "-", "-", 'CADASTRO PROD'!J435)</f>
        <v>-</v>
      </c>
      <c r="AJ435" s="55" t="str">
        <f>IF(AI435 = "-", "-", 'CADASTRO PROD'!D435)</f>
        <v>-</v>
      </c>
    </row>
    <row r="436" ht="30.0" customHeight="1">
      <c r="A436" s="1"/>
      <c r="B436" s="97" t="str">
        <f t="shared" si="1"/>
        <v/>
      </c>
      <c r="C436" s="98" t="str">
        <f t="shared" si="5"/>
        <v>-</v>
      </c>
      <c r="D436" s="102"/>
      <c r="E436" s="151" t="str">
        <f t="shared" si="2"/>
        <v/>
      </c>
      <c r="F436" s="100"/>
      <c r="G436" s="92"/>
      <c r="H436" s="93"/>
      <c r="I436" s="100"/>
      <c r="J436" s="93"/>
      <c r="K436" s="124"/>
      <c r="L436" s="147" t="str">
        <f t="shared" si="3"/>
        <v/>
      </c>
      <c r="M436" s="103" t="str">
        <f>IF(F436="","",VLOOKUP(E436,'CADASTRO PROD'!$D$8:$P$508,13,FALSE)*K436)</f>
        <v>  </v>
      </c>
      <c r="N436" s="143" t="str">
        <f t="shared" si="4"/>
        <v/>
      </c>
      <c r="O436" s="4"/>
      <c r="P436" s="4"/>
      <c r="Q436" s="4"/>
      <c r="R436" s="4"/>
      <c r="S436" s="4"/>
      <c r="T436" s="4"/>
      <c r="U436" s="4"/>
      <c r="V436" s="142"/>
      <c r="W436" s="104"/>
      <c r="X436" s="104"/>
      <c r="Y436" s="55"/>
      <c r="Z436" s="55"/>
      <c r="AA436" s="55"/>
      <c r="AB436" s="55"/>
      <c r="AC436" s="55"/>
      <c r="AD436" s="55"/>
      <c r="AE436" s="55"/>
      <c r="AF436" s="55"/>
      <c r="AG436" s="55"/>
      <c r="AH436" s="55" t="str">
        <f>IF('CADASTRO PROD'!E436 = "", "-", 'CADASTRO PROD'!E436)</f>
        <v>-</v>
      </c>
      <c r="AI436" s="55" t="str">
        <f>IF(AH436= "-", "-", 'CADASTRO PROD'!J436)</f>
        <v>-</v>
      </c>
      <c r="AJ436" s="55" t="str">
        <f>IF(AI436 = "-", "-", 'CADASTRO PROD'!D436)</f>
        <v>-</v>
      </c>
    </row>
    <row r="437" ht="30.0" customHeight="1">
      <c r="A437" s="1"/>
      <c r="B437" s="97" t="str">
        <f t="shared" si="1"/>
        <v/>
      </c>
      <c r="C437" s="108" t="str">
        <f t="shared" si="5"/>
        <v>-</v>
      </c>
      <c r="D437" s="112"/>
      <c r="E437" s="150" t="str">
        <f t="shared" si="2"/>
        <v/>
      </c>
      <c r="F437" s="110"/>
      <c r="G437" s="92"/>
      <c r="H437" s="93"/>
      <c r="I437" s="110"/>
      <c r="J437" s="93"/>
      <c r="K437" s="132"/>
      <c r="L437" s="149" t="str">
        <f t="shared" si="3"/>
        <v/>
      </c>
      <c r="M437" s="113" t="str">
        <f>IF(F437="","",VLOOKUP(E437,'CADASTRO PROD'!$D$8:$P$508,13,FALSE)*K437)</f>
        <v>  </v>
      </c>
      <c r="N437" s="143" t="str">
        <f t="shared" si="4"/>
        <v/>
      </c>
      <c r="O437" s="4"/>
      <c r="P437" s="4"/>
      <c r="Q437" s="4"/>
      <c r="R437" s="4"/>
      <c r="S437" s="4"/>
      <c r="T437" s="4"/>
      <c r="U437" s="4"/>
      <c r="V437" s="142"/>
      <c r="W437" s="104"/>
      <c r="X437" s="104"/>
      <c r="Y437" s="55"/>
      <c r="Z437" s="55"/>
      <c r="AA437" s="55"/>
      <c r="AB437" s="55"/>
      <c r="AC437" s="55"/>
      <c r="AD437" s="55"/>
      <c r="AE437" s="55"/>
      <c r="AF437" s="55"/>
      <c r="AG437" s="55"/>
      <c r="AH437" s="55" t="str">
        <f>IF('CADASTRO PROD'!E437 = "", "-", 'CADASTRO PROD'!E437)</f>
        <v>-</v>
      </c>
      <c r="AI437" s="55" t="str">
        <f>IF(AH437= "-", "-", 'CADASTRO PROD'!J437)</f>
        <v>-</v>
      </c>
      <c r="AJ437" s="55" t="str">
        <f>IF(AI437 = "-", "-", 'CADASTRO PROD'!D437)</f>
        <v>-</v>
      </c>
    </row>
    <row r="438" ht="30.0" customHeight="1">
      <c r="A438" s="1"/>
      <c r="B438" s="97" t="str">
        <f t="shared" si="1"/>
        <v/>
      </c>
      <c r="C438" s="98" t="str">
        <f t="shared" si="5"/>
        <v>-</v>
      </c>
      <c r="D438" s="102"/>
      <c r="E438" s="151" t="str">
        <f t="shared" si="2"/>
        <v/>
      </c>
      <c r="F438" s="100"/>
      <c r="G438" s="92"/>
      <c r="H438" s="93"/>
      <c r="I438" s="100"/>
      <c r="J438" s="93"/>
      <c r="K438" s="124"/>
      <c r="L438" s="147" t="str">
        <f t="shared" si="3"/>
        <v/>
      </c>
      <c r="M438" s="103" t="str">
        <f>IF(F438="","",VLOOKUP(E438,'CADASTRO PROD'!$D$8:$P$508,13,FALSE)*K438)</f>
        <v>  </v>
      </c>
      <c r="N438" s="143" t="str">
        <f t="shared" si="4"/>
        <v/>
      </c>
      <c r="O438" s="4"/>
      <c r="P438" s="4"/>
      <c r="Q438" s="4"/>
      <c r="R438" s="4"/>
      <c r="S438" s="4"/>
      <c r="T438" s="4"/>
      <c r="U438" s="4"/>
      <c r="V438" s="142"/>
      <c r="W438" s="104"/>
      <c r="X438" s="104"/>
      <c r="Y438" s="55"/>
      <c r="Z438" s="55"/>
      <c r="AA438" s="55"/>
      <c r="AB438" s="55"/>
      <c r="AC438" s="55"/>
      <c r="AD438" s="55"/>
      <c r="AE438" s="55"/>
      <c r="AF438" s="55"/>
      <c r="AG438" s="55"/>
      <c r="AH438" s="55" t="str">
        <f>IF('CADASTRO PROD'!E438 = "", "-", 'CADASTRO PROD'!E438)</f>
        <v>-</v>
      </c>
      <c r="AI438" s="55" t="str">
        <f>IF(AH438= "-", "-", 'CADASTRO PROD'!J438)</f>
        <v>-</v>
      </c>
      <c r="AJ438" s="55" t="str">
        <f>IF(AI438 = "-", "-", 'CADASTRO PROD'!D438)</f>
        <v>-</v>
      </c>
    </row>
    <row r="439" ht="30.0" customHeight="1">
      <c r="A439" s="1"/>
      <c r="B439" s="97" t="str">
        <f t="shared" si="1"/>
        <v/>
      </c>
      <c r="C439" s="108" t="str">
        <f t="shared" si="5"/>
        <v>-</v>
      </c>
      <c r="D439" s="112"/>
      <c r="E439" s="150" t="str">
        <f t="shared" si="2"/>
        <v/>
      </c>
      <c r="F439" s="110"/>
      <c r="G439" s="92"/>
      <c r="H439" s="93"/>
      <c r="I439" s="110"/>
      <c r="J439" s="93"/>
      <c r="K439" s="132"/>
      <c r="L439" s="149" t="str">
        <f t="shared" si="3"/>
        <v/>
      </c>
      <c r="M439" s="113" t="str">
        <f>IF(F439="","",VLOOKUP(E439,'CADASTRO PROD'!$D$8:$P$508,13,FALSE)*K439)</f>
        <v>  </v>
      </c>
      <c r="N439" s="143" t="str">
        <f t="shared" si="4"/>
        <v/>
      </c>
      <c r="O439" s="4"/>
      <c r="P439" s="4"/>
      <c r="Q439" s="4"/>
      <c r="R439" s="4"/>
      <c r="S439" s="4"/>
      <c r="T439" s="4"/>
      <c r="U439" s="4"/>
      <c r="V439" s="142"/>
      <c r="W439" s="104"/>
      <c r="X439" s="104"/>
      <c r="Y439" s="55"/>
      <c r="Z439" s="55"/>
      <c r="AA439" s="55"/>
      <c r="AB439" s="55"/>
      <c r="AC439" s="55"/>
      <c r="AD439" s="55"/>
      <c r="AE439" s="55"/>
      <c r="AF439" s="55"/>
      <c r="AG439" s="55"/>
      <c r="AH439" s="55" t="str">
        <f>IF('CADASTRO PROD'!E439 = "", "-", 'CADASTRO PROD'!E439)</f>
        <v>-</v>
      </c>
      <c r="AI439" s="55" t="str">
        <f>IF(AH439= "-", "-", 'CADASTRO PROD'!J439)</f>
        <v>-</v>
      </c>
      <c r="AJ439" s="55" t="str">
        <f>IF(AI439 = "-", "-", 'CADASTRO PROD'!D439)</f>
        <v>-</v>
      </c>
    </row>
    <row r="440" ht="30.0" customHeight="1">
      <c r="A440" s="1"/>
      <c r="B440" s="97" t="str">
        <f t="shared" si="1"/>
        <v/>
      </c>
      <c r="C440" s="98" t="str">
        <f t="shared" si="5"/>
        <v>-</v>
      </c>
      <c r="D440" s="102"/>
      <c r="E440" s="151" t="str">
        <f t="shared" si="2"/>
        <v/>
      </c>
      <c r="F440" s="100"/>
      <c r="G440" s="92"/>
      <c r="H440" s="93"/>
      <c r="I440" s="100"/>
      <c r="J440" s="93"/>
      <c r="K440" s="124"/>
      <c r="L440" s="147" t="str">
        <f t="shared" si="3"/>
        <v/>
      </c>
      <c r="M440" s="103" t="str">
        <f>IF(F440="","",VLOOKUP(E440,'CADASTRO PROD'!$D$8:$P$508,13,FALSE)*K440)</f>
        <v>  </v>
      </c>
      <c r="N440" s="143" t="str">
        <f t="shared" si="4"/>
        <v/>
      </c>
      <c r="O440" s="4"/>
      <c r="P440" s="4"/>
      <c r="Q440" s="4"/>
      <c r="R440" s="4"/>
      <c r="S440" s="4"/>
      <c r="T440" s="4"/>
      <c r="U440" s="4"/>
      <c r="V440" s="142"/>
      <c r="W440" s="104"/>
      <c r="X440" s="104"/>
      <c r="Y440" s="55"/>
      <c r="Z440" s="55"/>
      <c r="AA440" s="55"/>
      <c r="AB440" s="55"/>
      <c r="AC440" s="55"/>
      <c r="AD440" s="55"/>
      <c r="AE440" s="55"/>
      <c r="AF440" s="55"/>
      <c r="AG440" s="55"/>
      <c r="AH440" s="55" t="str">
        <f>IF('CADASTRO PROD'!E440 = "", "-", 'CADASTRO PROD'!E440)</f>
        <v>-</v>
      </c>
      <c r="AI440" s="55" t="str">
        <f>IF(AH440= "-", "-", 'CADASTRO PROD'!J440)</f>
        <v>-</v>
      </c>
      <c r="AJ440" s="55" t="str">
        <f>IF(AI440 = "-", "-", 'CADASTRO PROD'!D440)</f>
        <v>-</v>
      </c>
    </row>
    <row r="441" ht="30.0" customHeight="1">
      <c r="A441" s="1"/>
      <c r="B441" s="97" t="str">
        <f t="shared" si="1"/>
        <v/>
      </c>
      <c r="C441" s="108" t="str">
        <f t="shared" si="5"/>
        <v>-</v>
      </c>
      <c r="D441" s="112"/>
      <c r="E441" s="150" t="str">
        <f t="shared" si="2"/>
        <v/>
      </c>
      <c r="F441" s="110"/>
      <c r="G441" s="92"/>
      <c r="H441" s="93"/>
      <c r="I441" s="110"/>
      <c r="J441" s="93"/>
      <c r="K441" s="132"/>
      <c r="L441" s="149" t="str">
        <f t="shared" si="3"/>
        <v/>
      </c>
      <c r="M441" s="113" t="str">
        <f>IF(F441="","",VLOOKUP(E441,'CADASTRO PROD'!$D$8:$P$508,13,FALSE)*K441)</f>
        <v>  </v>
      </c>
      <c r="N441" s="143" t="str">
        <f t="shared" si="4"/>
        <v/>
      </c>
      <c r="O441" s="4"/>
      <c r="P441" s="4"/>
      <c r="Q441" s="4"/>
      <c r="R441" s="4"/>
      <c r="S441" s="4"/>
      <c r="T441" s="4"/>
      <c r="U441" s="4"/>
      <c r="V441" s="142"/>
      <c r="W441" s="104"/>
      <c r="X441" s="104"/>
      <c r="Y441" s="55"/>
      <c r="Z441" s="55"/>
      <c r="AA441" s="55"/>
      <c r="AB441" s="55"/>
      <c r="AC441" s="55"/>
      <c r="AD441" s="55"/>
      <c r="AE441" s="55"/>
      <c r="AF441" s="55"/>
      <c r="AG441" s="55"/>
      <c r="AH441" s="55" t="str">
        <f>IF('CADASTRO PROD'!E441 = "", "-", 'CADASTRO PROD'!E441)</f>
        <v>-</v>
      </c>
      <c r="AI441" s="55" t="str">
        <f>IF(AH441= "-", "-", 'CADASTRO PROD'!J441)</f>
        <v>-</v>
      </c>
      <c r="AJ441" s="55" t="str">
        <f>IF(AI441 = "-", "-", 'CADASTRO PROD'!D441)</f>
        <v>-</v>
      </c>
    </row>
    <row r="442" ht="30.0" customHeight="1">
      <c r="A442" s="1"/>
      <c r="B442" s="97" t="str">
        <f t="shared" si="1"/>
        <v/>
      </c>
      <c r="C442" s="98" t="str">
        <f t="shared" si="5"/>
        <v>-</v>
      </c>
      <c r="D442" s="102"/>
      <c r="E442" s="151" t="str">
        <f t="shared" si="2"/>
        <v/>
      </c>
      <c r="F442" s="100"/>
      <c r="G442" s="92"/>
      <c r="H442" s="93"/>
      <c r="I442" s="100"/>
      <c r="J442" s="93"/>
      <c r="K442" s="124"/>
      <c r="L442" s="147" t="str">
        <f t="shared" si="3"/>
        <v/>
      </c>
      <c r="M442" s="103" t="str">
        <f>IF(F442="","",VLOOKUP(E442,'CADASTRO PROD'!$D$8:$P$508,13,FALSE)*K442)</f>
        <v>  </v>
      </c>
      <c r="N442" s="143" t="str">
        <f t="shared" si="4"/>
        <v/>
      </c>
      <c r="O442" s="4"/>
      <c r="P442" s="4"/>
      <c r="Q442" s="4"/>
      <c r="R442" s="4"/>
      <c r="S442" s="4"/>
      <c r="T442" s="4"/>
      <c r="U442" s="4"/>
      <c r="V442" s="142"/>
      <c r="W442" s="104"/>
      <c r="X442" s="104"/>
      <c r="Y442" s="55"/>
      <c r="Z442" s="55"/>
      <c r="AA442" s="55"/>
      <c r="AB442" s="55"/>
      <c r="AC442" s="55"/>
      <c r="AD442" s="55"/>
      <c r="AE442" s="55"/>
      <c r="AF442" s="55"/>
      <c r="AG442" s="55"/>
      <c r="AH442" s="55" t="str">
        <f>IF('CADASTRO PROD'!E442 = "", "-", 'CADASTRO PROD'!E442)</f>
        <v>-</v>
      </c>
      <c r="AI442" s="55" t="str">
        <f>IF(AH442= "-", "-", 'CADASTRO PROD'!J442)</f>
        <v>-</v>
      </c>
      <c r="AJ442" s="55" t="str">
        <f>IF(AI442 = "-", "-", 'CADASTRO PROD'!D442)</f>
        <v>-</v>
      </c>
    </row>
    <row r="443" ht="30.0" customHeight="1">
      <c r="A443" s="1"/>
      <c r="B443" s="97" t="str">
        <f t="shared" si="1"/>
        <v/>
      </c>
      <c r="C443" s="108" t="str">
        <f t="shared" si="5"/>
        <v>-</v>
      </c>
      <c r="D443" s="112"/>
      <c r="E443" s="150" t="str">
        <f t="shared" si="2"/>
        <v/>
      </c>
      <c r="F443" s="110"/>
      <c r="G443" s="92"/>
      <c r="H443" s="93"/>
      <c r="I443" s="110"/>
      <c r="J443" s="93"/>
      <c r="K443" s="132"/>
      <c r="L443" s="149" t="str">
        <f t="shared" si="3"/>
        <v/>
      </c>
      <c r="M443" s="113" t="str">
        <f>IF(F443="","",VLOOKUP(E443,'CADASTRO PROD'!$D$8:$P$508,13,FALSE)*K443)</f>
        <v>  </v>
      </c>
      <c r="N443" s="143" t="str">
        <f t="shared" si="4"/>
        <v/>
      </c>
      <c r="O443" s="4"/>
      <c r="P443" s="4"/>
      <c r="Q443" s="4"/>
      <c r="R443" s="4"/>
      <c r="S443" s="4"/>
      <c r="T443" s="4"/>
      <c r="U443" s="4"/>
      <c r="V443" s="142"/>
      <c r="W443" s="104"/>
      <c r="X443" s="104"/>
      <c r="Y443" s="55"/>
      <c r="Z443" s="55"/>
      <c r="AA443" s="55"/>
      <c r="AB443" s="55"/>
      <c r="AC443" s="55"/>
      <c r="AD443" s="55"/>
      <c r="AE443" s="55"/>
      <c r="AF443" s="55"/>
      <c r="AG443" s="55"/>
      <c r="AH443" s="55" t="str">
        <f>IF('CADASTRO PROD'!E443 = "", "-", 'CADASTRO PROD'!E443)</f>
        <v>-</v>
      </c>
      <c r="AI443" s="55" t="str">
        <f>IF(AH443= "-", "-", 'CADASTRO PROD'!J443)</f>
        <v>-</v>
      </c>
      <c r="AJ443" s="55" t="str">
        <f>IF(AI443 = "-", "-", 'CADASTRO PROD'!D443)</f>
        <v>-</v>
      </c>
    </row>
    <row r="444" ht="30.0" customHeight="1">
      <c r="A444" s="1"/>
      <c r="B444" s="97" t="str">
        <f t="shared" si="1"/>
        <v/>
      </c>
      <c r="C444" s="98" t="str">
        <f t="shared" si="5"/>
        <v>-</v>
      </c>
      <c r="D444" s="102"/>
      <c r="E444" s="151" t="str">
        <f t="shared" si="2"/>
        <v/>
      </c>
      <c r="F444" s="100"/>
      <c r="G444" s="92"/>
      <c r="H444" s="93"/>
      <c r="I444" s="100"/>
      <c r="J444" s="93"/>
      <c r="K444" s="124"/>
      <c r="L444" s="147" t="str">
        <f t="shared" si="3"/>
        <v/>
      </c>
      <c r="M444" s="103" t="str">
        <f>IF(F444="","",VLOOKUP(E444,'CADASTRO PROD'!$D$8:$P$508,13,FALSE)*K444)</f>
        <v>  </v>
      </c>
      <c r="N444" s="143" t="str">
        <f t="shared" si="4"/>
        <v/>
      </c>
      <c r="O444" s="4"/>
      <c r="P444" s="4"/>
      <c r="Q444" s="4"/>
      <c r="R444" s="4"/>
      <c r="S444" s="4"/>
      <c r="T444" s="4"/>
      <c r="U444" s="4"/>
      <c r="V444" s="142"/>
      <c r="W444" s="104"/>
      <c r="X444" s="104"/>
      <c r="Y444" s="55"/>
      <c r="Z444" s="55"/>
      <c r="AA444" s="55"/>
      <c r="AB444" s="55"/>
      <c r="AC444" s="55"/>
      <c r="AD444" s="55"/>
      <c r="AE444" s="55"/>
      <c r="AF444" s="55"/>
      <c r="AG444" s="55"/>
      <c r="AH444" s="55" t="str">
        <f>IF('CADASTRO PROD'!E444 = "", "-", 'CADASTRO PROD'!E444)</f>
        <v>-</v>
      </c>
      <c r="AI444" s="55" t="str">
        <f>IF(AH444= "-", "-", 'CADASTRO PROD'!J444)</f>
        <v>-</v>
      </c>
      <c r="AJ444" s="55" t="str">
        <f>IF(AI444 = "-", "-", 'CADASTRO PROD'!D444)</f>
        <v>-</v>
      </c>
    </row>
    <row r="445" ht="30.0" customHeight="1">
      <c r="A445" s="1"/>
      <c r="B445" s="97" t="str">
        <f t="shared" si="1"/>
        <v/>
      </c>
      <c r="C445" s="108" t="str">
        <f t="shared" si="5"/>
        <v>-</v>
      </c>
      <c r="D445" s="112"/>
      <c r="E445" s="150" t="str">
        <f t="shared" si="2"/>
        <v/>
      </c>
      <c r="F445" s="110"/>
      <c r="G445" s="92"/>
      <c r="H445" s="93"/>
      <c r="I445" s="110"/>
      <c r="J445" s="93"/>
      <c r="K445" s="132"/>
      <c r="L445" s="149" t="str">
        <f t="shared" si="3"/>
        <v/>
      </c>
      <c r="M445" s="113" t="str">
        <f>IF(F445="","",VLOOKUP(E445,'CADASTRO PROD'!$D$8:$P$508,13,FALSE)*K445)</f>
        <v>  </v>
      </c>
      <c r="N445" s="143" t="str">
        <f t="shared" si="4"/>
        <v/>
      </c>
      <c r="O445" s="4"/>
      <c r="P445" s="4"/>
      <c r="Q445" s="4"/>
      <c r="R445" s="4"/>
      <c r="S445" s="4"/>
      <c r="T445" s="4"/>
      <c r="U445" s="4"/>
      <c r="V445" s="142"/>
      <c r="W445" s="104"/>
      <c r="X445" s="104"/>
      <c r="Y445" s="55"/>
      <c r="Z445" s="55"/>
      <c r="AA445" s="55"/>
      <c r="AB445" s="55"/>
      <c r="AC445" s="55"/>
      <c r="AD445" s="55"/>
      <c r="AE445" s="55"/>
      <c r="AF445" s="55"/>
      <c r="AG445" s="55"/>
      <c r="AH445" s="55" t="str">
        <f>IF('CADASTRO PROD'!E445 = "", "-", 'CADASTRO PROD'!E445)</f>
        <v>-</v>
      </c>
      <c r="AI445" s="55" t="str">
        <f>IF(AH445= "-", "-", 'CADASTRO PROD'!J445)</f>
        <v>-</v>
      </c>
      <c r="AJ445" s="55" t="str">
        <f>IF(AI445 = "-", "-", 'CADASTRO PROD'!D445)</f>
        <v>-</v>
      </c>
    </row>
    <row r="446" ht="30.0" customHeight="1">
      <c r="A446" s="1"/>
      <c r="B446" s="97" t="str">
        <f t="shared" si="1"/>
        <v/>
      </c>
      <c r="C446" s="98" t="str">
        <f t="shared" si="5"/>
        <v>-</v>
      </c>
      <c r="D446" s="102"/>
      <c r="E446" s="151" t="str">
        <f t="shared" si="2"/>
        <v/>
      </c>
      <c r="F446" s="100"/>
      <c r="G446" s="92"/>
      <c r="H446" s="93"/>
      <c r="I446" s="100"/>
      <c r="J446" s="93"/>
      <c r="K446" s="124"/>
      <c r="L446" s="147" t="str">
        <f t="shared" si="3"/>
        <v/>
      </c>
      <c r="M446" s="103" t="str">
        <f>IF(F446="","",VLOOKUP(E446,'CADASTRO PROD'!$D$8:$P$508,13,FALSE)*K446)</f>
        <v>  </v>
      </c>
      <c r="N446" s="143" t="str">
        <f t="shared" si="4"/>
        <v/>
      </c>
      <c r="O446" s="4"/>
      <c r="P446" s="4"/>
      <c r="Q446" s="4"/>
      <c r="R446" s="4"/>
      <c r="S446" s="4"/>
      <c r="T446" s="4"/>
      <c r="U446" s="4"/>
      <c r="V446" s="142"/>
      <c r="W446" s="104"/>
      <c r="X446" s="104"/>
      <c r="Y446" s="55"/>
      <c r="Z446" s="55"/>
      <c r="AA446" s="55"/>
      <c r="AB446" s="55"/>
      <c r="AC446" s="55"/>
      <c r="AD446" s="55"/>
      <c r="AE446" s="55"/>
      <c r="AF446" s="55"/>
      <c r="AG446" s="55"/>
      <c r="AH446" s="55" t="str">
        <f>IF('CADASTRO PROD'!E446 = "", "-", 'CADASTRO PROD'!E446)</f>
        <v>-</v>
      </c>
      <c r="AI446" s="55" t="str">
        <f>IF(AH446= "-", "-", 'CADASTRO PROD'!J446)</f>
        <v>-</v>
      </c>
      <c r="AJ446" s="55" t="str">
        <f>IF(AI446 = "-", "-", 'CADASTRO PROD'!D446)</f>
        <v>-</v>
      </c>
    </row>
    <row r="447" ht="30.0" customHeight="1">
      <c r="A447" s="1"/>
      <c r="B447" s="97" t="str">
        <f t="shared" si="1"/>
        <v/>
      </c>
      <c r="C447" s="108" t="str">
        <f t="shared" si="5"/>
        <v>-</v>
      </c>
      <c r="D447" s="112"/>
      <c r="E447" s="150" t="str">
        <f t="shared" si="2"/>
        <v/>
      </c>
      <c r="F447" s="110"/>
      <c r="G447" s="92"/>
      <c r="H447" s="93"/>
      <c r="I447" s="110"/>
      <c r="J447" s="93"/>
      <c r="K447" s="132"/>
      <c r="L447" s="149" t="str">
        <f t="shared" si="3"/>
        <v/>
      </c>
      <c r="M447" s="113" t="str">
        <f>IF(F447="","",VLOOKUP(E447,'CADASTRO PROD'!$D$8:$P$508,13,FALSE)*K447)</f>
        <v>  </v>
      </c>
      <c r="N447" s="143" t="str">
        <f t="shared" si="4"/>
        <v/>
      </c>
      <c r="O447" s="4"/>
      <c r="P447" s="4"/>
      <c r="Q447" s="4"/>
      <c r="R447" s="4"/>
      <c r="S447" s="4"/>
      <c r="T447" s="4"/>
      <c r="U447" s="4"/>
      <c r="V447" s="142"/>
      <c r="W447" s="104"/>
      <c r="X447" s="104"/>
      <c r="Y447" s="55"/>
      <c r="Z447" s="55"/>
      <c r="AA447" s="55"/>
      <c r="AB447" s="55"/>
      <c r="AC447" s="55"/>
      <c r="AD447" s="55"/>
      <c r="AE447" s="55"/>
      <c r="AF447" s="55"/>
      <c r="AG447" s="55"/>
      <c r="AH447" s="55" t="str">
        <f>IF('CADASTRO PROD'!E447 = "", "-", 'CADASTRO PROD'!E447)</f>
        <v>-</v>
      </c>
      <c r="AI447" s="55" t="str">
        <f>IF(AH447= "-", "-", 'CADASTRO PROD'!J447)</f>
        <v>-</v>
      </c>
      <c r="AJ447" s="55" t="str">
        <f>IF(AI447 = "-", "-", 'CADASTRO PROD'!D447)</f>
        <v>-</v>
      </c>
    </row>
    <row r="448" ht="30.0" customHeight="1">
      <c r="A448" s="1"/>
      <c r="B448" s="97" t="str">
        <f t="shared" si="1"/>
        <v/>
      </c>
      <c r="C448" s="98" t="str">
        <f t="shared" si="5"/>
        <v>-</v>
      </c>
      <c r="D448" s="102"/>
      <c r="E448" s="151" t="str">
        <f t="shared" si="2"/>
        <v/>
      </c>
      <c r="F448" s="100"/>
      <c r="G448" s="92"/>
      <c r="H448" s="93"/>
      <c r="I448" s="100"/>
      <c r="J448" s="93"/>
      <c r="K448" s="124"/>
      <c r="L448" s="147" t="str">
        <f t="shared" si="3"/>
        <v/>
      </c>
      <c r="M448" s="103" t="str">
        <f>IF(F448="","",VLOOKUP(E448,'CADASTRO PROD'!$D$8:$P$508,13,FALSE)*K448)</f>
        <v>  </v>
      </c>
      <c r="N448" s="143" t="str">
        <f t="shared" si="4"/>
        <v/>
      </c>
      <c r="O448" s="4"/>
      <c r="P448" s="4"/>
      <c r="Q448" s="4"/>
      <c r="R448" s="4"/>
      <c r="S448" s="4"/>
      <c r="T448" s="4"/>
      <c r="U448" s="4"/>
      <c r="V448" s="142"/>
      <c r="W448" s="104"/>
      <c r="X448" s="104"/>
      <c r="Y448" s="55"/>
      <c r="Z448" s="55"/>
      <c r="AA448" s="55"/>
      <c r="AB448" s="55"/>
      <c r="AC448" s="55"/>
      <c r="AD448" s="55"/>
      <c r="AE448" s="55"/>
      <c r="AF448" s="55"/>
      <c r="AG448" s="55"/>
      <c r="AH448" s="55" t="str">
        <f>IF('CADASTRO PROD'!E448 = "", "-", 'CADASTRO PROD'!E448)</f>
        <v>-</v>
      </c>
      <c r="AI448" s="55" t="str">
        <f>IF(AH448= "-", "-", 'CADASTRO PROD'!J448)</f>
        <v>-</v>
      </c>
      <c r="AJ448" s="55" t="str">
        <f>IF(AI448 = "-", "-", 'CADASTRO PROD'!D448)</f>
        <v>-</v>
      </c>
    </row>
    <row r="449" ht="30.0" customHeight="1">
      <c r="A449" s="1"/>
      <c r="B449" s="97" t="str">
        <f t="shared" si="1"/>
        <v/>
      </c>
      <c r="C449" s="108" t="str">
        <f t="shared" si="5"/>
        <v>-</v>
      </c>
      <c r="D449" s="112"/>
      <c r="E449" s="150" t="str">
        <f t="shared" si="2"/>
        <v/>
      </c>
      <c r="F449" s="110"/>
      <c r="G449" s="92"/>
      <c r="H449" s="93"/>
      <c r="I449" s="110"/>
      <c r="J449" s="93"/>
      <c r="K449" s="132"/>
      <c r="L449" s="149" t="str">
        <f t="shared" si="3"/>
        <v/>
      </c>
      <c r="M449" s="113" t="str">
        <f>IF(F449="","",VLOOKUP(E449,'CADASTRO PROD'!$D$8:$P$508,13,FALSE)*K449)</f>
        <v>  </v>
      </c>
      <c r="N449" s="143" t="str">
        <f t="shared" si="4"/>
        <v/>
      </c>
      <c r="O449" s="4"/>
      <c r="P449" s="4"/>
      <c r="Q449" s="4"/>
      <c r="R449" s="4"/>
      <c r="S449" s="4"/>
      <c r="T449" s="4"/>
      <c r="U449" s="4"/>
      <c r="V449" s="142"/>
      <c r="W449" s="104"/>
      <c r="X449" s="104"/>
      <c r="Y449" s="55"/>
      <c r="Z449" s="55"/>
      <c r="AA449" s="55"/>
      <c r="AB449" s="55"/>
      <c r="AC449" s="55"/>
      <c r="AD449" s="55"/>
      <c r="AE449" s="55"/>
      <c r="AF449" s="55"/>
      <c r="AG449" s="55"/>
      <c r="AH449" s="55" t="str">
        <f>IF('CADASTRO PROD'!E449 = "", "-", 'CADASTRO PROD'!E449)</f>
        <v>-</v>
      </c>
      <c r="AI449" s="55" t="str">
        <f>IF(AH449= "-", "-", 'CADASTRO PROD'!J449)</f>
        <v>-</v>
      </c>
      <c r="AJ449" s="55" t="str">
        <f>IF(AI449 = "-", "-", 'CADASTRO PROD'!D449)</f>
        <v>-</v>
      </c>
    </row>
    <row r="450" ht="30.0" customHeight="1">
      <c r="A450" s="1"/>
      <c r="B450" s="97" t="str">
        <f t="shared" si="1"/>
        <v/>
      </c>
      <c r="C450" s="98" t="str">
        <f t="shared" si="5"/>
        <v>-</v>
      </c>
      <c r="D450" s="102"/>
      <c r="E450" s="151" t="str">
        <f t="shared" si="2"/>
        <v/>
      </c>
      <c r="F450" s="100"/>
      <c r="G450" s="92"/>
      <c r="H450" s="93"/>
      <c r="I450" s="100"/>
      <c r="J450" s="93"/>
      <c r="K450" s="124"/>
      <c r="L450" s="147" t="str">
        <f t="shared" si="3"/>
        <v/>
      </c>
      <c r="M450" s="103" t="str">
        <f>IF(F450="","",VLOOKUP(E450,'CADASTRO PROD'!$D$8:$P$508,13,FALSE)*K450)</f>
        <v>  </v>
      </c>
      <c r="N450" s="143" t="str">
        <f t="shared" si="4"/>
        <v/>
      </c>
      <c r="O450" s="4"/>
      <c r="P450" s="4"/>
      <c r="Q450" s="4"/>
      <c r="R450" s="4"/>
      <c r="S450" s="4"/>
      <c r="T450" s="4"/>
      <c r="U450" s="4"/>
      <c r="V450" s="142"/>
      <c r="W450" s="104"/>
      <c r="X450" s="104"/>
      <c r="Y450" s="55"/>
      <c r="Z450" s="55"/>
      <c r="AA450" s="55"/>
      <c r="AB450" s="55"/>
      <c r="AC450" s="55"/>
      <c r="AD450" s="55"/>
      <c r="AE450" s="55"/>
      <c r="AF450" s="55"/>
      <c r="AG450" s="55"/>
      <c r="AH450" s="55" t="str">
        <f>IF('CADASTRO PROD'!E450 = "", "-", 'CADASTRO PROD'!E450)</f>
        <v>-</v>
      </c>
      <c r="AI450" s="55" t="str">
        <f>IF(AH450= "-", "-", 'CADASTRO PROD'!J450)</f>
        <v>-</v>
      </c>
      <c r="AJ450" s="55" t="str">
        <f>IF(AI450 = "-", "-", 'CADASTRO PROD'!D450)</f>
        <v>-</v>
      </c>
    </row>
    <row r="451" ht="30.0" customHeight="1">
      <c r="A451" s="1"/>
      <c r="B451" s="97" t="str">
        <f t="shared" si="1"/>
        <v/>
      </c>
      <c r="C451" s="108" t="str">
        <f t="shared" si="5"/>
        <v>-</v>
      </c>
      <c r="D451" s="112"/>
      <c r="E451" s="150" t="str">
        <f t="shared" si="2"/>
        <v/>
      </c>
      <c r="F451" s="110"/>
      <c r="G451" s="92"/>
      <c r="H451" s="93"/>
      <c r="I451" s="110"/>
      <c r="J451" s="93"/>
      <c r="K451" s="132"/>
      <c r="L451" s="149" t="str">
        <f t="shared" si="3"/>
        <v/>
      </c>
      <c r="M451" s="113" t="str">
        <f>IF(F451="","",VLOOKUP(E451,'CADASTRO PROD'!$D$8:$P$508,13,FALSE)*K451)</f>
        <v>  </v>
      </c>
      <c r="N451" s="143" t="str">
        <f t="shared" si="4"/>
        <v/>
      </c>
      <c r="O451" s="4"/>
      <c r="P451" s="4"/>
      <c r="Q451" s="4"/>
      <c r="R451" s="4"/>
      <c r="S451" s="4"/>
      <c r="T451" s="4"/>
      <c r="U451" s="4"/>
      <c r="V451" s="142"/>
      <c r="W451" s="104"/>
      <c r="X451" s="104"/>
      <c r="Y451" s="55"/>
      <c r="Z451" s="55"/>
      <c r="AA451" s="55"/>
      <c r="AB451" s="55"/>
      <c r="AC451" s="55"/>
      <c r="AD451" s="55"/>
      <c r="AE451" s="55"/>
      <c r="AF451" s="55"/>
      <c r="AG451" s="55"/>
      <c r="AH451" s="55" t="str">
        <f>IF('CADASTRO PROD'!E451 = "", "-", 'CADASTRO PROD'!E451)</f>
        <v>-</v>
      </c>
      <c r="AI451" s="55" t="str">
        <f>IF(AH451= "-", "-", 'CADASTRO PROD'!J451)</f>
        <v>-</v>
      </c>
      <c r="AJ451" s="55" t="str">
        <f>IF(AI451 = "-", "-", 'CADASTRO PROD'!D451)</f>
        <v>-</v>
      </c>
    </row>
    <row r="452" ht="30.0" customHeight="1">
      <c r="A452" s="1"/>
      <c r="B452" s="97" t="str">
        <f t="shared" si="1"/>
        <v/>
      </c>
      <c r="C452" s="98" t="str">
        <f t="shared" si="5"/>
        <v>-</v>
      </c>
      <c r="D452" s="102"/>
      <c r="E452" s="151" t="str">
        <f t="shared" si="2"/>
        <v/>
      </c>
      <c r="F452" s="100"/>
      <c r="G452" s="92"/>
      <c r="H452" s="93"/>
      <c r="I452" s="100"/>
      <c r="J452" s="93"/>
      <c r="K452" s="124"/>
      <c r="L452" s="147" t="str">
        <f t="shared" si="3"/>
        <v/>
      </c>
      <c r="M452" s="103" t="str">
        <f>IF(F452="","",VLOOKUP(E452,'CADASTRO PROD'!$D$8:$P$508,13,FALSE)*K452)</f>
        <v>  </v>
      </c>
      <c r="N452" s="143" t="str">
        <f t="shared" si="4"/>
        <v/>
      </c>
      <c r="O452" s="4"/>
      <c r="P452" s="4"/>
      <c r="Q452" s="4"/>
      <c r="R452" s="4"/>
      <c r="S452" s="4"/>
      <c r="T452" s="4"/>
      <c r="U452" s="4"/>
      <c r="V452" s="142"/>
      <c r="W452" s="104"/>
      <c r="X452" s="104"/>
      <c r="Y452" s="55"/>
      <c r="Z452" s="55"/>
      <c r="AA452" s="55"/>
      <c r="AB452" s="55"/>
      <c r="AC452" s="55"/>
      <c r="AD452" s="55"/>
      <c r="AE452" s="55"/>
      <c r="AF452" s="55"/>
      <c r="AG452" s="55"/>
      <c r="AH452" s="55" t="str">
        <f>IF('CADASTRO PROD'!E452 = "", "-", 'CADASTRO PROD'!E452)</f>
        <v>-</v>
      </c>
      <c r="AI452" s="55" t="str">
        <f>IF(AH452= "-", "-", 'CADASTRO PROD'!J452)</f>
        <v>-</v>
      </c>
      <c r="AJ452" s="55" t="str">
        <f>IF(AI452 = "-", "-", 'CADASTRO PROD'!D452)</f>
        <v>-</v>
      </c>
    </row>
    <row r="453" ht="30.0" customHeight="1">
      <c r="A453" s="1"/>
      <c r="B453" s="97" t="str">
        <f t="shared" si="1"/>
        <v/>
      </c>
      <c r="C453" s="108" t="str">
        <f t="shared" si="5"/>
        <v>-</v>
      </c>
      <c r="D453" s="112"/>
      <c r="E453" s="150" t="str">
        <f t="shared" si="2"/>
        <v/>
      </c>
      <c r="F453" s="110"/>
      <c r="G453" s="92"/>
      <c r="H453" s="93"/>
      <c r="I453" s="110"/>
      <c r="J453" s="93"/>
      <c r="K453" s="132"/>
      <c r="L453" s="149" t="str">
        <f t="shared" si="3"/>
        <v/>
      </c>
      <c r="M453" s="113" t="str">
        <f>IF(F453="","",VLOOKUP(E453,'CADASTRO PROD'!$D$8:$P$508,13,FALSE)*K453)</f>
        <v>  </v>
      </c>
      <c r="N453" s="143" t="str">
        <f t="shared" si="4"/>
        <v/>
      </c>
      <c r="O453" s="4"/>
      <c r="P453" s="4"/>
      <c r="Q453" s="4"/>
      <c r="R453" s="4"/>
      <c r="S453" s="4"/>
      <c r="T453" s="4"/>
      <c r="U453" s="4"/>
      <c r="V453" s="142"/>
      <c r="W453" s="104"/>
      <c r="X453" s="104"/>
      <c r="Y453" s="55"/>
      <c r="Z453" s="55"/>
      <c r="AA453" s="55"/>
      <c r="AB453" s="55"/>
      <c r="AC453" s="55"/>
      <c r="AD453" s="55"/>
      <c r="AE453" s="55"/>
      <c r="AF453" s="55"/>
      <c r="AG453" s="55"/>
      <c r="AH453" s="55" t="str">
        <f>IF('CADASTRO PROD'!E453 = "", "-", 'CADASTRO PROD'!E453)</f>
        <v>-</v>
      </c>
      <c r="AI453" s="55" t="str">
        <f>IF(AH453= "-", "-", 'CADASTRO PROD'!J453)</f>
        <v>-</v>
      </c>
      <c r="AJ453" s="55" t="str">
        <f>IF(AI453 = "-", "-", 'CADASTRO PROD'!D453)</f>
        <v>-</v>
      </c>
    </row>
    <row r="454" ht="30.0" customHeight="1">
      <c r="A454" s="1"/>
      <c r="B454" s="97" t="str">
        <f t="shared" si="1"/>
        <v/>
      </c>
      <c r="C454" s="98" t="str">
        <f t="shared" si="5"/>
        <v>-</v>
      </c>
      <c r="D454" s="102"/>
      <c r="E454" s="151" t="str">
        <f t="shared" si="2"/>
        <v/>
      </c>
      <c r="F454" s="100"/>
      <c r="G454" s="92"/>
      <c r="H454" s="93"/>
      <c r="I454" s="100"/>
      <c r="J454" s="93"/>
      <c r="K454" s="124"/>
      <c r="L454" s="147" t="str">
        <f t="shared" si="3"/>
        <v/>
      </c>
      <c r="M454" s="103" t="str">
        <f>IF(F454="","",VLOOKUP(E454,'CADASTRO PROD'!$D$8:$P$508,13,FALSE)*K454)</f>
        <v>  </v>
      </c>
      <c r="N454" s="143" t="str">
        <f t="shared" si="4"/>
        <v/>
      </c>
      <c r="O454" s="4"/>
      <c r="P454" s="4"/>
      <c r="Q454" s="4"/>
      <c r="R454" s="4"/>
      <c r="S454" s="4"/>
      <c r="T454" s="4"/>
      <c r="U454" s="4"/>
      <c r="V454" s="142"/>
      <c r="W454" s="104"/>
      <c r="X454" s="104"/>
      <c r="Y454" s="55"/>
      <c r="Z454" s="55"/>
      <c r="AA454" s="55"/>
      <c r="AB454" s="55"/>
      <c r="AC454" s="55"/>
      <c r="AD454" s="55"/>
      <c r="AE454" s="55"/>
      <c r="AF454" s="55"/>
      <c r="AG454" s="55"/>
      <c r="AH454" s="55" t="str">
        <f>IF('CADASTRO PROD'!E454 = "", "-", 'CADASTRO PROD'!E454)</f>
        <v>-</v>
      </c>
      <c r="AI454" s="55" t="str">
        <f>IF(AH454= "-", "-", 'CADASTRO PROD'!J454)</f>
        <v>-</v>
      </c>
      <c r="AJ454" s="55" t="str">
        <f>IF(AI454 = "-", "-", 'CADASTRO PROD'!D454)</f>
        <v>-</v>
      </c>
    </row>
    <row r="455" ht="30.0" customHeight="1">
      <c r="A455" s="1"/>
      <c r="B455" s="97" t="str">
        <f t="shared" si="1"/>
        <v/>
      </c>
      <c r="C455" s="108" t="str">
        <f t="shared" si="5"/>
        <v>-</v>
      </c>
      <c r="D455" s="112"/>
      <c r="E455" s="150" t="str">
        <f t="shared" si="2"/>
        <v/>
      </c>
      <c r="F455" s="110"/>
      <c r="G455" s="92"/>
      <c r="H455" s="93"/>
      <c r="I455" s="110"/>
      <c r="J455" s="93"/>
      <c r="K455" s="132"/>
      <c r="L455" s="149" t="str">
        <f t="shared" si="3"/>
        <v/>
      </c>
      <c r="M455" s="113" t="str">
        <f>IF(F455="","",VLOOKUP(E455,'CADASTRO PROD'!$D$8:$P$508,13,FALSE)*K455)</f>
        <v>  </v>
      </c>
      <c r="N455" s="143" t="str">
        <f t="shared" si="4"/>
        <v/>
      </c>
      <c r="O455" s="4"/>
      <c r="P455" s="4"/>
      <c r="Q455" s="4"/>
      <c r="R455" s="4"/>
      <c r="S455" s="4"/>
      <c r="T455" s="4"/>
      <c r="U455" s="4"/>
      <c r="V455" s="142"/>
      <c r="W455" s="104"/>
      <c r="X455" s="104"/>
      <c r="Y455" s="55"/>
      <c r="Z455" s="55"/>
      <c r="AA455" s="55"/>
      <c r="AB455" s="55"/>
      <c r="AC455" s="55"/>
      <c r="AD455" s="55"/>
      <c r="AE455" s="55"/>
      <c r="AF455" s="55"/>
      <c r="AG455" s="55"/>
      <c r="AH455" s="55" t="str">
        <f>IF('CADASTRO PROD'!E455 = "", "-", 'CADASTRO PROD'!E455)</f>
        <v>-</v>
      </c>
      <c r="AI455" s="55" t="str">
        <f>IF(AH455= "-", "-", 'CADASTRO PROD'!J455)</f>
        <v>-</v>
      </c>
      <c r="AJ455" s="55" t="str">
        <f>IF(AI455 = "-", "-", 'CADASTRO PROD'!D455)</f>
        <v>-</v>
      </c>
    </row>
    <row r="456" ht="30.0" customHeight="1">
      <c r="A456" s="1"/>
      <c r="B456" s="97" t="str">
        <f t="shared" si="1"/>
        <v/>
      </c>
      <c r="C456" s="98" t="str">
        <f t="shared" si="5"/>
        <v>-</v>
      </c>
      <c r="D456" s="102"/>
      <c r="E456" s="151" t="str">
        <f t="shared" si="2"/>
        <v/>
      </c>
      <c r="F456" s="100"/>
      <c r="G456" s="92"/>
      <c r="H456" s="93"/>
      <c r="I456" s="100"/>
      <c r="J456" s="93"/>
      <c r="K456" s="124"/>
      <c r="L456" s="147" t="str">
        <f t="shared" si="3"/>
        <v/>
      </c>
      <c r="M456" s="103" t="str">
        <f>IF(F456="","",VLOOKUP(E456,'CADASTRO PROD'!$D$8:$P$508,13,FALSE)*K456)</f>
        <v>  </v>
      </c>
      <c r="N456" s="143" t="str">
        <f t="shared" si="4"/>
        <v/>
      </c>
      <c r="O456" s="4"/>
      <c r="P456" s="4"/>
      <c r="Q456" s="4"/>
      <c r="R456" s="4"/>
      <c r="S456" s="4"/>
      <c r="T456" s="4"/>
      <c r="U456" s="4"/>
      <c r="V456" s="142"/>
      <c r="W456" s="104"/>
      <c r="X456" s="104"/>
      <c r="Y456" s="55"/>
      <c r="Z456" s="55"/>
      <c r="AA456" s="55"/>
      <c r="AB456" s="55"/>
      <c r="AC456" s="55"/>
      <c r="AD456" s="55"/>
      <c r="AE456" s="55"/>
      <c r="AF456" s="55"/>
      <c r="AG456" s="55"/>
      <c r="AH456" s="55" t="str">
        <f>IF('CADASTRO PROD'!E456 = "", "-", 'CADASTRO PROD'!E456)</f>
        <v>-</v>
      </c>
      <c r="AI456" s="55" t="str">
        <f>IF(AH456= "-", "-", 'CADASTRO PROD'!J456)</f>
        <v>-</v>
      </c>
      <c r="AJ456" s="55" t="str">
        <f>IF(AI456 = "-", "-", 'CADASTRO PROD'!D456)</f>
        <v>-</v>
      </c>
    </row>
    <row r="457" ht="30.0" customHeight="1">
      <c r="A457" s="1"/>
      <c r="B457" s="97" t="str">
        <f t="shared" si="1"/>
        <v/>
      </c>
      <c r="C457" s="108" t="str">
        <f t="shared" si="5"/>
        <v>-</v>
      </c>
      <c r="D457" s="112"/>
      <c r="E457" s="150" t="str">
        <f t="shared" si="2"/>
        <v/>
      </c>
      <c r="F457" s="110"/>
      <c r="G457" s="92"/>
      <c r="H457" s="93"/>
      <c r="I457" s="110"/>
      <c r="J457" s="93"/>
      <c r="K457" s="132"/>
      <c r="L457" s="149" t="str">
        <f t="shared" si="3"/>
        <v/>
      </c>
      <c r="M457" s="113" t="str">
        <f>IF(F457="","",VLOOKUP(E457,'CADASTRO PROD'!$D$8:$P$508,13,FALSE)*K457)</f>
        <v>  </v>
      </c>
      <c r="N457" s="143" t="str">
        <f t="shared" si="4"/>
        <v/>
      </c>
      <c r="O457" s="4"/>
      <c r="P457" s="4"/>
      <c r="Q457" s="4"/>
      <c r="R457" s="4"/>
      <c r="S457" s="4"/>
      <c r="T457" s="4"/>
      <c r="U457" s="4"/>
      <c r="V457" s="142"/>
      <c r="W457" s="104"/>
      <c r="X457" s="104"/>
      <c r="Y457" s="55"/>
      <c r="Z457" s="55"/>
      <c r="AA457" s="55"/>
      <c r="AB457" s="55"/>
      <c r="AC457" s="55"/>
      <c r="AD457" s="55"/>
      <c r="AE457" s="55"/>
      <c r="AF457" s="55"/>
      <c r="AG457" s="55"/>
      <c r="AH457" s="55" t="str">
        <f>IF('CADASTRO PROD'!E457 = "", "-", 'CADASTRO PROD'!E457)</f>
        <v>-</v>
      </c>
      <c r="AI457" s="55" t="str">
        <f>IF(AH457= "-", "-", 'CADASTRO PROD'!J457)</f>
        <v>-</v>
      </c>
      <c r="AJ457" s="55" t="str">
        <f>IF(AI457 = "-", "-", 'CADASTRO PROD'!D457)</f>
        <v>-</v>
      </c>
    </row>
    <row r="458" ht="30.0" customHeight="1">
      <c r="A458" s="1"/>
      <c r="B458" s="97" t="str">
        <f t="shared" si="1"/>
        <v/>
      </c>
      <c r="C458" s="98" t="str">
        <f t="shared" si="5"/>
        <v>-</v>
      </c>
      <c r="D458" s="102"/>
      <c r="E458" s="151" t="str">
        <f t="shared" si="2"/>
        <v/>
      </c>
      <c r="F458" s="100"/>
      <c r="G458" s="92"/>
      <c r="H458" s="93"/>
      <c r="I458" s="100"/>
      <c r="J458" s="93"/>
      <c r="K458" s="124"/>
      <c r="L458" s="147" t="str">
        <f t="shared" si="3"/>
        <v/>
      </c>
      <c r="M458" s="103" t="str">
        <f>IF(F458="","",VLOOKUP(E458,'CADASTRO PROD'!$D$8:$P$508,13,FALSE)*K458)</f>
        <v>  </v>
      </c>
      <c r="N458" s="143" t="str">
        <f t="shared" si="4"/>
        <v/>
      </c>
      <c r="O458" s="4"/>
      <c r="P458" s="4"/>
      <c r="Q458" s="4"/>
      <c r="R458" s="4"/>
      <c r="S458" s="4"/>
      <c r="T458" s="4"/>
      <c r="U458" s="4"/>
      <c r="V458" s="142"/>
      <c r="W458" s="104"/>
      <c r="X458" s="104"/>
      <c r="Y458" s="55"/>
      <c r="Z458" s="55"/>
      <c r="AA458" s="55"/>
      <c r="AB458" s="55"/>
      <c r="AC458" s="55"/>
      <c r="AD458" s="55"/>
      <c r="AE458" s="55"/>
      <c r="AF458" s="55"/>
      <c r="AG458" s="55"/>
      <c r="AH458" s="55" t="str">
        <f>IF('CADASTRO PROD'!E458 = "", "-", 'CADASTRO PROD'!E458)</f>
        <v>-</v>
      </c>
      <c r="AI458" s="55" t="str">
        <f>IF(AH458= "-", "-", 'CADASTRO PROD'!J458)</f>
        <v>-</v>
      </c>
      <c r="AJ458" s="55" t="str">
        <f>IF(AI458 = "-", "-", 'CADASTRO PROD'!D458)</f>
        <v>-</v>
      </c>
    </row>
    <row r="459" ht="30.0" customHeight="1">
      <c r="A459" s="1"/>
      <c r="B459" s="97" t="str">
        <f t="shared" si="1"/>
        <v/>
      </c>
      <c r="C459" s="108" t="str">
        <f t="shared" si="5"/>
        <v>-</v>
      </c>
      <c r="D459" s="112"/>
      <c r="E459" s="150" t="str">
        <f t="shared" si="2"/>
        <v/>
      </c>
      <c r="F459" s="110"/>
      <c r="G459" s="92"/>
      <c r="H459" s="93"/>
      <c r="I459" s="110"/>
      <c r="J459" s="93"/>
      <c r="K459" s="132"/>
      <c r="L459" s="149" t="str">
        <f t="shared" si="3"/>
        <v/>
      </c>
      <c r="M459" s="113" t="str">
        <f>IF(F459="","",VLOOKUP(E459,'CADASTRO PROD'!$D$8:$P$508,13,FALSE)*K459)</f>
        <v>  </v>
      </c>
      <c r="N459" s="143" t="str">
        <f t="shared" si="4"/>
        <v/>
      </c>
      <c r="O459" s="4"/>
      <c r="P459" s="4"/>
      <c r="Q459" s="4"/>
      <c r="R459" s="4"/>
      <c r="S459" s="4"/>
      <c r="T459" s="4"/>
      <c r="U459" s="4"/>
      <c r="V459" s="142"/>
      <c r="W459" s="104"/>
      <c r="X459" s="104"/>
      <c r="Y459" s="55"/>
      <c r="Z459" s="55"/>
      <c r="AA459" s="55"/>
      <c r="AB459" s="55"/>
      <c r="AC459" s="55"/>
      <c r="AD459" s="55"/>
      <c r="AE459" s="55"/>
      <c r="AF459" s="55"/>
      <c r="AG459" s="55"/>
      <c r="AH459" s="55" t="str">
        <f>IF('CADASTRO PROD'!E459 = "", "-", 'CADASTRO PROD'!E459)</f>
        <v>-</v>
      </c>
      <c r="AI459" s="55" t="str">
        <f>IF(AH459= "-", "-", 'CADASTRO PROD'!J459)</f>
        <v>-</v>
      </c>
      <c r="AJ459" s="55" t="str">
        <f>IF(AI459 = "-", "-", 'CADASTRO PROD'!D459)</f>
        <v>-</v>
      </c>
    </row>
    <row r="460" ht="30.0" customHeight="1">
      <c r="A460" s="1"/>
      <c r="B460" s="97" t="str">
        <f t="shared" si="1"/>
        <v/>
      </c>
      <c r="C460" s="98" t="str">
        <f t="shared" si="5"/>
        <v>-</v>
      </c>
      <c r="D460" s="102"/>
      <c r="E460" s="151" t="str">
        <f t="shared" si="2"/>
        <v/>
      </c>
      <c r="F460" s="100"/>
      <c r="G460" s="92"/>
      <c r="H460" s="93"/>
      <c r="I460" s="100"/>
      <c r="J460" s="93"/>
      <c r="K460" s="124"/>
      <c r="L460" s="147" t="str">
        <f t="shared" si="3"/>
        <v/>
      </c>
      <c r="M460" s="103" t="str">
        <f>IF(F460="","",VLOOKUP(E460,'CADASTRO PROD'!$D$8:$P$508,13,FALSE)*K460)</f>
        <v>  </v>
      </c>
      <c r="N460" s="143" t="str">
        <f t="shared" si="4"/>
        <v/>
      </c>
      <c r="O460" s="4"/>
      <c r="P460" s="4"/>
      <c r="Q460" s="4"/>
      <c r="R460" s="4"/>
      <c r="S460" s="4"/>
      <c r="T460" s="4"/>
      <c r="U460" s="4"/>
      <c r="V460" s="142"/>
      <c r="W460" s="104"/>
      <c r="X460" s="104"/>
      <c r="Y460" s="55"/>
      <c r="Z460" s="55"/>
      <c r="AA460" s="55"/>
      <c r="AB460" s="55"/>
      <c r="AC460" s="55"/>
      <c r="AD460" s="55"/>
      <c r="AE460" s="55"/>
      <c r="AF460" s="55"/>
      <c r="AG460" s="55"/>
      <c r="AH460" s="55" t="str">
        <f>IF('CADASTRO PROD'!E460 = "", "-", 'CADASTRO PROD'!E460)</f>
        <v>-</v>
      </c>
      <c r="AI460" s="55" t="str">
        <f>IF(AH460= "-", "-", 'CADASTRO PROD'!J460)</f>
        <v>-</v>
      </c>
      <c r="AJ460" s="55" t="str">
        <f>IF(AI460 = "-", "-", 'CADASTRO PROD'!D460)</f>
        <v>-</v>
      </c>
    </row>
    <row r="461" ht="30.0" customHeight="1">
      <c r="A461" s="1"/>
      <c r="B461" s="97" t="str">
        <f t="shared" si="1"/>
        <v/>
      </c>
      <c r="C461" s="108" t="str">
        <f t="shared" si="5"/>
        <v>-</v>
      </c>
      <c r="D461" s="112"/>
      <c r="E461" s="150" t="str">
        <f t="shared" si="2"/>
        <v/>
      </c>
      <c r="F461" s="110"/>
      <c r="G461" s="92"/>
      <c r="H461" s="93"/>
      <c r="I461" s="110"/>
      <c r="J461" s="93"/>
      <c r="K461" s="132"/>
      <c r="L461" s="149" t="str">
        <f t="shared" si="3"/>
        <v/>
      </c>
      <c r="M461" s="113" t="str">
        <f>IF(F461="","",VLOOKUP(E461,'CADASTRO PROD'!$D$8:$P$508,13,FALSE)*K461)</f>
        <v>  </v>
      </c>
      <c r="N461" s="143" t="str">
        <f t="shared" si="4"/>
        <v/>
      </c>
      <c r="O461" s="4"/>
      <c r="P461" s="4"/>
      <c r="Q461" s="4"/>
      <c r="R461" s="4"/>
      <c r="S461" s="4"/>
      <c r="T461" s="4"/>
      <c r="U461" s="4"/>
      <c r="V461" s="142"/>
      <c r="W461" s="104"/>
      <c r="X461" s="104"/>
      <c r="Y461" s="55"/>
      <c r="Z461" s="55"/>
      <c r="AA461" s="55"/>
      <c r="AB461" s="55"/>
      <c r="AC461" s="55"/>
      <c r="AD461" s="55"/>
      <c r="AE461" s="55"/>
      <c r="AF461" s="55"/>
      <c r="AG461" s="55"/>
      <c r="AH461" s="55" t="str">
        <f>IF('CADASTRO PROD'!E461 = "", "-", 'CADASTRO PROD'!E461)</f>
        <v>-</v>
      </c>
      <c r="AI461" s="55" t="str">
        <f>IF(AH461= "-", "-", 'CADASTRO PROD'!J461)</f>
        <v>-</v>
      </c>
      <c r="AJ461" s="55" t="str">
        <f>IF(AI461 = "-", "-", 'CADASTRO PROD'!D461)</f>
        <v>-</v>
      </c>
    </row>
    <row r="462" ht="30.0" customHeight="1">
      <c r="A462" s="1"/>
      <c r="B462" s="97" t="str">
        <f t="shared" si="1"/>
        <v/>
      </c>
      <c r="C462" s="98" t="str">
        <f t="shared" si="5"/>
        <v>-</v>
      </c>
      <c r="D462" s="102"/>
      <c r="E462" s="151" t="str">
        <f t="shared" si="2"/>
        <v/>
      </c>
      <c r="F462" s="100"/>
      <c r="G462" s="92"/>
      <c r="H462" s="93"/>
      <c r="I462" s="100"/>
      <c r="J462" s="93"/>
      <c r="K462" s="124"/>
      <c r="L462" s="147" t="str">
        <f t="shared" si="3"/>
        <v/>
      </c>
      <c r="M462" s="103" t="str">
        <f>IF(F462="","",VLOOKUP(E462,'CADASTRO PROD'!$D$8:$P$508,13,FALSE)*K462)</f>
        <v>  </v>
      </c>
      <c r="N462" s="143" t="str">
        <f t="shared" si="4"/>
        <v/>
      </c>
      <c r="O462" s="4"/>
      <c r="P462" s="4"/>
      <c r="Q462" s="4"/>
      <c r="R462" s="4"/>
      <c r="S462" s="4"/>
      <c r="T462" s="4"/>
      <c r="U462" s="4"/>
      <c r="V462" s="142"/>
      <c r="W462" s="104"/>
      <c r="X462" s="104"/>
      <c r="Y462" s="55"/>
      <c r="Z462" s="55"/>
      <c r="AA462" s="55"/>
      <c r="AB462" s="55"/>
      <c r="AC462" s="55"/>
      <c r="AD462" s="55"/>
      <c r="AE462" s="55"/>
      <c r="AF462" s="55"/>
      <c r="AG462" s="55"/>
      <c r="AH462" s="55" t="str">
        <f>IF('CADASTRO PROD'!E462 = "", "-", 'CADASTRO PROD'!E462)</f>
        <v>-</v>
      </c>
      <c r="AI462" s="55" t="str">
        <f>IF(AH462= "-", "-", 'CADASTRO PROD'!J462)</f>
        <v>-</v>
      </c>
      <c r="AJ462" s="55" t="str">
        <f>IF(AI462 = "-", "-", 'CADASTRO PROD'!D462)</f>
        <v>-</v>
      </c>
    </row>
    <row r="463" ht="30.0" customHeight="1">
      <c r="A463" s="1"/>
      <c r="B463" s="97" t="str">
        <f t="shared" si="1"/>
        <v/>
      </c>
      <c r="C463" s="108" t="str">
        <f t="shared" si="5"/>
        <v>-</v>
      </c>
      <c r="D463" s="112"/>
      <c r="E463" s="150" t="str">
        <f t="shared" si="2"/>
        <v/>
      </c>
      <c r="F463" s="110"/>
      <c r="G463" s="92"/>
      <c r="H463" s="93"/>
      <c r="I463" s="110"/>
      <c r="J463" s="93"/>
      <c r="K463" s="132"/>
      <c r="L463" s="149" t="str">
        <f t="shared" si="3"/>
        <v/>
      </c>
      <c r="M463" s="113" t="str">
        <f>IF(F463="","",VLOOKUP(E463,'CADASTRO PROD'!$D$8:$P$508,13,FALSE)*K463)</f>
        <v>  </v>
      </c>
      <c r="N463" s="143" t="str">
        <f t="shared" si="4"/>
        <v/>
      </c>
      <c r="O463" s="4"/>
      <c r="P463" s="4"/>
      <c r="Q463" s="4"/>
      <c r="R463" s="4"/>
      <c r="S463" s="4"/>
      <c r="T463" s="4"/>
      <c r="U463" s="4"/>
      <c r="V463" s="142"/>
      <c r="W463" s="104"/>
      <c r="X463" s="104"/>
      <c r="Y463" s="55"/>
      <c r="Z463" s="55"/>
      <c r="AA463" s="55"/>
      <c r="AB463" s="55"/>
      <c r="AC463" s="55"/>
      <c r="AD463" s="55"/>
      <c r="AE463" s="55"/>
      <c r="AF463" s="55"/>
      <c r="AG463" s="55"/>
      <c r="AH463" s="55" t="str">
        <f>IF('CADASTRO PROD'!E463 = "", "-", 'CADASTRO PROD'!E463)</f>
        <v>-</v>
      </c>
      <c r="AI463" s="55" t="str">
        <f>IF(AH463= "-", "-", 'CADASTRO PROD'!J463)</f>
        <v>-</v>
      </c>
      <c r="AJ463" s="55" t="str">
        <f>IF(AI463 = "-", "-", 'CADASTRO PROD'!D463)</f>
        <v>-</v>
      </c>
    </row>
    <row r="464" ht="30.0" customHeight="1">
      <c r="A464" s="1"/>
      <c r="B464" s="97" t="str">
        <f t="shared" si="1"/>
        <v/>
      </c>
      <c r="C464" s="98" t="str">
        <f t="shared" si="5"/>
        <v>-</v>
      </c>
      <c r="D464" s="102"/>
      <c r="E464" s="151" t="str">
        <f t="shared" si="2"/>
        <v/>
      </c>
      <c r="F464" s="100"/>
      <c r="G464" s="92"/>
      <c r="H464" s="93"/>
      <c r="I464" s="100"/>
      <c r="J464" s="93"/>
      <c r="K464" s="124"/>
      <c r="L464" s="147" t="str">
        <f t="shared" si="3"/>
        <v/>
      </c>
      <c r="M464" s="103" t="str">
        <f>IF(F464="","",VLOOKUP(E464,'CADASTRO PROD'!$D$8:$P$508,13,FALSE)*K464)</f>
        <v>  </v>
      </c>
      <c r="N464" s="143" t="str">
        <f t="shared" si="4"/>
        <v/>
      </c>
      <c r="O464" s="4"/>
      <c r="P464" s="4"/>
      <c r="Q464" s="4"/>
      <c r="R464" s="4"/>
      <c r="S464" s="4"/>
      <c r="T464" s="4"/>
      <c r="U464" s="4"/>
      <c r="V464" s="142"/>
      <c r="W464" s="104"/>
      <c r="X464" s="104"/>
      <c r="Y464" s="55"/>
      <c r="Z464" s="55"/>
      <c r="AA464" s="55"/>
      <c r="AB464" s="55"/>
      <c r="AC464" s="55"/>
      <c r="AD464" s="55"/>
      <c r="AE464" s="55"/>
      <c r="AF464" s="55"/>
      <c r="AG464" s="55"/>
      <c r="AH464" s="55" t="str">
        <f>IF('CADASTRO PROD'!E464 = "", "-", 'CADASTRO PROD'!E464)</f>
        <v>-</v>
      </c>
      <c r="AI464" s="55" t="str">
        <f>IF(AH464= "-", "-", 'CADASTRO PROD'!J464)</f>
        <v>-</v>
      </c>
      <c r="AJ464" s="55" t="str">
        <f>IF(AI464 = "-", "-", 'CADASTRO PROD'!D464)</f>
        <v>-</v>
      </c>
    </row>
    <row r="465" ht="30.0" customHeight="1">
      <c r="A465" s="1"/>
      <c r="B465" s="97" t="str">
        <f t="shared" si="1"/>
        <v/>
      </c>
      <c r="C465" s="108" t="str">
        <f t="shared" si="5"/>
        <v>-</v>
      </c>
      <c r="D465" s="112"/>
      <c r="E465" s="150" t="str">
        <f t="shared" si="2"/>
        <v/>
      </c>
      <c r="F465" s="110"/>
      <c r="G465" s="92"/>
      <c r="H465" s="93"/>
      <c r="I465" s="110"/>
      <c r="J465" s="93"/>
      <c r="K465" s="132"/>
      <c r="L465" s="149" t="str">
        <f t="shared" si="3"/>
        <v/>
      </c>
      <c r="M465" s="113" t="str">
        <f>IF(F465="","",VLOOKUP(E465,'CADASTRO PROD'!$D$8:$P$508,13,FALSE)*K465)</f>
        <v>  </v>
      </c>
      <c r="N465" s="143" t="str">
        <f t="shared" si="4"/>
        <v/>
      </c>
      <c r="O465" s="4"/>
      <c r="P465" s="4"/>
      <c r="Q465" s="4"/>
      <c r="R465" s="4"/>
      <c r="S465" s="4"/>
      <c r="T465" s="4"/>
      <c r="U465" s="4"/>
      <c r="V465" s="142"/>
      <c r="W465" s="104"/>
      <c r="X465" s="104"/>
      <c r="Y465" s="55"/>
      <c r="Z465" s="55"/>
      <c r="AA465" s="55"/>
      <c r="AB465" s="55"/>
      <c r="AC465" s="55"/>
      <c r="AD465" s="55"/>
      <c r="AE465" s="55"/>
      <c r="AF465" s="55"/>
      <c r="AG465" s="55"/>
      <c r="AH465" s="55" t="str">
        <f>IF('CADASTRO PROD'!E465 = "", "-", 'CADASTRO PROD'!E465)</f>
        <v>-</v>
      </c>
      <c r="AI465" s="55" t="str">
        <f>IF(AH465= "-", "-", 'CADASTRO PROD'!J465)</f>
        <v>-</v>
      </c>
      <c r="AJ465" s="55" t="str">
        <f>IF(AI465 = "-", "-", 'CADASTRO PROD'!D465)</f>
        <v>-</v>
      </c>
    </row>
    <row r="466" ht="30.0" customHeight="1">
      <c r="A466" s="1"/>
      <c r="B466" s="97" t="str">
        <f t="shared" si="1"/>
        <v/>
      </c>
      <c r="C466" s="98" t="str">
        <f t="shared" si="5"/>
        <v>-</v>
      </c>
      <c r="D466" s="102"/>
      <c r="E466" s="151" t="str">
        <f t="shared" si="2"/>
        <v/>
      </c>
      <c r="F466" s="100"/>
      <c r="G466" s="92"/>
      <c r="H466" s="93"/>
      <c r="I466" s="100"/>
      <c r="J466" s="93"/>
      <c r="K466" s="124"/>
      <c r="L466" s="147" t="str">
        <f t="shared" si="3"/>
        <v/>
      </c>
      <c r="M466" s="103" t="str">
        <f>IF(F466="","",VLOOKUP(E466,'CADASTRO PROD'!$D$8:$P$508,13,FALSE)*K466)</f>
        <v>  </v>
      </c>
      <c r="N466" s="143" t="str">
        <f t="shared" si="4"/>
        <v/>
      </c>
      <c r="O466" s="4"/>
      <c r="P466" s="4"/>
      <c r="Q466" s="4"/>
      <c r="R466" s="4"/>
      <c r="S466" s="4"/>
      <c r="T466" s="4"/>
      <c r="U466" s="4"/>
      <c r="V466" s="142"/>
      <c r="W466" s="104"/>
      <c r="X466" s="104"/>
      <c r="Y466" s="55"/>
      <c r="Z466" s="55"/>
      <c r="AA466" s="55"/>
      <c r="AB466" s="55"/>
      <c r="AC466" s="55"/>
      <c r="AD466" s="55"/>
      <c r="AE466" s="55"/>
      <c r="AF466" s="55"/>
      <c r="AG466" s="55"/>
      <c r="AH466" s="55" t="str">
        <f>IF('CADASTRO PROD'!E466 = "", "-", 'CADASTRO PROD'!E466)</f>
        <v>-</v>
      </c>
      <c r="AI466" s="55" t="str">
        <f>IF(AH466= "-", "-", 'CADASTRO PROD'!J466)</f>
        <v>-</v>
      </c>
      <c r="AJ466" s="55" t="str">
        <f>IF(AI466 = "-", "-", 'CADASTRO PROD'!D466)</f>
        <v>-</v>
      </c>
    </row>
    <row r="467" ht="30.0" customHeight="1">
      <c r="A467" s="1"/>
      <c r="B467" s="97" t="str">
        <f t="shared" si="1"/>
        <v/>
      </c>
      <c r="C467" s="108" t="str">
        <f t="shared" si="5"/>
        <v>-</v>
      </c>
      <c r="D467" s="112"/>
      <c r="E467" s="150" t="str">
        <f t="shared" si="2"/>
        <v/>
      </c>
      <c r="F467" s="110"/>
      <c r="G467" s="92"/>
      <c r="H467" s="93"/>
      <c r="I467" s="110"/>
      <c r="J467" s="93"/>
      <c r="K467" s="132"/>
      <c r="L467" s="149" t="str">
        <f t="shared" si="3"/>
        <v/>
      </c>
      <c r="M467" s="113" t="str">
        <f>IF(F467="","",VLOOKUP(E467,'CADASTRO PROD'!$D$8:$P$508,13,FALSE)*K467)</f>
        <v>  </v>
      </c>
      <c r="N467" s="143" t="str">
        <f t="shared" si="4"/>
        <v/>
      </c>
      <c r="O467" s="4"/>
      <c r="P467" s="4"/>
      <c r="Q467" s="4"/>
      <c r="R467" s="4"/>
      <c r="S467" s="4"/>
      <c r="T467" s="4"/>
      <c r="U467" s="4"/>
      <c r="V467" s="142"/>
      <c r="W467" s="104"/>
      <c r="X467" s="104"/>
      <c r="Y467" s="55"/>
      <c r="Z467" s="55"/>
      <c r="AA467" s="55"/>
      <c r="AB467" s="55"/>
      <c r="AC467" s="55"/>
      <c r="AD467" s="55"/>
      <c r="AE467" s="55"/>
      <c r="AF467" s="55"/>
      <c r="AG467" s="55"/>
      <c r="AH467" s="55" t="str">
        <f>IF('CADASTRO PROD'!E467 = "", "-", 'CADASTRO PROD'!E467)</f>
        <v>-</v>
      </c>
      <c r="AI467" s="55" t="str">
        <f>IF(AH467= "-", "-", 'CADASTRO PROD'!J467)</f>
        <v>-</v>
      </c>
      <c r="AJ467" s="55" t="str">
        <f>IF(AI467 = "-", "-", 'CADASTRO PROD'!D467)</f>
        <v>-</v>
      </c>
    </row>
    <row r="468" ht="30.0" customHeight="1">
      <c r="A468" s="1"/>
      <c r="B468" s="97" t="str">
        <f t="shared" si="1"/>
        <v/>
      </c>
      <c r="C468" s="98" t="str">
        <f t="shared" si="5"/>
        <v>-</v>
      </c>
      <c r="D468" s="102"/>
      <c r="E468" s="151" t="str">
        <f t="shared" si="2"/>
        <v/>
      </c>
      <c r="F468" s="100"/>
      <c r="G468" s="92"/>
      <c r="H468" s="93"/>
      <c r="I468" s="100"/>
      <c r="J468" s="93"/>
      <c r="K468" s="124"/>
      <c r="L468" s="147" t="str">
        <f t="shared" si="3"/>
        <v/>
      </c>
      <c r="M468" s="103" t="str">
        <f>IF(F468="","",VLOOKUP(E468,'CADASTRO PROD'!$D$8:$P$508,13,FALSE)*K468)</f>
        <v>  </v>
      </c>
      <c r="N468" s="143" t="str">
        <f t="shared" si="4"/>
        <v/>
      </c>
      <c r="O468" s="4"/>
      <c r="P468" s="4"/>
      <c r="Q468" s="4"/>
      <c r="R468" s="4"/>
      <c r="S468" s="4"/>
      <c r="T468" s="4"/>
      <c r="U468" s="4"/>
      <c r="V468" s="142"/>
      <c r="W468" s="104"/>
      <c r="X468" s="104"/>
      <c r="Y468" s="55"/>
      <c r="Z468" s="55"/>
      <c r="AA468" s="55"/>
      <c r="AB468" s="55"/>
      <c r="AC468" s="55"/>
      <c r="AD468" s="55"/>
      <c r="AE468" s="55"/>
      <c r="AF468" s="55"/>
      <c r="AG468" s="55"/>
      <c r="AH468" s="55" t="str">
        <f>IF('CADASTRO PROD'!E468 = "", "-", 'CADASTRO PROD'!E468)</f>
        <v>-</v>
      </c>
      <c r="AI468" s="55" t="str">
        <f>IF(AH468= "-", "-", 'CADASTRO PROD'!J468)</f>
        <v>-</v>
      </c>
      <c r="AJ468" s="55" t="str">
        <f>IF(AI468 = "-", "-", 'CADASTRO PROD'!D468)</f>
        <v>-</v>
      </c>
    </row>
    <row r="469" ht="30.0" customHeight="1">
      <c r="A469" s="1"/>
      <c r="B469" s="97" t="str">
        <f t="shared" si="1"/>
        <v/>
      </c>
      <c r="C469" s="108" t="str">
        <f t="shared" si="5"/>
        <v>-</v>
      </c>
      <c r="D469" s="112"/>
      <c r="E469" s="150" t="str">
        <f t="shared" si="2"/>
        <v/>
      </c>
      <c r="F469" s="110"/>
      <c r="G469" s="92"/>
      <c r="H469" s="93"/>
      <c r="I469" s="110"/>
      <c r="J469" s="93"/>
      <c r="K469" s="132"/>
      <c r="L469" s="149" t="str">
        <f t="shared" si="3"/>
        <v/>
      </c>
      <c r="M469" s="113" t="str">
        <f>IF(F469="","",VLOOKUP(E469,'CADASTRO PROD'!$D$8:$P$508,13,FALSE)*K469)</f>
        <v>  </v>
      </c>
      <c r="N469" s="143" t="str">
        <f t="shared" si="4"/>
        <v/>
      </c>
      <c r="O469" s="4"/>
      <c r="P469" s="4"/>
      <c r="Q469" s="4"/>
      <c r="R469" s="4"/>
      <c r="S469" s="4"/>
      <c r="T469" s="4"/>
      <c r="U469" s="4"/>
      <c r="V469" s="142"/>
      <c r="W469" s="104"/>
      <c r="X469" s="104"/>
      <c r="Y469" s="55"/>
      <c r="Z469" s="55"/>
      <c r="AA469" s="55"/>
      <c r="AB469" s="55"/>
      <c r="AC469" s="55"/>
      <c r="AD469" s="55"/>
      <c r="AE469" s="55"/>
      <c r="AF469" s="55"/>
      <c r="AG469" s="55"/>
      <c r="AH469" s="55" t="str">
        <f>IF('CADASTRO PROD'!E469 = "", "-", 'CADASTRO PROD'!E469)</f>
        <v>-</v>
      </c>
      <c r="AI469" s="55" t="str">
        <f>IF(AH469= "-", "-", 'CADASTRO PROD'!J469)</f>
        <v>-</v>
      </c>
      <c r="AJ469" s="55" t="str">
        <f>IF(AI469 = "-", "-", 'CADASTRO PROD'!D469)</f>
        <v>-</v>
      </c>
    </row>
    <row r="470" ht="30.0" customHeight="1">
      <c r="A470" s="1"/>
      <c r="B470" s="97" t="str">
        <f t="shared" si="1"/>
        <v/>
      </c>
      <c r="C470" s="98" t="str">
        <f t="shared" si="5"/>
        <v>-</v>
      </c>
      <c r="D470" s="102"/>
      <c r="E470" s="151" t="str">
        <f t="shared" si="2"/>
        <v/>
      </c>
      <c r="F470" s="100"/>
      <c r="G470" s="92"/>
      <c r="H470" s="93"/>
      <c r="I470" s="100"/>
      <c r="J470" s="93"/>
      <c r="K470" s="124"/>
      <c r="L470" s="147" t="str">
        <f t="shared" si="3"/>
        <v/>
      </c>
      <c r="M470" s="103" t="str">
        <f>IF(F470="","",VLOOKUP(E470,'CADASTRO PROD'!$D$8:$P$508,13,FALSE)*K470)</f>
        <v>  </v>
      </c>
      <c r="N470" s="143" t="str">
        <f t="shared" si="4"/>
        <v/>
      </c>
      <c r="O470" s="4"/>
      <c r="P470" s="4"/>
      <c r="Q470" s="4"/>
      <c r="R470" s="4"/>
      <c r="S470" s="4"/>
      <c r="T470" s="4"/>
      <c r="U470" s="4"/>
      <c r="V470" s="142"/>
      <c r="W470" s="104"/>
      <c r="X470" s="104"/>
      <c r="Y470" s="55"/>
      <c r="Z470" s="55"/>
      <c r="AA470" s="55"/>
      <c r="AB470" s="55"/>
      <c r="AC470" s="55"/>
      <c r="AD470" s="55"/>
      <c r="AE470" s="55"/>
      <c r="AF470" s="55"/>
      <c r="AG470" s="55"/>
      <c r="AH470" s="55" t="str">
        <f>IF('CADASTRO PROD'!E470 = "", "-", 'CADASTRO PROD'!E470)</f>
        <v>-</v>
      </c>
      <c r="AI470" s="55" t="str">
        <f>IF(AH470= "-", "-", 'CADASTRO PROD'!J470)</f>
        <v>-</v>
      </c>
      <c r="AJ470" s="55" t="str">
        <f>IF(AI470 = "-", "-", 'CADASTRO PROD'!D470)</f>
        <v>-</v>
      </c>
    </row>
    <row r="471" ht="30.0" customHeight="1">
      <c r="A471" s="1"/>
      <c r="B471" s="97" t="str">
        <f t="shared" si="1"/>
        <v/>
      </c>
      <c r="C471" s="108" t="str">
        <f t="shared" si="5"/>
        <v>-</v>
      </c>
      <c r="D471" s="112"/>
      <c r="E471" s="150" t="str">
        <f t="shared" si="2"/>
        <v/>
      </c>
      <c r="F471" s="110"/>
      <c r="G471" s="92"/>
      <c r="H471" s="93"/>
      <c r="I471" s="110"/>
      <c r="J471" s="93"/>
      <c r="K471" s="132"/>
      <c r="L471" s="149" t="str">
        <f t="shared" si="3"/>
        <v/>
      </c>
      <c r="M471" s="113" t="str">
        <f>IF(F471="","",VLOOKUP(E471,'CADASTRO PROD'!$D$8:$P$508,13,FALSE)*K471)</f>
        <v>  </v>
      </c>
      <c r="N471" s="143" t="str">
        <f t="shared" si="4"/>
        <v/>
      </c>
      <c r="O471" s="4"/>
      <c r="P471" s="4"/>
      <c r="Q471" s="4"/>
      <c r="R471" s="4"/>
      <c r="S471" s="4"/>
      <c r="T471" s="4"/>
      <c r="U471" s="4"/>
      <c r="V471" s="142"/>
      <c r="W471" s="104"/>
      <c r="X471" s="104"/>
      <c r="Y471" s="55"/>
      <c r="Z471" s="55"/>
      <c r="AA471" s="55"/>
      <c r="AB471" s="55"/>
      <c r="AC471" s="55"/>
      <c r="AD471" s="55"/>
      <c r="AE471" s="55"/>
      <c r="AF471" s="55"/>
      <c r="AG471" s="55"/>
      <c r="AH471" s="55" t="str">
        <f>IF('CADASTRO PROD'!E471 = "", "-", 'CADASTRO PROD'!E471)</f>
        <v>-</v>
      </c>
      <c r="AI471" s="55" t="str">
        <f>IF(AH471= "-", "-", 'CADASTRO PROD'!J471)</f>
        <v>-</v>
      </c>
      <c r="AJ471" s="55" t="str">
        <f>IF(AI471 = "-", "-", 'CADASTRO PROD'!D471)</f>
        <v>-</v>
      </c>
    </row>
    <row r="472" ht="30.0" customHeight="1">
      <c r="A472" s="1"/>
      <c r="B472" s="97" t="str">
        <f t="shared" si="1"/>
        <v/>
      </c>
      <c r="C472" s="98" t="str">
        <f t="shared" si="5"/>
        <v>-</v>
      </c>
      <c r="D472" s="102"/>
      <c r="E472" s="151" t="str">
        <f t="shared" si="2"/>
        <v/>
      </c>
      <c r="F472" s="100"/>
      <c r="G472" s="92"/>
      <c r="H472" s="93"/>
      <c r="I472" s="100"/>
      <c r="J472" s="93"/>
      <c r="K472" s="124"/>
      <c r="L472" s="147" t="str">
        <f t="shared" si="3"/>
        <v/>
      </c>
      <c r="M472" s="103" t="str">
        <f>IF(F472="","",VLOOKUP(E472,'CADASTRO PROD'!$D$8:$P$508,13,FALSE)*K472)</f>
        <v>  </v>
      </c>
      <c r="N472" s="143" t="str">
        <f t="shared" si="4"/>
        <v/>
      </c>
      <c r="O472" s="4"/>
      <c r="P472" s="4"/>
      <c r="Q472" s="4"/>
      <c r="R472" s="4"/>
      <c r="S472" s="4"/>
      <c r="T472" s="4"/>
      <c r="U472" s="4"/>
      <c r="V472" s="142"/>
      <c r="W472" s="104"/>
      <c r="X472" s="104"/>
      <c r="Y472" s="55"/>
      <c r="Z472" s="55"/>
      <c r="AA472" s="55"/>
      <c r="AB472" s="55"/>
      <c r="AC472" s="55"/>
      <c r="AD472" s="55"/>
      <c r="AE472" s="55"/>
      <c r="AF472" s="55"/>
      <c r="AG472" s="55"/>
      <c r="AH472" s="55" t="str">
        <f>IF('CADASTRO PROD'!E472 = "", "-", 'CADASTRO PROD'!E472)</f>
        <v>-</v>
      </c>
      <c r="AI472" s="55" t="str">
        <f>IF(AH472= "-", "-", 'CADASTRO PROD'!J472)</f>
        <v>-</v>
      </c>
      <c r="AJ472" s="55" t="str">
        <f>IF(AI472 = "-", "-", 'CADASTRO PROD'!D472)</f>
        <v>-</v>
      </c>
    </row>
    <row r="473" ht="30.0" customHeight="1">
      <c r="A473" s="1"/>
      <c r="B473" s="97" t="str">
        <f t="shared" si="1"/>
        <v/>
      </c>
      <c r="C473" s="108" t="str">
        <f t="shared" si="5"/>
        <v>-</v>
      </c>
      <c r="D473" s="112"/>
      <c r="E473" s="150" t="str">
        <f t="shared" si="2"/>
        <v/>
      </c>
      <c r="F473" s="110"/>
      <c r="G473" s="92"/>
      <c r="H473" s="93"/>
      <c r="I473" s="110"/>
      <c r="J473" s="93"/>
      <c r="K473" s="132"/>
      <c r="L473" s="149" t="str">
        <f t="shared" si="3"/>
        <v/>
      </c>
      <c r="M473" s="113" t="str">
        <f>IF(F473="","",VLOOKUP(E473,'CADASTRO PROD'!$D$8:$P$508,13,FALSE)*K473)</f>
        <v>  </v>
      </c>
      <c r="N473" s="143" t="str">
        <f t="shared" si="4"/>
        <v/>
      </c>
      <c r="O473" s="4"/>
      <c r="P473" s="4"/>
      <c r="Q473" s="4"/>
      <c r="R473" s="4"/>
      <c r="S473" s="4"/>
      <c r="T473" s="4"/>
      <c r="U473" s="4"/>
      <c r="V473" s="142"/>
      <c r="W473" s="104"/>
      <c r="X473" s="104"/>
      <c r="Y473" s="55"/>
      <c r="Z473" s="55"/>
      <c r="AA473" s="55"/>
      <c r="AB473" s="55"/>
      <c r="AC473" s="55"/>
      <c r="AD473" s="55"/>
      <c r="AE473" s="55"/>
      <c r="AF473" s="55"/>
      <c r="AG473" s="55"/>
      <c r="AH473" s="55" t="str">
        <f>IF('CADASTRO PROD'!E473 = "", "-", 'CADASTRO PROD'!E473)</f>
        <v>-</v>
      </c>
      <c r="AI473" s="55" t="str">
        <f>IF(AH473= "-", "-", 'CADASTRO PROD'!J473)</f>
        <v>-</v>
      </c>
      <c r="AJ473" s="55" t="str">
        <f>IF(AI473 = "-", "-", 'CADASTRO PROD'!D473)</f>
        <v>-</v>
      </c>
    </row>
    <row r="474" ht="30.0" customHeight="1">
      <c r="A474" s="1"/>
      <c r="B474" s="97" t="str">
        <f t="shared" si="1"/>
        <v/>
      </c>
      <c r="C474" s="98" t="str">
        <f t="shared" si="5"/>
        <v>-</v>
      </c>
      <c r="D474" s="102"/>
      <c r="E474" s="151" t="str">
        <f t="shared" si="2"/>
        <v/>
      </c>
      <c r="F474" s="100"/>
      <c r="G474" s="92"/>
      <c r="H474" s="93"/>
      <c r="I474" s="100"/>
      <c r="J474" s="93"/>
      <c r="K474" s="124"/>
      <c r="L474" s="147" t="str">
        <f t="shared" si="3"/>
        <v/>
      </c>
      <c r="M474" s="103" t="str">
        <f>IF(F474="","",VLOOKUP(E474,'CADASTRO PROD'!$D$8:$P$508,13,FALSE)*K474)</f>
        <v>  </v>
      </c>
      <c r="N474" s="143" t="str">
        <f t="shared" si="4"/>
        <v/>
      </c>
      <c r="O474" s="4"/>
      <c r="P474" s="4"/>
      <c r="Q474" s="4"/>
      <c r="R474" s="4"/>
      <c r="S474" s="4"/>
      <c r="T474" s="4"/>
      <c r="U474" s="4"/>
      <c r="V474" s="142"/>
      <c r="W474" s="104"/>
      <c r="X474" s="104"/>
      <c r="Y474" s="55"/>
      <c r="Z474" s="55"/>
      <c r="AA474" s="55"/>
      <c r="AB474" s="55"/>
      <c r="AC474" s="55"/>
      <c r="AD474" s="55"/>
      <c r="AE474" s="55"/>
      <c r="AF474" s="55"/>
      <c r="AG474" s="55"/>
      <c r="AH474" s="55" t="str">
        <f>IF('CADASTRO PROD'!E474 = "", "-", 'CADASTRO PROD'!E474)</f>
        <v>-</v>
      </c>
      <c r="AI474" s="55" t="str">
        <f>IF(AH474= "-", "-", 'CADASTRO PROD'!J474)</f>
        <v>-</v>
      </c>
      <c r="AJ474" s="55" t="str">
        <f>IF(AI474 = "-", "-", 'CADASTRO PROD'!D474)</f>
        <v>-</v>
      </c>
    </row>
    <row r="475" ht="30.0" customHeight="1">
      <c r="A475" s="1"/>
      <c r="B475" s="97" t="str">
        <f t="shared" si="1"/>
        <v/>
      </c>
      <c r="C475" s="108" t="str">
        <f t="shared" si="5"/>
        <v>-</v>
      </c>
      <c r="D475" s="112"/>
      <c r="E475" s="150" t="str">
        <f t="shared" si="2"/>
        <v/>
      </c>
      <c r="F475" s="110"/>
      <c r="G475" s="92"/>
      <c r="H475" s="93"/>
      <c r="I475" s="110"/>
      <c r="J475" s="93"/>
      <c r="K475" s="132"/>
      <c r="L475" s="149" t="str">
        <f t="shared" si="3"/>
        <v/>
      </c>
      <c r="M475" s="113" t="str">
        <f>IF(F475="","",VLOOKUP(E475,'CADASTRO PROD'!$D$8:$P$508,13,FALSE)*K475)</f>
        <v>  </v>
      </c>
      <c r="N475" s="143" t="str">
        <f t="shared" si="4"/>
        <v/>
      </c>
      <c r="O475" s="4"/>
      <c r="P475" s="4"/>
      <c r="Q475" s="4"/>
      <c r="R475" s="4"/>
      <c r="S475" s="4"/>
      <c r="T475" s="4"/>
      <c r="U475" s="4"/>
      <c r="V475" s="142"/>
      <c r="W475" s="104"/>
      <c r="X475" s="104"/>
      <c r="Y475" s="55"/>
      <c r="Z475" s="55"/>
      <c r="AA475" s="55"/>
      <c r="AB475" s="55"/>
      <c r="AC475" s="55"/>
      <c r="AD475" s="55"/>
      <c r="AE475" s="55"/>
      <c r="AF475" s="55"/>
      <c r="AG475" s="55"/>
      <c r="AH475" s="55" t="str">
        <f>IF('CADASTRO PROD'!E475 = "", "-", 'CADASTRO PROD'!E475)</f>
        <v>-</v>
      </c>
      <c r="AI475" s="55" t="str">
        <f>IF(AH475= "-", "-", 'CADASTRO PROD'!J475)</f>
        <v>-</v>
      </c>
      <c r="AJ475" s="55" t="str">
        <f>IF(AI475 = "-", "-", 'CADASTRO PROD'!D475)</f>
        <v>-</v>
      </c>
    </row>
    <row r="476" ht="30.0" customHeight="1">
      <c r="A476" s="1"/>
      <c r="B476" s="97" t="str">
        <f t="shared" si="1"/>
        <v/>
      </c>
      <c r="C476" s="98" t="str">
        <f t="shared" si="5"/>
        <v>-</v>
      </c>
      <c r="D476" s="102"/>
      <c r="E476" s="151" t="str">
        <f t="shared" si="2"/>
        <v/>
      </c>
      <c r="F476" s="100"/>
      <c r="G476" s="92"/>
      <c r="H476" s="93"/>
      <c r="I476" s="100"/>
      <c r="J476" s="93"/>
      <c r="K476" s="124"/>
      <c r="L476" s="147" t="str">
        <f t="shared" si="3"/>
        <v/>
      </c>
      <c r="M476" s="103" t="str">
        <f>IF(F476="","",VLOOKUP(E476,'CADASTRO PROD'!$D$8:$P$508,13,FALSE)*K476)</f>
        <v>  </v>
      </c>
      <c r="N476" s="143" t="str">
        <f t="shared" si="4"/>
        <v/>
      </c>
      <c r="O476" s="4"/>
      <c r="P476" s="4"/>
      <c r="Q476" s="4"/>
      <c r="R476" s="4"/>
      <c r="S476" s="4"/>
      <c r="T476" s="4"/>
      <c r="U476" s="4"/>
      <c r="V476" s="142"/>
      <c r="W476" s="104"/>
      <c r="X476" s="104"/>
      <c r="Y476" s="55"/>
      <c r="Z476" s="55"/>
      <c r="AA476" s="55"/>
      <c r="AB476" s="55"/>
      <c r="AC476" s="55"/>
      <c r="AD476" s="55"/>
      <c r="AE476" s="55"/>
      <c r="AF476" s="55"/>
      <c r="AG476" s="55"/>
      <c r="AH476" s="55" t="str">
        <f>IF('CADASTRO PROD'!E476 = "", "-", 'CADASTRO PROD'!E476)</f>
        <v>-</v>
      </c>
      <c r="AI476" s="55" t="str">
        <f>IF(AH476= "-", "-", 'CADASTRO PROD'!J476)</f>
        <v>-</v>
      </c>
      <c r="AJ476" s="55" t="str">
        <f>IF(AI476 = "-", "-", 'CADASTRO PROD'!D476)</f>
        <v>-</v>
      </c>
    </row>
    <row r="477" ht="30.0" customHeight="1">
      <c r="A477" s="1"/>
      <c r="B477" s="97" t="str">
        <f t="shared" si="1"/>
        <v/>
      </c>
      <c r="C477" s="108" t="str">
        <f t="shared" si="5"/>
        <v>-</v>
      </c>
      <c r="D477" s="112"/>
      <c r="E477" s="150" t="str">
        <f t="shared" si="2"/>
        <v/>
      </c>
      <c r="F477" s="110"/>
      <c r="G477" s="92"/>
      <c r="H477" s="93"/>
      <c r="I477" s="110"/>
      <c r="J477" s="93"/>
      <c r="K477" s="132"/>
      <c r="L477" s="149" t="str">
        <f t="shared" si="3"/>
        <v/>
      </c>
      <c r="M477" s="113" t="str">
        <f>IF(F477="","",VLOOKUP(E477,'CADASTRO PROD'!$D$8:$P$508,13,FALSE)*K477)</f>
        <v>  </v>
      </c>
      <c r="N477" s="143" t="str">
        <f t="shared" si="4"/>
        <v/>
      </c>
      <c r="O477" s="4"/>
      <c r="P477" s="4"/>
      <c r="Q477" s="4"/>
      <c r="R477" s="4"/>
      <c r="S477" s="4"/>
      <c r="T477" s="4"/>
      <c r="U477" s="4"/>
      <c r="V477" s="142"/>
      <c r="W477" s="104"/>
      <c r="X477" s="104"/>
      <c r="Y477" s="55"/>
      <c r="Z477" s="55"/>
      <c r="AA477" s="55"/>
      <c r="AB477" s="55"/>
      <c r="AC477" s="55"/>
      <c r="AD477" s="55"/>
      <c r="AE477" s="55"/>
      <c r="AF477" s="55"/>
      <c r="AG477" s="55"/>
      <c r="AH477" s="55" t="str">
        <f>IF('CADASTRO PROD'!E477 = "", "-", 'CADASTRO PROD'!E477)</f>
        <v>-</v>
      </c>
      <c r="AI477" s="55" t="str">
        <f>IF(AH477= "-", "-", 'CADASTRO PROD'!J477)</f>
        <v>-</v>
      </c>
      <c r="AJ477" s="55" t="str">
        <f>IF(AI477 = "-", "-", 'CADASTRO PROD'!D477)</f>
        <v>-</v>
      </c>
    </row>
    <row r="478" ht="30.0" customHeight="1">
      <c r="A478" s="1"/>
      <c r="B478" s="97" t="str">
        <f t="shared" si="1"/>
        <v/>
      </c>
      <c r="C478" s="98" t="str">
        <f t="shared" si="5"/>
        <v>-</v>
      </c>
      <c r="D478" s="102"/>
      <c r="E478" s="151" t="str">
        <f t="shared" si="2"/>
        <v/>
      </c>
      <c r="F478" s="100"/>
      <c r="G478" s="92"/>
      <c r="H478" s="93"/>
      <c r="I478" s="100"/>
      <c r="J478" s="93"/>
      <c r="K478" s="124"/>
      <c r="L478" s="147" t="str">
        <f t="shared" si="3"/>
        <v/>
      </c>
      <c r="M478" s="103" t="str">
        <f>IF(F478="","",VLOOKUP(E478,'CADASTRO PROD'!$D$8:$P$508,13,FALSE)*K478)</f>
        <v>  </v>
      </c>
      <c r="N478" s="143" t="str">
        <f t="shared" si="4"/>
        <v/>
      </c>
      <c r="O478" s="4"/>
      <c r="P478" s="4"/>
      <c r="Q478" s="4"/>
      <c r="R478" s="4"/>
      <c r="S478" s="4"/>
      <c r="T478" s="4"/>
      <c r="U478" s="4"/>
      <c r="V478" s="142"/>
      <c r="W478" s="104"/>
      <c r="X478" s="104"/>
      <c r="Y478" s="55"/>
      <c r="Z478" s="55"/>
      <c r="AA478" s="55"/>
      <c r="AB478" s="55"/>
      <c r="AC478" s="55"/>
      <c r="AD478" s="55"/>
      <c r="AE478" s="55"/>
      <c r="AF478" s="55"/>
      <c r="AG478" s="55"/>
      <c r="AH478" s="55" t="str">
        <f>IF('CADASTRO PROD'!E478 = "", "-", 'CADASTRO PROD'!E478)</f>
        <v>-</v>
      </c>
      <c r="AI478" s="55" t="str">
        <f>IF(AH478= "-", "-", 'CADASTRO PROD'!J478)</f>
        <v>-</v>
      </c>
      <c r="AJ478" s="55" t="str">
        <f>IF(AI478 = "-", "-", 'CADASTRO PROD'!D478)</f>
        <v>-</v>
      </c>
    </row>
    <row r="479" ht="30.0" customHeight="1">
      <c r="A479" s="1"/>
      <c r="B479" s="97" t="str">
        <f t="shared" si="1"/>
        <v/>
      </c>
      <c r="C479" s="108" t="str">
        <f t="shared" si="5"/>
        <v>-</v>
      </c>
      <c r="D479" s="112"/>
      <c r="E479" s="150" t="str">
        <f t="shared" si="2"/>
        <v/>
      </c>
      <c r="F479" s="110"/>
      <c r="G479" s="92"/>
      <c r="H479" s="93"/>
      <c r="I479" s="110"/>
      <c r="J479" s="93"/>
      <c r="K479" s="132"/>
      <c r="L479" s="149" t="str">
        <f t="shared" si="3"/>
        <v/>
      </c>
      <c r="M479" s="113" t="str">
        <f>IF(F479="","",VLOOKUP(E479,'CADASTRO PROD'!$D$8:$P$508,13,FALSE)*K479)</f>
        <v>  </v>
      </c>
      <c r="N479" s="143" t="str">
        <f t="shared" si="4"/>
        <v/>
      </c>
      <c r="O479" s="4"/>
      <c r="P479" s="4"/>
      <c r="Q479" s="4"/>
      <c r="R479" s="4"/>
      <c r="S479" s="4"/>
      <c r="T479" s="4"/>
      <c r="U479" s="4"/>
      <c r="V479" s="142"/>
      <c r="W479" s="104"/>
      <c r="X479" s="104"/>
      <c r="Y479" s="55"/>
      <c r="Z479" s="55"/>
      <c r="AA479" s="55"/>
      <c r="AB479" s="55"/>
      <c r="AC479" s="55"/>
      <c r="AD479" s="55"/>
      <c r="AE479" s="55"/>
      <c r="AF479" s="55"/>
      <c r="AG479" s="55"/>
      <c r="AH479" s="55" t="str">
        <f>IF('CADASTRO PROD'!E479 = "", "-", 'CADASTRO PROD'!E479)</f>
        <v>-</v>
      </c>
      <c r="AI479" s="55" t="str">
        <f>IF(AH479= "-", "-", 'CADASTRO PROD'!J479)</f>
        <v>-</v>
      </c>
      <c r="AJ479" s="55" t="str">
        <f>IF(AI479 = "-", "-", 'CADASTRO PROD'!D479)</f>
        <v>-</v>
      </c>
    </row>
    <row r="480" ht="30.0" customHeight="1">
      <c r="A480" s="1"/>
      <c r="B480" s="97" t="str">
        <f t="shared" si="1"/>
        <v/>
      </c>
      <c r="C480" s="98" t="str">
        <f t="shared" si="5"/>
        <v>-</v>
      </c>
      <c r="D480" s="102"/>
      <c r="E480" s="151" t="str">
        <f t="shared" si="2"/>
        <v/>
      </c>
      <c r="F480" s="100"/>
      <c r="G480" s="92"/>
      <c r="H480" s="93"/>
      <c r="I480" s="100"/>
      <c r="J480" s="93"/>
      <c r="K480" s="124"/>
      <c r="L480" s="147" t="str">
        <f t="shared" si="3"/>
        <v/>
      </c>
      <c r="M480" s="103" t="str">
        <f>IF(F480="","",VLOOKUP(E480,'CADASTRO PROD'!$D$8:$P$508,13,FALSE)*K480)</f>
        <v>  </v>
      </c>
      <c r="N480" s="143" t="str">
        <f t="shared" si="4"/>
        <v/>
      </c>
      <c r="O480" s="4"/>
      <c r="P480" s="4"/>
      <c r="Q480" s="4"/>
      <c r="R480" s="4"/>
      <c r="S480" s="4"/>
      <c r="T480" s="4"/>
      <c r="U480" s="4"/>
      <c r="V480" s="142"/>
      <c r="W480" s="104"/>
      <c r="X480" s="104"/>
      <c r="Y480" s="55"/>
      <c r="Z480" s="55"/>
      <c r="AA480" s="55"/>
      <c r="AB480" s="55"/>
      <c r="AC480" s="55"/>
      <c r="AD480" s="55"/>
      <c r="AE480" s="55"/>
      <c r="AF480" s="55"/>
      <c r="AG480" s="55"/>
      <c r="AH480" s="55" t="str">
        <f>IF('CADASTRO PROD'!E480 = "", "-", 'CADASTRO PROD'!E480)</f>
        <v>-</v>
      </c>
      <c r="AI480" s="55" t="str">
        <f>IF(AH480= "-", "-", 'CADASTRO PROD'!J480)</f>
        <v>-</v>
      </c>
      <c r="AJ480" s="55" t="str">
        <f>IF(AI480 = "-", "-", 'CADASTRO PROD'!D480)</f>
        <v>-</v>
      </c>
    </row>
    <row r="481" ht="30.0" customHeight="1">
      <c r="A481" s="1"/>
      <c r="B481" s="97" t="str">
        <f t="shared" si="1"/>
        <v/>
      </c>
      <c r="C481" s="108" t="str">
        <f t="shared" si="5"/>
        <v>-</v>
      </c>
      <c r="D481" s="112"/>
      <c r="E481" s="150" t="str">
        <f t="shared" si="2"/>
        <v/>
      </c>
      <c r="F481" s="110"/>
      <c r="G481" s="92"/>
      <c r="H481" s="93"/>
      <c r="I481" s="110"/>
      <c r="J481" s="93"/>
      <c r="K481" s="132"/>
      <c r="L481" s="149" t="str">
        <f t="shared" si="3"/>
        <v/>
      </c>
      <c r="M481" s="113" t="str">
        <f>IF(F481="","",VLOOKUP(E481,'CADASTRO PROD'!$D$8:$P$508,13,FALSE)*K481)</f>
        <v>  </v>
      </c>
      <c r="N481" s="143" t="str">
        <f t="shared" si="4"/>
        <v/>
      </c>
      <c r="O481" s="4"/>
      <c r="P481" s="4"/>
      <c r="Q481" s="4"/>
      <c r="R481" s="4"/>
      <c r="S481" s="4"/>
      <c r="T481" s="4"/>
      <c r="U481" s="4"/>
      <c r="V481" s="142"/>
      <c r="W481" s="104"/>
      <c r="X481" s="104"/>
      <c r="Y481" s="55"/>
      <c r="Z481" s="55"/>
      <c r="AA481" s="55"/>
      <c r="AB481" s="55"/>
      <c r="AC481" s="55"/>
      <c r="AD481" s="55"/>
      <c r="AE481" s="55"/>
      <c r="AF481" s="55"/>
      <c r="AG481" s="55"/>
      <c r="AH481" s="55" t="str">
        <f>IF('CADASTRO PROD'!E481 = "", "-", 'CADASTRO PROD'!E481)</f>
        <v>-</v>
      </c>
      <c r="AI481" s="55" t="str">
        <f>IF(AH481= "-", "-", 'CADASTRO PROD'!J481)</f>
        <v>-</v>
      </c>
      <c r="AJ481" s="55" t="str">
        <f>IF(AI481 = "-", "-", 'CADASTRO PROD'!D481)</f>
        <v>-</v>
      </c>
    </row>
    <row r="482" ht="30.0" customHeight="1">
      <c r="A482" s="1"/>
      <c r="B482" s="97" t="str">
        <f t="shared" si="1"/>
        <v/>
      </c>
      <c r="C482" s="98" t="str">
        <f t="shared" si="5"/>
        <v>-</v>
      </c>
      <c r="D482" s="102"/>
      <c r="E482" s="151" t="str">
        <f t="shared" si="2"/>
        <v/>
      </c>
      <c r="F482" s="100"/>
      <c r="G482" s="92"/>
      <c r="H482" s="93"/>
      <c r="I482" s="100"/>
      <c r="J482" s="93"/>
      <c r="K482" s="124"/>
      <c r="L482" s="147" t="str">
        <f t="shared" si="3"/>
        <v/>
      </c>
      <c r="M482" s="103" t="str">
        <f>IF(F482="","",VLOOKUP(E482,'CADASTRO PROD'!$D$8:$P$508,13,FALSE)*K482)</f>
        <v>  </v>
      </c>
      <c r="N482" s="143" t="str">
        <f t="shared" si="4"/>
        <v/>
      </c>
      <c r="O482" s="4"/>
      <c r="P482" s="4"/>
      <c r="Q482" s="4"/>
      <c r="R482" s="4"/>
      <c r="S482" s="4"/>
      <c r="T482" s="4"/>
      <c r="U482" s="4"/>
      <c r="V482" s="142"/>
      <c r="W482" s="104"/>
      <c r="X482" s="104"/>
      <c r="Y482" s="55"/>
      <c r="Z482" s="55"/>
      <c r="AA482" s="55"/>
      <c r="AB482" s="55"/>
      <c r="AC482" s="55"/>
      <c r="AD482" s="55"/>
      <c r="AE482" s="55"/>
      <c r="AF482" s="55"/>
      <c r="AG482" s="55"/>
      <c r="AH482" s="55" t="str">
        <f>IF('CADASTRO PROD'!E482 = "", "-", 'CADASTRO PROD'!E482)</f>
        <v>-</v>
      </c>
      <c r="AI482" s="55" t="str">
        <f>IF(AH482= "-", "-", 'CADASTRO PROD'!J482)</f>
        <v>-</v>
      </c>
      <c r="AJ482" s="55" t="str">
        <f>IF(AI482 = "-", "-", 'CADASTRO PROD'!D482)</f>
        <v>-</v>
      </c>
    </row>
    <row r="483" ht="30.0" customHeight="1">
      <c r="A483" s="1"/>
      <c r="B483" s="97" t="str">
        <f t="shared" si="1"/>
        <v/>
      </c>
      <c r="C483" s="108" t="str">
        <f t="shared" si="5"/>
        <v>-</v>
      </c>
      <c r="D483" s="112"/>
      <c r="E483" s="150" t="str">
        <f t="shared" si="2"/>
        <v/>
      </c>
      <c r="F483" s="110"/>
      <c r="G483" s="92"/>
      <c r="H483" s="93"/>
      <c r="I483" s="110"/>
      <c r="J483" s="93"/>
      <c r="K483" s="132"/>
      <c r="L483" s="149" t="str">
        <f t="shared" si="3"/>
        <v/>
      </c>
      <c r="M483" s="113" t="str">
        <f>IF(F483="","",VLOOKUP(E483,'CADASTRO PROD'!$D$8:$P$508,13,FALSE)*K483)</f>
        <v>  </v>
      </c>
      <c r="N483" s="143" t="str">
        <f t="shared" si="4"/>
        <v/>
      </c>
      <c r="O483" s="4"/>
      <c r="P483" s="4"/>
      <c r="Q483" s="4"/>
      <c r="R483" s="4"/>
      <c r="S483" s="4"/>
      <c r="T483" s="4"/>
      <c r="U483" s="4"/>
      <c r="V483" s="142"/>
      <c r="W483" s="104"/>
      <c r="X483" s="104"/>
      <c r="Y483" s="55"/>
      <c r="Z483" s="55"/>
      <c r="AA483" s="55"/>
      <c r="AB483" s="55"/>
      <c r="AC483" s="55"/>
      <c r="AD483" s="55"/>
      <c r="AE483" s="55"/>
      <c r="AF483" s="55"/>
      <c r="AG483" s="55"/>
      <c r="AH483" s="55" t="str">
        <f>IF('CADASTRO PROD'!E483 = "", "-", 'CADASTRO PROD'!E483)</f>
        <v>-</v>
      </c>
      <c r="AI483" s="55" t="str">
        <f>IF(AH483= "-", "-", 'CADASTRO PROD'!J483)</f>
        <v>-</v>
      </c>
      <c r="AJ483" s="55" t="str">
        <f>IF(AI483 = "-", "-", 'CADASTRO PROD'!D483)</f>
        <v>-</v>
      </c>
    </row>
    <row r="484" ht="30.0" customHeight="1">
      <c r="A484" s="1"/>
      <c r="B484" s="97" t="str">
        <f t="shared" si="1"/>
        <v/>
      </c>
      <c r="C484" s="98" t="str">
        <f t="shared" si="5"/>
        <v>-</v>
      </c>
      <c r="D484" s="102"/>
      <c r="E484" s="151" t="str">
        <f t="shared" si="2"/>
        <v/>
      </c>
      <c r="F484" s="100"/>
      <c r="G484" s="92"/>
      <c r="H484" s="93"/>
      <c r="I484" s="100"/>
      <c r="J484" s="93"/>
      <c r="K484" s="124"/>
      <c r="L484" s="147" t="str">
        <f t="shared" si="3"/>
        <v/>
      </c>
      <c r="M484" s="103" t="str">
        <f>IF(F484="","",VLOOKUP(E484,'CADASTRO PROD'!$D$8:$P$508,13,FALSE)*K484)</f>
        <v>  </v>
      </c>
      <c r="N484" s="143" t="str">
        <f t="shared" si="4"/>
        <v/>
      </c>
      <c r="O484" s="4"/>
      <c r="P484" s="4"/>
      <c r="Q484" s="4"/>
      <c r="R484" s="4"/>
      <c r="S484" s="4"/>
      <c r="T484" s="4"/>
      <c r="U484" s="4"/>
      <c r="V484" s="142"/>
      <c r="W484" s="104"/>
      <c r="X484" s="104"/>
      <c r="Y484" s="55"/>
      <c r="Z484" s="55"/>
      <c r="AA484" s="55"/>
      <c r="AB484" s="55"/>
      <c r="AC484" s="55"/>
      <c r="AD484" s="55"/>
      <c r="AE484" s="55"/>
      <c r="AF484" s="55"/>
      <c r="AG484" s="55"/>
      <c r="AH484" s="55" t="str">
        <f>IF('CADASTRO PROD'!E484 = "", "-", 'CADASTRO PROD'!E484)</f>
        <v>-</v>
      </c>
      <c r="AI484" s="55" t="str">
        <f>IF(AH484= "-", "-", 'CADASTRO PROD'!J484)</f>
        <v>-</v>
      </c>
      <c r="AJ484" s="55" t="str">
        <f>IF(AI484 = "-", "-", 'CADASTRO PROD'!D484)</f>
        <v>-</v>
      </c>
    </row>
    <row r="485" ht="30.0" customHeight="1">
      <c r="A485" s="1"/>
      <c r="B485" s="97" t="str">
        <f t="shared" si="1"/>
        <v/>
      </c>
      <c r="C485" s="108" t="str">
        <f t="shared" si="5"/>
        <v>-</v>
      </c>
      <c r="D485" s="112"/>
      <c r="E485" s="150" t="str">
        <f t="shared" si="2"/>
        <v/>
      </c>
      <c r="F485" s="110"/>
      <c r="G485" s="92"/>
      <c r="H485" s="93"/>
      <c r="I485" s="110"/>
      <c r="J485" s="93"/>
      <c r="K485" s="132"/>
      <c r="L485" s="149" t="str">
        <f t="shared" si="3"/>
        <v/>
      </c>
      <c r="M485" s="113" t="str">
        <f>IF(F485="","",VLOOKUP(E485,'CADASTRO PROD'!$D$8:$P$508,13,FALSE)*K485)</f>
        <v>  </v>
      </c>
      <c r="N485" s="143" t="str">
        <f t="shared" si="4"/>
        <v/>
      </c>
      <c r="O485" s="4"/>
      <c r="P485" s="4"/>
      <c r="Q485" s="4"/>
      <c r="R485" s="4"/>
      <c r="S485" s="4"/>
      <c r="T485" s="4"/>
      <c r="U485" s="4"/>
      <c r="V485" s="142"/>
      <c r="W485" s="104"/>
      <c r="X485" s="104"/>
      <c r="Y485" s="55"/>
      <c r="Z485" s="55"/>
      <c r="AA485" s="55"/>
      <c r="AB485" s="55"/>
      <c r="AC485" s="55"/>
      <c r="AD485" s="55"/>
      <c r="AE485" s="55"/>
      <c r="AF485" s="55"/>
      <c r="AG485" s="55"/>
      <c r="AH485" s="55" t="str">
        <f>IF('CADASTRO PROD'!E485 = "", "-", 'CADASTRO PROD'!E485)</f>
        <v>-</v>
      </c>
      <c r="AI485" s="55" t="str">
        <f>IF(AH485= "-", "-", 'CADASTRO PROD'!J485)</f>
        <v>-</v>
      </c>
      <c r="AJ485" s="55" t="str">
        <f>IF(AI485 = "-", "-", 'CADASTRO PROD'!D485)</f>
        <v>-</v>
      </c>
    </row>
    <row r="486" ht="30.0" customHeight="1">
      <c r="A486" s="1"/>
      <c r="B486" s="97" t="str">
        <f t="shared" si="1"/>
        <v/>
      </c>
      <c r="C486" s="98" t="str">
        <f t="shared" si="5"/>
        <v>-</v>
      </c>
      <c r="D486" s="102"/>
      <c r="E486" s="151" t="str">
        <f t="shared" si="2"/>
        <v/>
      </c>
      <c r="F486" s="100"/>
      <c r="G486" s="92"/>
      <c r="H486" s="93"/>
      <c r="I486" s="100"/>
      <c r="J486" s="93"/>
      <c r="K486" s="124"/>
      <c r="L486" s="147" t="str">
        <f t="shared" si="3"/>
        <v/>
      </c>
      <c r="M486" s="103" t="str">
        <f>IF(F486="","",VLOOKUP(E486,'CADASTRO PROD'!$D$8:$P$508,13,FALSE)*K486)</f>
        <v>  </v>
      </c>
      <c r="N486" s="143" t="str">
        <f t="shared" si="4"/>
        <v/>
      </c>
      <c r="O486" s="4"/>
      <c r="P486" s="4"/>
      <c r="Q486" s="4"/>
      <c r="R486" s="4"/>
      <c r="S486" s="4"/>
      <c r="T486" s="4"/>
      <c r="U486" s="4"/>
      <c r="V486" s="142"/>
      <c r="W486" s="104"/>
      <c r="X486" s="104"/>
      <c r="Y486" s="55"/>
      <c r="Z486" s="55"/>
      <c r="AA486" s="55"/>
      <c r="AB486" s="55"/>
      <c r="AC486" s="55"/>
      <c r="AD486" s="55"/>
      <c r="AE486" s="55"/>
      <c r="AF486" s="55"/>
      <c r="AG486" s="55"/>
      <c r="AH486" s="55" t="str">
        <f>IF('CADASTRO PROD'!E486 = "", "-", 'CADASTRO PROD'!E486)</f>
        <v>-</v>
      </c>
      <c r="AI486" s="55" t="str">
        <f>IF(AH486= "-", "-", 'CADASTRO PROD'!J486)</f>
        <v>-</v>
      </c>
      <c r="AJ486" s="55" t="str">
        <f>IF(AI486 = "-", "-", 'CADASTRO PROD'!D486)</f>
        <v>-</v>
      </c>
    </row>
    <row r="487" ht="30.0" customHeight="1">
      <c r="A487" s="1"/>
      <c r="B487" s="97" t="str">
        <f t="shared" si="1"/>
        <v/>
      </c>
      <c r="C487" s="108" t="str">
        <f t="shared" si="5"/>
        <v>-</v>
      </c>
      <c r="D487" s="112"/>
      <c r="E487" s="150" t="str">
        <f t="shared" si="2"/>
        <v/>
      </c>
      <c r="F487" s="110"/>
      <c r="G487" s="92"/>
      <c r="H487" s="93"/>
      <c r="I487" s="110"/>
      <c r="J487" s="93"/>
      <c r="K487" s="132"/>
      <c r="L487" s="149" t="str">
        <f t="shared" si="3"/>
        <v/>
      </c>
      <c r="M487" s="113" t="str">
        <f>IF(F487="","",VLOOKUP(E487,'CADASTRO PROD'!$D$8:$P$508,13,FALSE)*K487)</f>
        <v>  </v>
      </c>
      <c r="N487" s="143" t="str">
        <f t="shared" si="4"/>
        <v/>
      </c>
      <c r="O487" s="4"/>
      <c r="P487" s="4"/>
      <c r="Q487" s="4"/>
      <c r="R487" s="4"/>
      <c r="S487" s="4"/>
      <c r="T487" s="4"/>
      <c r="U487" s="4"/>
      <c r="V487" s="142"/>
      <c r="W487" s="104"/>
      <c r="X487" s="104"/>
      <c r="Y487" s="55"/>
      <c r="Z487" s="55"/>
      <c r="AA487" s="55"/>
      <c r="AB487" s="55"/>
      <c r="AC487" s="55"/>
      <c r="AD487" s="55"/>
      <c r="AE487" s="55"/>
      <c r="AF487" s="55"/>
      <c r="AG487" s="55"/>
      <c r="AH487" s="55" t="str">
        <f>IF('CADASTRO PROD'!E487 = "", "-", 'CADASTRO PROD'!E487)</f>
        <v>-</v>
      </c>
      <c r="AI487" s="55" t="str">
        <f>IF(AH487= "-", "-", 'CADASTRO PROD'!J487)</f>
        <v>-</v>
      </c>
      <c r="AJ487" s="55" t="str">
        <f>IF(AI487 = "-", "-", 'CADASTRO PROD'!D487)</f>
        <v>-</v>
      </c>
    </row>
    <row r="488" ht="30.0" customHeight="1">
      <c r="A488" s="1"/>
      <c r="B488" s="97" t="str">
        <f t="shared" si="1"/>
        <v/>
      </c>
      <c r="C488" s="98" t="str">
        <f t="shared" si="5"/>
        <v>-</v>
      </c>
      <c r="D488" s="102"/>
      <c r="E488" s="151" t="str">
        <f t="shared" si="2"/>
        <v/>
      </c>
      <c r="F488" s="100"/>
      <c r="G488" s="92"/>
      <c r="H488" s="93"/>
      <c r="I488" s="100"/>
      <c r="J488" s="93"/>
      <c r="K488" s="124"/>
      <c r="L488" s="147" t="str">
        <f t="shared" si="3"/>
        <v/>
      </c>
      <c r="M488" s="103" t="str">
        <f>IF(F488="","",VLOOKUP(E488,'CADASTRO PROD'!$D$8:$P$508,13,FALSE)*K488)</f>
        <v>  </v>
      </c>
      <c r="N488" s="143" t="str">
        <f t="shared" si="4"/>
        <v/>
      </c>
      <c r="O488" s="4"/>
      <c r="P488" s="4"/>
      <c r="Q488" s="4"/>
      <c r="R488" s="4"/>
      <c r="S488" s="4"/>
      <c r="T488" s="4"/>
      <c r="U488" s="4"/>
      <c r="V488" s="142"/>
      <c r="W488" s="104"/>
      <c r="X488" s="104"/>
      <c r="Y488" s="55"/>
      <c r="Z488" s="55"/>
      <c r="AA488" s="55"/>
      <c r="AB488" s="55"/>
      <c r="AC488" s="55"/>
      <c r="AD488" s="55"/>
      <c r="AE488" s="55"/>
      <c r="AF488" s="55"/>
      <c r="AG488" s="55"/>
      <c r="AH488" s="55" t="str">
        <f>IF('CADASTRO PROD'!E488 = "", "-", 'CADASTRO PROD'!E488)</f>
        <v>-</v>
      </c>
      <c r="AI488" s="55" t="str">
        <f>IF(AH488= "-", "-", 'CADASTRO PROD'!J488)</f>
        <v>-</v>
      </c>
      <c r="AJ488" s="55" t="str">
        <f>IF(AI488 = "-", "-", 'CADASTRO PROD'!D488)</f>
        <v>-</v>
      </c>
    </row>
    <row r="489" ht="30.0" customHeight="1">
      <c r="A489" s="1"/>
      <c r="B489" s="97" t="str">
        <f t="shared" si="1"/>
        <v/>
      </c>
      <c r="C489" s="108" t="str">
        <f t="shared" si="5"/>
        <v>-</v>
      </c>
      <c r="D489" s="112"/>
      <c r="E489" s="150" t="str">
        <f t="shared" si="2"/>
        <v/>
      </c>
      <c r="F489" s="110"/>
      <c r="G489" s="92"/>
      <c r="H489" s="93"/>
      <c r="I489" s="110"/>
      <c r="J489" s="93"/>
      <c r="K489" s="132"/>
      <c r="L489" s="149" t="str">
        <f t="shared" si="3"/>
        <v/>
      </c>
      <c r="M489" s="113" t="str">
        <f>IF(F489="","",VLOOKUP(E489,'CADASTRO PROD'!$D$8:$P$508,13,FALSE)*K489)</f>
        <v>  </v>
      </c>
      <c r="N489" s="143" t="str">
        <f t="shared" si="4"/>
        <v/>
      </c>
      <c r="O489" s="4"/>
      <c r="P489" s="4"/>
      <c r="Q489" s="4"/>
      <c r="R489" s="4"/>
      <c r="S489" s="4"/>
      <c r="T489" s="4"/>
      <c r="U489" s="4"/>
      <c r="V489" s="142"/>
      <c r="W489" s="104"/>
      <c r="X489" s="104"/>
      <c r="Y489" s="55"/>
      <c r="Z489" s="55"/>
      <c r="AA489" s="55"/>
      <c r="AB489" s="55"/>
      <c r="AC489" s="55"/>
      <c r="AD489" s="55"/>
      <c r="AE489" s="55"/>
      <c r="AF489" s="55"/>
      <c r="AG489" s="55"/>
      <c r="AH489" s="55" t="str">
        <f>IF('CADASTRO PROD'!E489 = "", "-", 'CADASTRO PROD'!E489)</f>
        <v>-</v>
      </c>
      <c r="AI489" s="55" t="str">
        <f>IF(AH489= "-", "-", 'CADASTRO PROD'!J489)</f>
        <v>-</v>
      </c>
      <c r="AJ489" s="55" t="str">
        <f>IF(AI489 = "-", "-", 'CADASTRO PROD'!D489)</f>
        <v>-</v>
      </c>
    </row>
    <row r="490" ht="30.0" customHeight="1">
      <c r="A490" s="1"/>
      <c r="B490" s="97" t="str">
        <f t="shared" si="1"/>
        <v/>
      </c>
      <c r="C490" s="98" t="str">
        <f t="shared" si="5"/>
        <v>-</v>
      </c>
      <c r="D490" s="102"/>
      <c r="E490" s="151" t="str">
        <f t="shared" si="2"/>
        <v/>
      </c>
      <c r="F490" s="100"/>
      <c r="G490" s="92"/>
      <c r="H490" s="93"/>
      <c r="I490" s="100"/>
      <c r="J490" s="93"/>
      <c r="K490" s="124"/>
      <c r="L490" s="147" t="str">
        <f t="shared" si="3"/>
        <v/>
      </c>
      <c r="M490" s="103" t="str">
        <f>IF(F490="","",VLOOKUP(E490,'CADASTRO PROD'!$D$8:$P$508,13,FALSE)*K490)</f>
        <v>  </v>
      </c>
      <c r="N490" s="143" t="str">
        <f t="shared" si="4"/>
        <v/>
      </c>
      <c r="O490" s="4"/>
      <c r="P490" s="4"/>
      <c r="Q490" s="4"/>
      <c r="R490" s="4"/>
      <c r="S490" s="4"/>
      <c r="T490" s="4"/>
      <c r="U490" s="4"/>
      <c r="V490" s="142"/>
      <c r="W490" s="104"/>
      <c r="X490" s="104"/>
      <c r="Y490" s="55"/>
      <c r="Z490" s="55"/>
      <c r="AA490" s="55"/>
      <c r="AB490" s="55"/>
      <c r="AC490" s="55"/>
      <c r="AD490" s="55"/>
      <c r="AE490" s="55"/>
      <c r="AF490" s="55"/>
      <c r="AG490" s="55"/>
      <c r="AH490" s="55" t="str">
        <f>IF('CADASTRO PROD'!E490 = "", "-", 'CADASTRO PROD'!E490)</f>
        <v>-</v>
      </c>
      <c r="AI490" s="55" t="str">
        <f>IF(AH490= "-", "-", 'CADASTRO PROD'!J490)</f>
        <v>-</v>
      </c>
      <c r="AJ490" s="55" t="str">
        <f>IF(AI490 = "-", "-", 'CADASTRO PROD'!D490)</f>
        <v>-</v>
      </c>
    </row>
    <row r="491" ht="30.0" customHeight="1">
      <c r="A491" s="1"/>
      <c r="B491" s="97" t="str">
        <f t="shared" si="1"/>
        <v/>
      </c>
      <c r="C491" s="108" t="str">
        <f t="shared" si="5"/>
        <v>-</v>
      </c>
      <c r="D491" s="112"/>
      <c r="E491" s="150" t="str">
        <f t="shared" si="2"/>
        <v/>
      </c>
      <c r="F491" s="110"/>
      <c r="G491" s="92"/>
      <c r="H491" s="93"/>
      <c r="I491" s="110"/>
      <c r="J491" s="93"/>
      <c r="K491" s="132"/>
      <c r="L491" s="149" t="str">
        <f t="shared" si="3"/>
        <v/>
      </c>
      <c r="M491" s="113" t="str">
        <f>IF(F491="","",VLOOKUP(E491,'CADASTRO PROD'!$D$8:$P$508,13,FALSE)*K491)</f>
        <v>  </v>
      </c>
      <c r="N491" s="143" t="str">
        <f t="shared" si="4"/>
        <v/>
      </c>
      <c r="O491" s="4"/>
      <c r="P491" s="4"/>
      <c r="Q491" s="4"/>
      <c r="R491" s="4"/>
      <c r="S491" s="4"/>
      <c r="T491" s="4"/>
      <c r="U491" s="4"/>
      <c r="V491" s="142"/>
      <c r="W491" s="104"/>
      <c r="X491" s="104"/>
      <c r="Y491" s="55"/>
      <c r="Z491" s="55"/>
      <c r="AA491" s="55"/>
      <c r="AB491" s="55"/>
      <c r="AC491" s="55"/>
      <c r="AD491" s="55"/>
      <c r="AE491" s="55"/>
      <c r="AF491" s="55"/>
      <c r="AG491" s="55"/>
      <c r="AH491" s="55" t="str">
        <f>IF('CADASTRO PROD'!E491 = "", "-", 'CADASTRO PROD'!E491)</f>
        <v>-</v>
      </c>
      <c r="AI491" s="55" t="str">
        <f>IF(AH491= "-", "-", 'CADASTRO PROD'!J491)</f>
        <v>-</v>
      </c>
      <c r="AJ491" s="55" t="str">
        <f>IF(AI491 = "-", "-", 'CADASTRO PROD'!D491)</f>
        <v>-</v>
      </c>
    </row>
    <row r="492" ht="30.0" customHeight="1">
      <c r="A492" s="1"/>
      <c r="B492" s="97" t="str">
        <f t="shared" si="1"/>
        <v/>
      </c>
      <c r="C492" s="98" t="str">
        <f t="shared" si="5"/>
        <v>-</v>
      </c>
      <c r="D492" s="102"/>
      <c r="E492" s="151" t="str">
        <f t="shared" si="2"/>
        <v/>
      </c>
      <c r="F492" s="100"/>
      <c r="G492" s="92"/>
      <c r="H492" s="93"/>
      <c r="I492" s="100"/>
      <c r="J492" s="93"/>
      <c r="K492" s="124"/>
      <c r="L492" s="147" t="str">
        <f t="shared" si="3"/>
        <v/>
      </c>
      <c r="M492" s="103" t="str">
        <f>IF(F492="","",VLOOKUP(E492,'CADASTRO PROD'!$D$8:$P$508,13,FALSE)*K492)</f>
        <v>  </v>
      </c>
      <c r="N492" s="143" t="str">
        <f t="shared" si="4"/>
        <v/>
      </c>
      <c r="O492" s="4"/>
      <c r="P492" s="4"/>
      <c r="Q492" s="4"/>
      <c r="R492" s="4"/>
      <c r="S492" s="4"/>
      <c r="T492" s="4"/>
      <c r="U492" s="4"/>
      <c r="V492" s="142"/>
      <c r="W492" s="104"/>
      <c r="X492" s="104"/>
      <c r="Y492" s="55"/>
      <c r="Z492" s="55"/>
      <c r="AA492" s="55"/>
      <c r="AB492" s="55"/>
      <c r="AC492" s="55"/>
      <c r="AD492" s="55"/>
      <c r="AE492" s="55"/>
      <c r="AF492" s="55"/>
      <c r="AG492" s="55"/>
      <c r="AH492" s="55" t="str">
        <f>IF('CADASTRO PROD'!E492 = "", "-", 'CADASTRO PROD'!E492)</f>
        <v>-</v>
      </c>
      <c r="AI492" s="55" t="str">
        <f>IF(AH492= "-", "-", 'CADASTRO PROD'!J492)</f>
        <v>-</v>
      </c>
      <c r="AJ492" s="55" t="str">
        <f>IF(AI492 = "-", "-", 'CADASTRO PROD'!D492)</f>
        <v>-</v>
      </c>
    </row>
    <row r="493" ht="30.0" customHeight="1">
      <c r="A493" s="1"/>
      <c r="B493" s="97" t="str">
        <f t="shared" si="1"/>
        <v/>
      </c>
      <c r="C493" s="108" t="str">
        <f t="shared" si="5"/>
        <v>-</v>
      </c>
      <c r="D493" s="112"/>
      <c r="E493" s="150" t="str">
        <f t="shared" si="2"/>
        <v/>
      </c>
      <c r="F493" s="110"/>
      <c r="G493" s="92"/>
      <c r="H493" s="93"/>
      <c r="I493" s="110"/>
      <c r="J493" s="93"/>
      <c r="K493" s="132"/>
      <c r="L493" s="149" t="str">
        <f t="shared" si="3"/>
        <v/>
      </c>
      <c r="M493" s="113" t="str">
        <f>IF(F493="","",VLOOKUP(E493,'CADASTRO PROD'!$D$8:$P$508,13,FALSE)*K493)</f>
        <v>  </v>
      </c>
      <c r="N493" s="143" t="str">
        <f t="shared" si="4"/>
        <v/>
      </c>
      <c r="O493" s="4"/>
      <c r="P493" s="4"/>
      <c r="Q493" s="4"/>
      <c r="R493" s="4"/>
      <c r="S493" s="4"/>
      <c r="T493" s="4"/>
      <c r="U493" s="4"/>
      <c r="V493" s="142"/>
      <c r="W493" s="104"/>
      <c r="X493" s="104"/>
      <c r="Y493" s="55"/>
      <c r="Z493" s="55"/>
      <c r="AA493" s="55"/>
      <c r="AB493" s="55"/>
      <c r="AC493" s="55"/>
      <c r="AD493" s="55"/>
      <c r="AE493" s="55"/>
      <c r="AF493" s="55"/>
      <c r="AG493" s="55"/>
      <c r="AH493" s="55" t="str">
        <f>IF('CADASTRO PROD'!E493 = "", "-", 'CADASTRO PROD'!E493)</f>
        <v>-</v>
      </c>
      <c r="AI493" s="55" t="str">
        <f>IF(AH493= "-", "-", 'CADASTRO PROD'!J493)</f>
        <v>-</v>
      </c>
      <c r="AJ493" s="55" t="str">
        <f>IF(AI493 = "-", "-", 'CADASTRO PROD'!D493)</f>
        <v>-</v>
      </c>
    </row>
    <row r="494" ht="30.0" customHeight="1">
      <c r="A494" s="1"/>
      <c r="B494" s="97" t="str">
        <f t="shared" si="1"/>
        <v/>
      </c>
      <c r="C494" s="98" t="str">
        <f t="shared" si="5"/>
        <v>-</v>
      </c>
      <c r="D494" s="102"/>
      <c r="E494" s="151" t="str">
        <f t="shared" si="2"/>
        <v/>
      </c>
      <c r="F494" s="100"/>
      <c r="G494" s="92"/>
      <c r="H494" s="93"/>
      <c r="I494" s="100"/>
      <c r="J494" s="93"/>
      <c r="K494" s="124"/>
      <c r="L494" s="147" t="str">
        <f t="shared" si="3"/>
        <v/>
      </c>
      <c r="M494" s="103" t="str">
        <f>IF(F494="","",VLOOKUP(E494,'CADASTRO PROD'!$D$8:$P$508,13,FALSE)*K494)</f>
        <v>  </v>
      </c>
      <c r="N494" s="143" t="str">
        <f t="shared" si="4"/>
        <v/>
      </c>
      <c r="O494" s="4"/>
      <c r="P494" s="4"/>
      <c r="Q494" s="4"/>
      <c r="R494" s="4"/>
      <c r="S494" s="4"/>
      <c r="T494" s="4"/>
      <c r="U494" s="4"/>
      <c r="V494" s="142"/>
      <c r="W494" s="104"/>
      <c r="X494" s="104"/>
      <c r="Y494" s="55"/>
      <c r="Z494" s="55"/>
      <c r="AA494" s="55"/>
      <c r="AB494" s="55"/>
      <c r="AC494" s="55"/>
      <c r="AD494" s="55"/>
      <c r="AE494" s="55"/>
      <c r="AF494" s="55"/>
      <c r="AG494" s="55"/>
      <c r="AH494" s="55" t="str">
        <f>IF('CADASTRO PROD'!E494 = "", "-", 'CADASTRO PROD'!E494)</f>
        <v>-</v>
      </c>
      <c r="AI494" s="55" t="str">
        <f>IF(AH494= "-", "-", 'CADASTRO PROD'!J494)</f>
        <v>-</v>
      </c>
      <c r="AJ494" s="55" t="str">
        <f>IF(AI494 = "-", "-", 'CADASTRO PROD'!D494)</f>
        <v>-</v>
      </c>
    </row>
    <row r="495" ht="30.0" customHeight="1">
      <c r="A495" s="1"/>
      <c r="B495" s="97" t="str">
        <f t="shared" si="1"/>
        <v/>
      </c>
      <c r="C495" s="108" t="str">
        <f t="shared" si="5"/>
        <v>-</v>
      </c>
      <c r="D495" s="112"/>
      <c r="E495" s="150" t="str">
        <f t="shared" si="2"/>
        <v/>
      </c>
      <c r="F495" s="110"/>
      <c r="G495" s="92"/>
      <c r="H495" s="93"/>
      <c r="I495" s="110"/>
      <c r="J495" s="93"/>
      <c r="K495" s="132"/>
      <c r="L495" s="149" t="str">
        <f t="shared" si="3"/>
        <v/>
      </c>
      <c r="M495" s="113" t="str">
        <f>IF(F495="","",VLOOKUP(E495,'CADASTRO PROD'!$D$8:$P$508,13,FALSE)*K495)</f>
        <v>  </v>
      </c>
      <c r="N495" s="143" t="str">
        <f t="shared" si="4"/>
        <v/>
      </c>
      <c r="O495" s="4"/>
      <c r="P495" s="4"/>
      <c r="Q495" s="4"/>
      <c r="R495" s="4"/>
      <c r="S495" s="4"/>
      <c r="T495" s="4"/>
      <c r="U495" s="4"/>
      <c r="V495" s="142"/>
      <c r="W495" s="104"/>
      <c r="X495" s="104"/>
      <c r="Y495" s="55"/>
      <c r="Z495" s="55"/>
      <c r="AA495" s="55"/>
      <c r="AB495" s="55"/>
      <c r="AC495" s="55"/>
      <c r="AD495" s="55"/>
      <c r="AE495" s="55"/>
      <c r="AF495" s="55"/>
      <c r="AG495" s="55"/>
      <c r="AH495" s="55" t="str">
        <f>IF('CADASTRO PROD'!E495 = "", "-", 'CADASTRO PROD'!E495)</f>
        <v>-</v>
      </c>
      <c r="AI495" s="55" t="str">
        <f>IF(AH495= "-", "-", 'CADASTRO PROD'!J495)</f>
        <v>-</v>
      </c>
      <c r="AJ495" s="55" t="str">
        <f>IF(AI495 = "-", "-", 'CADASTRO PROD'!D495)</f>
        <v>-</v>
      </c>
    </row>
    <row r="496" ht="30.0" customHeight="1">
      <c r="A496" s="1"/>
      <c r="B496" s="97" t="str">
        <f t="shared" si="1"/>
        <v/>
      </c>
      <c r="C496" s="98" t="str">
        <f t="shared" si="5"/>
        <v>-</v>
      </c>
      <c r="D496" s="102"/>
      <c r="E496" s="151" t="str">
        <f t="shared" si="2"/>
        <v/>
      </c>
      <c r="F496" s="100"/>
      <c r="G496" s="92"/>
      <c r="H496" s="93"/>
      <c r="I496" s="100"/>
      <c r="J496" s="93"/>
      <c r="K496" s="124"/>
      <c r="L496" s="147" t="str">
        <f t="shared" si="3"/>
        <v/>
      </c>
      <c r="M496" s="103" t="str">
        <f>IF(F496="","",VLOOKUP(E496,'CADASTRO PROD'!$D$8:$P$508,13,FALSE)*K496)</f>
        <v>  </v>
      </c>
      <c r="N496" s="143" t="str">
        <f t="shared" si="4"/>
        <v/>
      </c>
      <c r="O496" s="4"/>
      <c r="P496" s="4"/>
      <c r="Q496" s="4"/>
      <c r="R496" s="4"/>
      <c r="S496" s="4"/>
      <c r="T496" s="4"/>
      <c r="U496" s="4"/>
      <c r="V496" s="142"/>
      <c r="W496" s="104"/>
      <c r="X496" s="104"/>
      <c r="Y496" s="55"/>
      <c r="Z496" s="55"/>
      <c r="AA496" s="55"/>
      <c r="AB496" s="55"/>
      <c r="AC496" s="55"/>
      <c r="AD496" s="55"/>
      <c r="AE496" s="55"/>
      <c r="AF496" s="55"/>
      <c r="AG496" s="55"/>
      <c r="AH496" s="55" t="str">
        <f>IF('CADASTRO PROD'!E496 = "", "-", 'CADASTRO PROD'!E496)</f>
        <v>-</v>
      </c>
      <c r="AI496" s="55" t="str">
        <f>IF(AH496= "-", "-", 'CADASTRO PROD'!J496)</f>
        <v>-</v>
      </c>
      <c r="AJ496" s="55" t="str">
        <f>IF(AI496 = "-", "-", 'CADASTRO PROD'!D496)</f>
        <v>-</v>
      </c>
    </row>
    <row r="497" ht="30.0" customHeight="1">
      <c r="A497" s="1"/>
      <c r="B497" s="97" t="str">
        <f t="shared" si="1"/>
        <v/>
      </c>
      <c r="C497" s="108" t="str">
        <f t="shared" si="5"/>
        <v>-</v>
      </c>
      <c r="D497" s="112"/>
      <c r="E497" s="150" t="str">
        <f t="shared" si="2"/>
        <v/>
      </c>
      <c r="F497" s="110"/>
      <c r="G497" s="92"/>
      <c r="H497" s="93"/>
      <c r="I497" s="110"/>
      <c r="J497" s="93"/>
      <c r="K497" s="132"/>
      <c r="L497" s="149" t="str">
        <f t="shared" si="3"/>
        <v/>
      </c>
      <c r="M497" s="113" t="str">
        <f>IF(F497="","",VLOOKUP(E497,'CADASTRO PROD'!$D$8:$P$508,13,FALSE)*K497)</f>
        <v>  </v>
      </c>
      <c r="N497" s="143" t="str">
        <f t="shared" si="4"/>
        <v/>
      </c>
      <c r="O497" s="4"/>
      <c r="P497" s="4"/>
      <c r="Q497" s="4"/>
      <c r="R497" s="4"/>
      <c r="S497" s="4"/>
      <c r="T497" s="4"/>
      <c r="U497" s="4"/>
      <c r="V497" s="142"/>
      <c r="W497" s="104"/>
      <c r="X497" s="104"/>
      <c r="Y497" s="55"/>
      <c r="Z497" s="55"/>
      <c r="AA497" s="55"/>
      <c r="AB497" s="55"/>
      <c r="AC497" s="55"/>
      <c r="AD497" s="55"/>
      <c r="AE497" s="55"/>
      <c r="AF497" s="55"/>
      <c r="AG497" s="55"/>
      <c r="AH497" s="55" t="str">
        <f>IF('CADASTRO PROD'!E497 = "", "-", 'CADASTRO PROD'!E497)</f>
        <v>-</v>
      </c>
      <c r="AI497" s="55" t="str">
        <f>IF(AH497= "-", "-", 'CADASTRO PROD'!J497)</f>
        <v>-</v>
      </c>
      <c r="AJ497" s="55" t="str">
        <f>IF(AI497 = "-", "-", 'CADASTRO PROD'!D497)</f>
        <v>-</v>
      </c>
    </row>
    <row r="498" ht="30.0" customHeight="1">
      <c r="A498" s="1"/>
      <c r="B498" s="97" t="str">
        <f t="shared" si="1"/>
        <v/>
      </c>
      <c r="C498" s="98" t="str">
        <f t="shared" si="5"/>
        <v>-</v>
      </c>
      <c r="D498" s="102"/>
      <c r="E498" s="151" t="str">
        <f t="shared" si="2"/>
        <v/>
      </c>
      <c r="F498" s="100"/>
      <c r="G498" s="92"/>
      <c r="H498" s="93"/>
      <c r="I498" s="100"/>
      <c r="J498" s="93"/>
      <c r="K498" s="124"/>
      <c r="L498" s="147" t="str">
        <f t="shared" si="3"/>
        <v/>
      </c>
      <c r="M498" s="103" t="str">
        <f>IF(F498="","",VLOOKUP(E498,'CADASTRO PROD'!$D$8:$P$508,13,FALSE)*K498)</f>
        <v>  </v>
      </c>
      <c r="N498" s="143" t="str">
        <f t="shared" si="4"/>
        <v/>
      </c>
      <c r="O498" s="4"/>
      <c r="P498" s="4"/>
      <c r="Q498" s="4"/>
      <c r="R498" s="4"/>
      <c r="S498" s="4"/>
      <c r="T498" s="4"/>
      <c r="U498" s="4"/>
      <c r="V498" s="142"/>
      <c r="W498" s="104"/>
      <c r="X498" s="104"/>
      <c r="Y498" s="55"/>
      <c r="Z498" s="55"/>
      <c r="AA498" s="55"/>
      <c r="AB498" s="55"/>
      <c r="AC498" s="55"/>
      <c r="AD498" s="55"/>
      <c r="AE498" s="55"/>
      <c r="AF498" s="55"/>
      <c r="AG498" s="55"/>
      <c r="AH498" s="55" t="str">
        <f>IF('CADASTRO PROD'!E498 = "", "-", 'CADASTRO PROD'!E498)</f>
        <v>-</v>
      </c>
      <c r="AI498" s="55" t="str">
        <f>IF(AH498= "-", "-", 'CADASTRO PROD'!J498)</f>
        <v>-</v>
      </c>
      <c r="AJ498" s="55" t="str">
        <f>IF(AI498 = "-", "-", 'CADASTRO PROD'!D498)</f>
        <v>-</v>
      </c>
    </row>
    <row r="499" ht="30.0" customHeight="1">
      <c r="A499" s="1"/>
      <c r="B499" s="97" t="str">
        <f t="shared" si="1"/>
        <v/>
      </c>
      <c r="C499" s="108" t="str">
        <f t="shared" si="5"/>
        <v>-</v>
      </c>
      <c r="D499" s="112"/>
      <c r="E499" s="150" t="str">
        <f t="shared" si="2"/>
        <v/>
      </c>
      <c r="F499" s="110"/>
      <c r="G499" s="92"/>
      <c r="H499" s="93"/>
      <c r="I499" s="110"/>
      <c r="J499" s="93"/>
      <c r="K499" s="132"/>
      <c r="L499" s="149" t="str">
        <f t="shared" si="3"/>
        <v/>
      </c>
      <c r="M499" s="113" t="str">
        <f>IF(F499="","",VLOOKUP(E499,'CADASTRO PROD'!$D$8:$P$508,13,FALSE)*K499)</f>
        <v>  </v>
      </c>
      <c r="N499" s="143" t="str">
        <f t="shared" si="4"/>
        <v/>
      </c>
      <c r="O499" s="4"/>
      <c r="P499" s="4"/>
      <c r="Q499" s="4"/>
      <c r="R499" s="4"/>
      <c r="S499" s="4"/>
      <c r="T499" s="4"/>
      <c r="U499" s="4"/>
      <c r="V499" s="142"/>
      <c r="W499" s="104"/>
      <c r="X499" s="104"/>
      <c r="Y499" s="55"/>
      <c r="Z499" s="55"/>
      <c r="AA499" s="55"/>
      <c r="AB499" s="55"/>
      <c r="AC499" s="55"/>
      <c r="AD499" s="55"/>
      <c r="AE499" s="55"/>
      <c r="AF499" s="55"/>
      <c r="AG499" s="55"/>
      <c r="AH499" s="55" t="str">
        <f>IF('CADASTRO PROD'!E499 = "", "-", 'CADASTRO PROD'!E499)</f>
        <v>-</v>
      </c>
      <c r="AI499" s="55" t="str">
        <f>IF(AH499= "-", "-", 'CADASTRO PROD'!J499)</f>
        <v>-</v>
      </c>
      <c r="AJ499" s="55" t="str">
        <f>IF(AI499 = "-", "-", 'CADASTRO PROD'!D499)</f>
        <v>-</v>
      </c>
    </row>
    <row r="500" ht="30.0" customHeight="1">
      <c r="A500" s="1"/>
      <c r="B500" s="97" t="str">
        <f t="shared" si="1"/>
        <v/>
      </c>
      <c r="C500" s="98" t="str">
        <f t="shared" si="5"/>
        <v>-</v>
      </c>
      <c r="D500" s="102"/>
      <c r="E500" s="151" t="str">
        <f t="shared" si="2"/>
        <v/>
      </c>
      <c r="F500" s="100"/>
      <c r="G500" s="92"/>
      <c r="H500" s="93"/>
      <c r="I500" s="100"/>
      <c r="J500" s="93"/>
      <c r="K500" s="124"/>
      <c r="L500" s="147" t="str">
        <f t="shared" si="3"/>
        <v/>
      </c>
      <c r="M500" s="103" t="str">
        <f>IF(F500="","",VLOOKUP(E500,'CADASTRO PROD'!$D$8:$P$508,13,FALSE)*K500)</f>
        <v>  </v>
      </c>
      <c r="N500" s="143" t="str">
        <f t="shared" si="4"/>
        <v/>
      </c>
      <c r="O500" s="4"/>
      <c r="P500" s="4"/>
      <c r="Q500" s="4"/>
      <c r="R500" s="4"/>
      <c r="S500" s="4"/>
      <c r="T500" s="4"/>
      <c r="U500" s="4"/>
      <c r="V500" s="142"/>
      <c r="W500" s="104"/>
      <c r="X500" s="104"/>
      <c r="Y500" s="55"/>
      <c r="Z500" s="55"/>
      <c r="AA500" s="55"/>
      <c r="AB500" s="55"/>
      <c r="AC500" s="55"/>
      <c r="AD500" s="55"/>
      <c r="AE500" s="55"/>
      <c r="AF500" s="55"/>
      <c r="AG500" s="55"/>
      <c r="AH500" s="55" t="str">
        <f>IF('CADASTRO PROD'!E500 = "", "-", 'CADASTRO PROD'!E500)</f>
        <v>-</v>
      </c>
      <c r="AI500" s="55" t="str">
        <f>IF(AH500= "-", "-", 'CADASTRO PROD'!J500)</f>
        <v>-</v>
      </c>
      <c r="AJ500" s="55" t="str">
        <f>IF(AI500 = "-", "-", 'CADASTRO PROD'!D500)</f>
        <v>-</v>
      </c>
    </row>
    <row r="501" ht="30.0" customHeight="1">
      <c r="A501" s="1"/>
      <c r="B501" s="97" t="str">
        <f t="shared" si="1"/>
        <v/>
      </c>
      <c r="C501" s="108" t="str">
        <f t="shared" si="5"/>
        <v>-</v>
      </c>
      <c r="D501" s="112"/>
      <c r="E501" s="150" t="str">
        <f t="shared" si="2"/>
        <v/>
      </c>
      <c r="F501" s="110"/>
      <c r="G501" s="92"/>
      <c r="H501" s="93"/>
      <c r="I501" s="110"/>
      <c r="J501" s="93"/>
      <c r="K501" s="132"/>
      <c r="L501" s="149" t="str">
        <f t="shared" si="3"/>
        <v/>
      </c>
      <c r="M501" s="113" t="str">
        <f>IF(F501="","",VLOOKUP(E501,'CADASTRO PROD'!$D$8:$P$508,13,FALSE)*K501)</f>
        <v>  </v>
      </c>
      <c r="N501" s="143" t="str">
        <f t="shared" si="4"/>
        <v/>
      </c>
      <c r="O501" s="4"/>
      <c r="P501" s="4"/>
      <c r="Q501" s="4"/>
      <c r="R501" s="4"/>
      <c r="S501" s="4"/>
      <c r="T501" s="4"/>
      <c r="U501" s="4"/>
      <c r="V501" s="142"/>
      <c r="W501" s="104"/>
      <c r="X501" s="104"/>
      <c r="Y501" s="55"/>
      <c r="Z501" s="55"/>
      <c r="AA501" s="55"/>
      <c r="AB501" s="55"/>
      <c r="AC501" s="55"/>
      <c r="AD501" s="55"/>
      <c r="AE501" s="55"/>
      <c r="AF501" s="55"/>
      <c r="AG501" s="55"/>
      <c r="AH501" s="55" t="str">
        <f>IF('CADASTRO PROD'!E501 = "", "-", 'CADASTRO PROD'!E501)</f>
        <v>-</v>
      </c>
      <c r="AI501" s="55" t="str">
        <f>IF(AH501= "-", "-", 'CADASTRO PROD'!J501)</f>
        <v>-</v>
      </c>
      <c r="AJ501" s="55" t="str">
        <f>IF(AI501 = "-", "-", 'CADASTRO PROD'!D501)</f>
        <v>-</v>
      </c>
    </row>
    <row r="502" ht="30.0" customHeight="1">
      <c r="A502" s="1"/>
      <c r="B502" s="97" t="str">
        <f t="shared" si="1"/>
        <v/>
      </c>
      <c r="C502" s="98" t="str">
        <f t="shared" si="5"/>
        <v>-</v>
      </c>
      <c r="D502" s="102"/>
      <c r="E502" s="151" t="str">
        <f t="shared" si="2"/>
        <v/>
      </c>
      <c r="F502" s="100"/>
      <c r="G502" s="92"/>
      <c r="H502" s="93"/>
      <c r="I502" s="100"/>
      <c r="J502" s="93"/>
      <c r="K502" s="124"/>
      <c r="L502" s="147" t="str">
        <f t="shared" si="3"/>
        <v/>
      </c>
      <c r="M502" s="103" t="str">
        <f>IF(F502="","",VLOOKUP(E502,'CADASTRO PROD'!$D$8:$P$508,13,FALSE)*K502)</f>
        <v>  </v>
      </c>
      <c r="N502" s="143" t="str">
        <f t="shared" si="4"/>
        <v/>
      </c>
      <c r="O502" s="4"/>
      <c r="P502" s="4"/>
      <c r="Q502" s="4"/>
      <c r="R502" s="4"/>
      <c r="S502" s="4"/>
      <c r="T502" s="4"/>
      <c r="U502" s="4"/>
      <c r="V502" s="142"/>
      <c r="W502" s="104"/>
      <c r="X502" s="104"/>
      <c r="Y502" s="55"/>
      <c r="Z502" s="55"/>
      <c r="AA502" s="55"/>
      <c r="AB502" s="55"/>
      <c r="AC502" s="55"/>
      <c r="AD502" s="55"/>
      <c r="AE502" s="55"/>
      <c r="AF502" s="55"/>
      <c r="AG502" s="55"/>
      <c r="AH502" s="55" t="str">
        <f>IF('CADASTRO PROD'!E502 = "", "-", 'CADASTRO PROD'!E502)</f>
        <v>-</v>
      </c>
      <c r="AI502" s="55" t="str">
        <f>IF(AH502= "-", "-", 'CADASTRO PROD'!J502)</f>
        <v>-</v>
      </c>
      <c r="AJ502" s="55" t="str">
        <f>IF(AI502 = "-", "-", 'CADASTRO PROD'!D502)</f>
        <v>-</v>
      </c>
    </row>
    <row r="503" ht="30.0" customHeight="1">
      <c r="A503" s="1"/>
      <c r="B503" s="97" t="str">
        <f t="shared" si="1"/>
        <v/>
      </c>
      <c r="C503" s="108" t="str">
        <f t="shared" si="5"/>
        <v>-</v>
      </c>
      <c r="D503" s="112"/>
      <c r="E503" s="150" t="str">
        <f t="shared" si="2"/>
        <v/>
      </c>
      <c r="F503" s="110"/>
      <c r="G503" s="92"/>
      <c r="H503" s="93"/>
      <c r="I503" s="110"/>
      <c r="J503" s="93"/>
      <c r="K503" s="132"/>
      <c r="L503" s="149" t="str">
        <f t="shared" si="3"/>
        <v/>
      </c>
      <c r="M503" s="113" t="str">
        <f>IF(F503="","",VLOOKUP(E503,'CADASTRO PROD'!$D$8:$P$508,13,FALSE)*K503)</f>
        <v>  </v>
      </c>
      <c r="N503" s="143" t="str">
        <f t="shared" si="4"/>
        <v/>
      </c>
      <c r="O503" s="4"/>
      <c r="P503" s="4"/>
      <c r="Q503" s="4"/>
      <c r="R503" s="4"/>
      <c r="S503" s="4"/>
      <c r="T503" s="4"/>
      <c r="U503" s="4"/>
      <c r="V503" s="142"/>
      <c r="W503" s="104"/>
      <c r="X503" s="104"/>
      <c r="Y503" s="55"/>
      <c r="Z503" s="55"/>
      <c r="AA503" s="55"/>
      <c r="AB503" s="55"/>
      <c r="AC503" s="55"/>
      <c r="AD503" s="55"/>
      <c r="AE503" s="55"/>
      <c r="AF503" s="55"/>
      <c r="AG503" s="55"/>
      <c r="AH503" s="55" t="str">
        <f>IF('CADASTRO PROD'!E503 = "", "-", 'CADASTRO PROD'!E503)</f>
        <v>-</v>
      </c>
      <c r="AI503" s="55" t="str">
        <f>IF(AH503= "-", "-", 'CADASTRO PROD'!J503)</f>
        <v>-</v>
      </c>
      <c r="AJ503" s="55" t="str">
        <f>IF(AI503 = "-", "-", 'CADASTRO PROD'!D503)</f>
        <v>-</v>
      </c>
    </row>
    <row r="504" ht="30.0" customHeight="1">
      <c r="A504" s="1"/>
      <c r="B504" s="97" t="str">
        <f t="shared" si="1"/>
        <v/>
      </c>
      <c r="C504" s="98" t="str">
        <f t="shared" si="5"/>
        <v>-</v>
      </c>
      <c r="D504" s="102"/>
      <c r="E504" s="151" t="str">
        <f t="shared" si="2"/>
        <v/>
      </c>
      <c r="F504" s="100"/>
      <c r="G504" s="92"/>
      <c r="H504" s="93"/>
      <c r="I504" s="100"/>
      <c r="J504" s="93"/>
      <c r="K504" s="124"/>
      <c r="L504" s="147" t="str">
        <f t="shared" si="3"/>
        <v/>
      </c>
      <c r="M504" s="103" t="str">
        <f>IF(F504="","",VLOOKUP(E504,'CADASTRO PROD'!$D$8:$P$508,13,FALSE)*K504)</f>
        <v>  </v>
      </c>
      <c r="N504" s="143" t="str">
        <f t="shared" si="4"/>
        <v/>
      </c>
      <c r="O504" s="4"/>
      <c r="P504" s="4"/>
      <c r="Q504" s="4"/>
      <c r="R504" s="4"/>
      <c r="S504" s="4"/>
      <c r="T504" s="4"/>
      <c r="U504" s="4"/>
      <c r="V504" s="142"/>
      <c r="W504" s="104"/>
      <c r="X504" s="104"/>
      <c r="Y504" s="55"/>
      <c r="Z504" s="55"/>
      <c r="AA504" s="55"/>
      <c r="AB504" s="55"/>
      <c r="AC504" s="55"/>
      <c r="AD504" s="55"/>
      <c r="AE504" s="55"/>
      <c r="AF504" s="55"/>
      <c r="AG504" s="55"/>
      <c r="AH504" s="55" t="str">
        <f>IF('CADASTRO PROD'!E504 = "", "-", 'CADASTRO PROD'!E504)</f>
        <v>-</v>
      </c>
      <c r="AI504" s="55" t="str">
        <f>IF(AH504= "-", "-", 'CADASTRO PROD'!J504)</f>
        <v>-</v>
      </c>
      <c r="AJ504" s="55" t="str">
        <f>IF(AI504 = "-", "-", 'CADASTRO PROD'!D504)</f>
        <v>-</v>
      </c>
    </row>
    <row r="505" ht="30.0" customHeight="1">
      <c r="A505" s="1"/>
      <c r="B505" s="97" t="str">
        <f t="shared" si="1"/>
        <v/>
      </c>
      <c r="C505" s="108" t="str">
        <f t="shared" si="5"/>
        <v>-</v>
      </c>
      <c r="D505" s="112"/>
      <c r="E505" s="150" t="str">
        <f t="shared" si="2"/>
        <v/>
      </c>
      <c r="F505" s="110"/>
      <c r="G505" s="92"/>
      <c r="H505" s="93"/>
      <c r="I505" s="110"/>
      <c r="J505" s="93"/>
      <c r="K505" s="132"/>
      <c r="L505" s="149" t="str">
        <f t="shared" si="3"/>
        <v/>
      </c>
      <c r="M505" s="113" t="str">
        <f>IF(F505="","",VLOOKUP(E505,'CADASTRO PROD'!$D$8:$P$508,13,FALSE)*K505)</f>
        <v>  </v>
      </c>
      <c r="N505" s="143" t="str">
        <f t="shared" si="4"/>
        <v/>
      </c>
      <c r="O505" s="4"/>
      <c r="P505" s="4"/>
      <c r="Q505" s="4"/>
      <c r="R505" s="4"/>
      <c r="S505" s="4"/>
      <c r="T505" s="4"/>
      <c r="U505" s="4"/>
      <c r="V505" s="142"/>
      <c r="W505" s="104"/>
      <c r="X505" s="104"/>
      <c r="Y505" s="55"/>
      <c r="Z505" s="55"/>
      <c r="AA505" s="55"/>
      <c r="AB505" s="55"/>
      <c r="AC505" s="55"/>
      <c r="AD505" s="55"/>
      <c r="AE505" s="55"/>
      <c r="AF505" s="55"/>
      <c r="AG505" s="55"/>
      <c r="AH505" s="55" t="str">
        <f>IF('CADASTRO PROD'!E505 = "", "-", 'CADASTRO PROD'!E505)</f>
        <v>-</v>
      </c>
      <c r="AI505" s="55" t="str">
        <f>IF(AH505= "-", "-", 'CADASTRO PROD'!J505)</f>
        <v>-</v>
      </c>
      <c r="AJ505" s="55" t="str">
        <f>IF(AI505 = "-", "-", 'CADASTRO PROD'!D505)</f>
        <v>-</v>
      </c>
    </row>
    <row r="506" ht="30.0" customHeight="1">
      <c r="A506" s="1"/>
      <c r="B506" s="97" t="str">
        <f t="shared" si="1"/>
        <v/>
      </c>
      <c r="C506" s="98" t="str">
        <f t="shared" si="5"/>
        <v>-</v>
      </c>
      <c r="D506" s="102"/>
      <c r="E506" s="151" t="str">
        <f t="shared" si="2"/>
        <v/>
      </c>
      <c r="F506" s="100"/>
      <c r="G506" s="92"/>
      <c r="H506" s="93"/>
      <c r="I506" s="100"/>
      <c r="J506" s="93"/>
      <c r="K506" s="124"/>
      <c r="L506" s="147" t="str">
        <f t="shared" si="3"/>
        <v/>
      </c>
      <c r="M506" s="103" t="str">
        <f>IF(F506="","",VLOOKUP(E506,'CADASTRO PROD'!$D$8:$P$508,13,FALSE)*K506)</f>
        <v>  </v>
      </c>
      <c r="N506" s="143" t="str">
        <f t="shared" si="4"/>
        <v/>
      </c>
      <c r="O506" s="4"/>
      <c r="P506" s="4"/>
      <c r="Q506" s="4"/>
      <c r="R506" s="4"/>
      <c r="S506" s="4"/>
      <c r="T506" s="4"/>
      <c r="U506" s="4"/>
      <c r="V506" s="142"/>
      <c r="W506" s="104"/>
      <c r="X506" s="104"/>
      <c r="Y506" s="55"/>
      <c r="Z506" s="55"/>
      <c r="AA506" s="55"/>
      <c r="AB506" s="55"/>
      <c r="AC506" s="55"/>
      <c r="AD506" s="55"/>
      <c r="AE506" s="55"/>
      <c r="AF506" s="55"/>
      <c r="AG506" s="55"/>
      <c r="AH506" s="55" t="str">
        <f>IF('CADASTRO PROD'!E506 = "", "-", 'CADASTRO PROD'!E506)</f>
        <v>-</v>
      </c>
      <c r="AI506" s="55" t="str">
        <f>IF(AH506= "-", "-", 'CADASTRO PROD'!J506)</f>
        <v>-</v>
      </c>
      <c r="AJ506" s="55" t="str">
        <f>IF(AI506 = "-", "-", 'CADASTRO PROD'!D506)</f>
        <v>-</v>
      </c>
    </row>
    <row r="507" ht="30.0" customHeight="1">
      <c r="A507" s="1"/>
      <c r="B507" s="97" t="str">
        <f t="shared" si="1"/>
        <v/>
      </c>
      <c r="C507" s="108" t="str">
        <f t="shared" si="5"/>
        <v>-</v>
      </c>
      <c r="D507" s="112"/>
      <c r="E507" s="150" t="str">
        <f t="shared" si="2"/>
        <v/>
      </c>
      <c r="F507" s="110"/>
      <c r="G507" s="92"/>
      <c r="H507" s="93"/>
      <c r="I507" s="110"/>
      <c r="J507" s="93"/>
      <c r="K507" s="132"/>
      <c r="L507" s="149" t="str">
        <f t="shared" si="3"/>
        <v/>
      </c>
      <c r="M507" s="113" t="str">
        <f>IF(F507="","",VLOOKUP(E507,'CADASTRO PROD'!$D$8:$P$508,13,FALSE)*K507)</f>
        <v>  </v>
      </c>
      <c r="N507" s="143" t="str">
        <f t="shared" si="4"/>
        <v/>
      </c>
      <c r="O507" s="4"/>
      <c r="P507" s="4"/>
      <c r="Q507" s="4"/>
      <c r="R507" s="4"/>
      <c r="S507" s="4"/>
      <c r="T507" s="4"/>
      <c r="U507" s="4"/>
      <c r="V507" s="142"/>
      <c r="W507" s="104"/>
      <c r="X507" s="104"/>
      <c r="Y507" s="55"/>
      <c r="Z507" s="55"/>
      <c r="AA507" s="55"/>
      <c r="AB507" s="55"/>
      <c r="AC507" s="55"/>
      <c r="AD507" s="55"/>
      <c r="AE507" s="55"/>
      <c r="AF507" s="55"/>
      <c r="AG507" s="55"/>
      <c r="AH507" s="55" t="str">
        <f>IF('CADASTRO PROD'!E507 = "", "-", 'CADASTRO PROD'!E507)</f>
        <v>-</v>
      </c>
      <c r="AI507" s="55" t="str">
        <f>IF(AH507= "-", "-", 'CADASTRO PROD'!J507)</f>
        <v>-</v>
      </c>
      <c r="AJ507" s="55" t="str">
        <f>IF(AI507 = "-", "-", 'CADASTRO PROD'!D507)</f>
        <v>-</v>
      </c>
    </row>
    <row r="508" ht="30.0" customHeight="1">
      <c r="A508" s="1"/>
      <c r="B508" s="152" t="str">
        <f t="shared" si="1"/>
        <v/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43" t="str">
        <f t="shared" si="4"/>
        <v/>
      </c>
      <c r="O508" s="4"/>
      <c r="P508" s="4"/>
      <c r="Q508" s="4"/>
      <c r="R508" s="4"/>
      <c r="S508" s="4"/>
      <c r="T508" s="4"/>
      <c r="U508" s="4"/>
      <c r="V508" s="142"/>
      <c r="W508" s="104"/>
      <c r="X508" s="104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</row>
    <row r="509" ht="30.0" customHeight="1">
      <c r="A509" s="1"/>
      <c r="B509" s="152" t="str">
        <f t="shared" si="1"/>
        <v/>
      </c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143" t="str">
        <f t="shared" si="4"/>
        <v/>
      </c>
      <c r="O509" s="4"/>
      <c r="P509" s="4"/>
      <c r="Q509" s="4"/>
      <c r="R509" s="4"/>
      <c r="S509" s="4"/>
      <c r="T509" s="4"/>
      <c r="U509" s="4"/>
      <c r="V509" s="142"/>
      <c r="W509" s="104"/>
      <c r="X509" s="104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</row>
    <row r="510" ht="30.0" customHeight="1">
      <c r="A510" s="1"/>
      <c r="B510" s="152" t="str">
        <f t="shared" si="1"/>
        <v/>
      </c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143" t="str">
        <f t="shared" si="4"/>
        <v/>
      </c>
      <c r="O510" s="4"/>
      <c r="P510" s="4"/>
      <c r="Q510" s="4"/>
      <c r="R510" s="4"/>
      <c r="S510" s="4"/>
      <c r="T510" s="4"/>
      <c r="U510" s="4"/>
      <c r="V510" s="142"/>
      <c r="W510" s="104"/>
      <c r="X510" s="104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141"/>
      <c r="O511" s="4"/>
      <c r="P511" s="4"/>
      <c r="Q511" s="4"/>
      <c r="R511" s="4"/>
      <c r="S511" s="4"/>
      <c r="T511" s="4"/>
      <c r="U511" s="4"/>
      <c r="V511" s="4"/>
      <c r="W511" s="55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141"/>
      <c r="O512" s="4"/>
      <c r="P512" s="4"/>
      <c r="Q512" s="4"/>
      <c r="R512" s="4"/>
      <c r="S512" s="4"/>
      <c r="T512" s="4"/>
      <c r="U512" s="4"/>
      <c r="V512" s="4"/>
      <c r="W512" s="55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141"/>
      <c r="O513" s="4"/>
      <c r="P513" s="4"/>
      <c r="Q513" s="4"/>
      <c r="R513" s="4"/>
      <c r="S513" s="4"/>
      <c r="T513" s="4"/>
      <c r="U513" s="4"/>
      <c r="V513" s="4"/>
      <c r="W513" s="55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141"/>
      <c r="O514" s="4"/>
      <c r="P514" s="4"/>
      <c r="Q514" s="4"/>
      <c r="R514" s="4"/>
      <c r="S514" s="4"/>
      <c r="T514" s="4"/>
      <c r="U514" s="4"/>
      <c r="V514" s="4"/>
      <c r="W514" s="55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141"/>
      <c r="O515" s="4"/>
      <c r="P515" s="4"/>
      <c r="Q515" s="4"/>
      <c r="R515" s="4"/>
      <c r="S515" s="4"/>
      <c r="T515" s="4"/>
      <c r="U515" s="4"/>
      <c r="V515" s="4"/>
      <c r="W515" s="55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141"/>
      <c r="O516" s="4"/>
      <c r="P516" s="4"/>
      <c r="Q516" s="4"/>
      <c r="R516" s="4"/>
      <c r="S516" s="4"/>
      <c r="T516" s="4"/>
      <c r="U516" s="4"/>
      <c r="V516" s="4"/>
      <c r="W516" s="55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141"/>
      <c r="O517" s="4"/>
      <c r="P517" s="4"/>
      <c r="Q517" s="4"/>
      <c r="R517" s="4"/>
      <c r="S517" s="4"/>
      <c r="T517" s="4"/>
      <c r="U517" s="4"/>
      <c r="V517" s="4"/>
      <c r="W517" s="55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141"/>
      <c r="O518" s="4"/>
      <c r="P518" s="4"/>
      <c r="Q518" s="4"/>
      <c r="R518" s="4"/>
      <c r="S518" s="4"/>
      <c r="T518" s="4"/>
      <c r="U518" s="4"/>
      <c r="V518" s="4"/>
      <c r="W518" s="55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141"/>
      <c r="O519" s="4"/>
      <c r="P519" s="4"/>
      <c r="Q519" s="4"/>
      <c r="R519" s="4"/>
      <c r="S519" s="4"/>
      <c r="T519" s="4"/>
      <c r="U519" s="4"/>
      <c r="V519" s="4"/>
      <c r="W519" s="55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141"/>
      <c r="O520" s="4"/>
      <c r="P520" s="4"/>
      <c r="Q520" s="4"/>
      <c r="R520" s="4"/>
      <c r="S520" s="4"/>
      <c r="T520" s="4"/>
      <c r="U520" s="4"/>
      <c r="V520" s="4"/>
      <c r="W520" s="55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141"/>
      <c r="O521" s="4"/>
      <c r="P521" s="4"/>
      <c r="Q521" s="4"/>
      <c r="R521" s="4"/>
      <c r="S521" s="4"/>
      <c r="T521" s="4"/>
      <c r="U521" s="4"/>
      <c r="V521" s="4"/>
      <c r="W521" s="55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141"/>
      <c r="O522" s="4"/>
      <c r="P522" s="4"/>
      <c r="Q522" s="4"/>
      <c r="R522" s="4"/>
      <c r="S522" s="4"/>
      <c r="T522" s="4"/>
      <c r="U522" s="4"/>
      <c r="V522" s="4"/>
      <c r="W522" s="55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141"/>
      <c r="O523" s="4"/>
      <c r="P523" s="4"/>
      <c r="Q523" s="4"/>
      <c r="R523" s="4"/>
      <c r="S523" s="4"/>
      <c r="T523" s="4"/>
      <c r="U523" s="4"/>
      <c r="V523" s="4"/>
      <c r="W523" s="55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141"/>
      <c r="O524" s="4"/>
      <c r="P524" s="4"/>
      <c r="Q524" s="4"/>
      <c r="R524" s="4"/>
      <c r="S524" s="4"/>
      <c r="T524" s="4"/>
      <c r="U524" s="4"/>
      <c r="V524" s="4"/>
      <c r="W524" s="55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141"/>
      <c r="O525" s="4"/>
      <c r="P525" s="4"/>
      <c r="Q525" s="4"/>
      <c r="R525" s="4"/>
      <c r="S525" s="4"/>
      <c r="T525" s="4"/>
      <c r="U525" s="4"/>
      <c r="V525" s="4"/>
      <c r="W525" s="55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141"/>
      <c r="O526" s="4"/>
      <c r="P526" s="4"/>
      <c r="Q526" s="4"/>
      <c r="R526" s="4"/>
      <c r="S526" s="4"/>
      <c r="T526" s="4"/>
      <c r="U526" s="4"/>
      <c r="V526" s="4"/>
      <c r="W526" s="55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141"/>
      <c r="O527" s="4"/>
      <c r="P527" s="4"/>
      <c r="Q527" s="4"/>
      <c r="R527" s="4"/>
      <c r="S527" s="4"/>
      <c r="T527" s="4"/>
      <c r="U527" s="4"/>
      <c r="V527" s="4"/>
      <c r="W527" s="55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141"/>
      <c r="O528" s="4"/>
      <c r="P528" s="4"/>
      <c r="Q528" s="4"/>
      <c r="R528" s="4"/>
      <c r="S528" s="4"/>
      <c r="T528" s="4"/>
      <c r="U528" s="4"/>
      <c r="V528" s="4"/>
      <c r="W528" s="55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141"/>
      <c r="O529" s="4"/>
      <c r="P529" s="4"/>
      <c r="Q529" s="4"/>
      <c r="R529" s="4"/>
      <c r="S529" s="4"/>
      <c r="T529" s="4"/>
      <c r="U529" s="4"/>
      <c r="V529" s="4"/>
      <c r="W529" s="55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141"/>
      <c r="O530" s="4"/>
      <c r="P530" s="4"/>
      <c r="Q530" s="4"/>
      <c r="R530" s="4"/>
      <c r="S530" s="4"/>
      <c r="T530" s="4"/>
      <c r="U530" s="4"/>
      <c r="V530" s="4"/>
      <c r="W530" s="55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141"/>
      <c r="O531" s="4"/>
      <c r="P531" s="4"/>
      <c r="Q531" s="4"/>
      <c r="R531" s="4"/>
      <c r="S531" s="4"/>
      <c r="T531" s="4"/>
      <c r="U531" s="4"/>
      <c r="V531" s="4"/>
      <c r="W531" s="55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141"/>
      <c r="O532" s="4"/>
      <c r="P532" s="4"/>
      <c r="Q532" s="4"/>
      <c r="R532" s="4"/>
      <c r="S532" s="4"/>
      <c r="T532" s="4"/>
      <c r="U532" s="4"/>
      <c r="V532" s="4"/>
      <c r="W532" s="55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141"/>
      <c r="O533" s="4"/>
      <c r="P533" s="4"/>
      <c r="Q533" s="4"/>
      <c r="R533" s="4"/>
      <c r="S533" s="4"/>
      <c r="T533" s="4"/>
      <c r="U533" s="4"/>
      <c r="V533" s="4"/>
      <c r="W533" s="55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141"/>
      <c r="O534" s="4"/>
      <c r="P534" s="4"/>
      <c r="Q534" s="4"/>
      <c r="R534" s="4"/>
      <c r="S534" s="4"/>
      <c r="T534" s="4"/>
      <c r="U534" s="4"/>
      <c r="V534" s="4"/>
      <c r="W534" s="55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141"/>
      <c r="O535" s="4"/>
      <c r="P535" s="4"/>
      <c r="Q535" s="4"/>
      <c r="R535" s="4"/>
      <c r="S535" s="4"/>
      <c r="T535" s="4"/>
      <c r="U535" s="4"/>
      <c r="V535" s="4"/>
      <c r="W535" s="55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141"/>
      <c r="O536" s="4"/>
      <c r="P536" s="4"/>
      <c r="Q536" s="4"/>
      <c r="R536" s="4"/>
      <c r="S536" s="4"/>
      <c r="T536" s="4"/>
      <c r="U536" s="4"/>
      <c r="V536" s="4"/>
      <c r="W536" s="55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141"/>
      <c r="O537" s="4"/>
      <c r="P537" s="4"/>
      <c r="Q537" s="4"/>
      <c r="R537" s="4"/>
      <c r="S537" s="4"/>
      <c r="T537" s="4"/>
      <c r="U537" s="4"/>
      <c r="V537" s="4"/>
      <c r="W537" s="55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141"/>
      <c r="O538" s="4"/>
      <c r="P538" s="4"/>
      <c r="Q538" s="4"/>
      <c r="R538" s="4"/>
      <c r="S538" s="4"/>
      <c r="T538" s="4"/>
      <c r="U538" s="4"/>
      <c r="V538" s="4"/>
      <c r="W538" s="55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141"/>
      <c r="O539" s="4"/>
      <c r="P539" s="4"/>
      <c r="Q539" s="4"/>
      <c r="R539" s="4"/>
      <c r="S539" s="4"/>
      <c r="T539" s="4"/>
      <c r="U539" s="4"/>
      <c r="V539" s="4"/>
      <c r="W539" s="55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141"/>
      <c r="O540" s="4"/>
      <c r="P540" s="4"/>
      <c r="Q540" s="4"/>
      <c r="R540" s="4"/>
      <c r="S540" s="4"/>
      <c r="T540" s="4"/>
      <c r="U540" s="4"/>
      <c r="V540" s="4"/>
      <c r="W540" s="55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141"/>
      <c r="O541" s="4"/>
      <c r="P541" s="4"/>
      <c r="Q541" s="4"/>
      <c r="R541" s="4"/>
      <c r="S541" s="4"/>
      <c r="T541" s="4"/>
      <c r="U541" s="4"/>
      <c r="V541" s="4"/>
      <c r="W541" s="55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141"/>
      <c r="O542" s="4"/>
      <c r="P542" s="4"/>
      <c r="Q542" s="4"/>
      <c r="R542" s="4"/>
      <c r="S542" s="4"/>
      <c r="T542" s="4"/>
      <c r="U542" s="4"/>
      <c r="V542" s="4"/>
      <c r="W542" s="55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141"/>
      <c r="O543" s="4"/>
      <c r="P543" s="4"/>
      <c r="Q543" s="4"/>
      <c r="R543" s="4"/>
      <c r="S543" s="4"/>
      <c r="T543" s="4"/>
      <c r="U543" s="4"/>
      <c r="V543" s="4"/>
      <c r="W543" s="55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141"/>
      <c r="O544" s="4"/>
      <c r="P544" s="4"/>
      <c r="Q544" s="4"/>
      <c r="R544" s="4"/>
      <c r="S544" s="4"/>
      <c r="T544" s="4"/>
      <c r="U544" s="4"/>
      <c r="V544" s="4"/>
      <c r="W544" s="55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141"/>
      <c r="O545" s="4"/>
      <c r="P545" s="4"/>
      <c r="Q545" s="4"/>
      <c r="R545" s="4"/>
      <c r="S545" s="4"/>
      <c r="T545" s="4"/>
      <c r="U545" s="4"/>
      <c r="V545" s="4"/>
      <c r="W545" s="55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141"/>
      <c r="O546" s="4"/>
      <c r="P546" s="4"/>
      <c r="Q546" s="4"/>
      <c r="R546" s="4"/>
      <c r="S546" s="4"/>
      <c r="T546" s="4"/>
      <c r="U546" s="4"/>
      <c r="V546" s="4"/>
      <c r="W546" s="55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141"/>
      <c r="O547" s="4"/>
      <c r="P547" s="4"/>
      <c r="Q547" s="4"/>
      <c r="R547" s="4"/>
      <c r="S547" s="4"/>
      <c r="T547" s="4"/>
      <c r="U547" s="4"/>
      <c r="V547" s="4"/>
      <c r="W547" s="55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141"/>
      <c r="O548" s="4"/>
      <c r="P548" s="4"/>
      <c r="Q548" s="4"/>
      <c r="R548" s="4"/>
      <c r="S548" s="4"/>
      <c r="T548" s="4"/>
      <c r="U548" s="4"/>
      <c r="V548" s="4"/>
      <c r="W548" s="55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141"/>
      <c r="O549" s="4"/>
      <c r="P549" s="4"/>
      <c r="Q549" s="4"/>
      <c r="R549" s="4"/>
      <c r="S549" s="4"/>
      <c r="T549" s="4"/>
      <c r="U549" s="4"/>
      <c r="V549" s="4"/>
      <c r="W549" s="55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141"/>
      <c r="O550" s="4"/>
      <c r="P550" s="4"/>
      <c r="Q550" s="4"/>
      <c r="R550" s="4"/>
      <c r="S550" s="4"/>
      <c r="T550" s="4"/>
      <c r="U550" s="4"/>
      <c r="V550" s="4"/>
      <c r="W550" s="55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141"/>
      <c r="O551" s="4"/>
      <c r="P551" s="4"/>
      <c r="Q551" s="4"/>
      <c r="R551" s="4"/>
      <c r="S551" s="4"/>
      <c r="T551" s="4"/>
      <c r="U551" s="4"/>
      <c r="V551" s="4"/>
      <c r="W551" s="55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141"/>
      <c r="O552" s="4"/>
      <c r="P552" s="4"/>
      <c r="Q552" s="4"/>
      <c r="R552" s="4"/>
      <c r="S552" s="4"/>
      <c r="T552" s="4"/>
      <c r="U552" s="4"/>
      <c r="V552" s="4"/>
      <c r="W552" s="55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141"/>
      <c r="O553" s="4"/>
      <c r="P553" s="4"/>
      <c r="Q553" s="4"/>
      <c r="R553" s="4"/>
      <c r="S553" s="4"/>
      <c r="T553" s="4"/>
      <c r="U553" s="4"/>
      <c r="V553" s="4"/>
      <c r="W553" s="55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141"/>
      <c r="O554" s="4"/>
      <c r="P554" s="4"/>
      <c r="Q554" s="4"/>
      <c r="R554" s="4"/>
      <c r="S554" s="4"/>
      <c r="T554" s="4"/>
      <c r="U554" s="4"/>
      <c r="V554" s="4"/>
      <c r="W554" s="55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141"/>
      <c r="O555" s="4"/>
      <c r="P555" s="4"/>
      <c r="Q555" s="4"/>
      <c r="R555" s="4"/>
      <c r="S555" s="4"/>
      <c r="T555" s="4"/>
      <c r="U555" s="4"/>
      <c r="V555" s="4"/>
      <c r="W555" s="55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141"/>
      <c r="O556" s="4"/>
      <c r="P556" s="4"/>
      <c r="Q556" s="4"/>
      <c r="R556" s="4"/>
      <c r="S556" s="4"/>
      <c r="T556" s="4"/>
      <c r="U556" s="4"/>
      <c r="V556" s="4"/>
      <c r="W556" s="55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141"/>
      <c r="O557" s="4"/>
      <c r="P557" s="4"/>
      <c r="Q557" s="4"/>
      <c r="R557" s="4"/>
      <c r="S557" s="4"/>
      <c r="T557" s="4"/>
      <c r="U557" s="4"/>
      <c r="V557" s="4"/>
      <c r="W557" s="55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141"/>
      <c r="O558" s="4"/>
      <c r="P558" s="4"/>
      <c r="Q558" s="4"/>
      <c r="R558" s="4"/>
      <c r="S558" s="4"/>
      <c r="T558" s="4"/>
      <c r="U558" s="4"/>
      <c r="V558" s="4"/>
      <c r="W558" s="55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141"/>
      <c r="O559" s="4"/>
      <c r="P559" s="4"/>
      <c r="Q559" s="4"/>
      <c r="R559" s="4"/>
      <c r="S559" s="4"/>
      <c r="T559" s="4"/>
      <c r="U559" s="4"/>
      <c r="V559" s="4"/>
      <c r="W559" s="55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141"/>
      <c r="O560" s="4"/>
      <c r="P560" s="4"/>
      <c r="Q560" s="4"/>
      <c r="R560" s="4"/>
      <c r="S560" s="4"/>
      <c r="T560" s="4"/>
      <c r="U560" s="4"/>
      <c r="V560" s="4"/>
      <c r="W560" s="55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141"/>
      <c r="O561" s="4"/>
      <c r="P561" s="4"/>
      <c r="Q561" s="4"/>
      <c r="R561" s="4"/>
      <c r="S561" s="4"/>
      <c r="T561" s="4"/>
      <c r="U561" s="4"/>
      <c r="V561" s="4"/>
      <c r="W561" s="55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141"/>
      <c r="O562" s="4"/>
      <c r="P562" s="4"/>
      <c r="Q562" s="4"/>
      <c r="R562" s="4"/>
      <c r="S562" s="4"/>
      <c r="T562" s="4"/>
      <c r="U562" s="4"/>
      <c r="V562" s="4"/>
      <c r="W562" s="55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141"/>
      <c r="O563" s="4"/>
      <c r="P563" s="4"/>
      <c r="Q563" s="4"/>
      <c r="R563" s="4"/>
      <c r="S563" s="4"/>
      <c r="T563" s="4"/>
      <c r="U563" s="4"/>
      <c r="V563" s="4"/>
      <c r="W563" s="55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141"/>
      <c r="O564" s="4"/>
      <c r="P564" s="4"/>
      <c r="Q564" s="4"/>
      <c r="R564" s="4"/>
      <c r="S564" s="4"/>
      <c r="T564" s="4"/>
      <c r="U564" s="4"/>
      <c r="V564" s="4"/>
      <c r="W564" s="55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141"/>
      <c r="O565" s="4"/>
      <c r="P565" s="4"/>
      <c r="Q565" s="4"/>
      <c r="R565" s="4"/>
      <c r="S565" s="4"/>
      <c r="T565" s="4"/>
      <c r="U565" s="4"/>
      <c r="V565" s="4"/>
      <c r="W565" s="55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141"/>
      <c r="O566" s="4"/>
      <c r="P566" s="4"/>
      <c r="Q566" s="4"/>
      <c r="R566" s="4"/>
      <c r="S566" s="4"/>
      <c r="T566" s="4"/>
      <c r="U566" s="4"/>
      <c r="V566" s="4"/>
      <c r="W566" s="55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141"/>
      <c r="O567" s="4"/>
      <c r="P567" s="4"/>
      <c r="Q567" s="4"/>
      <c r="R567" s="4"/>
      <c r="S567" s="4"/>
      <c r="T567" s="4"/>
      <c r="U567" s="4"/>
      <c r="V567" s="4"/>
      <c r="W567" s="55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141"/>
      <c r="O568" s="4"/>
      <c r="P568" s="4"/>
      <c r="Q568" s="4"/>
      <c r="R568" s="4"/>
      <c r="S568" s="4"/>
      <c r="T568" s="4"/>
      <c r="U568" s="4"/>
      <c r="V568" s="4"/>
      <c r="W568" s="55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141"/>
      <c r="O569" s="4"/>
      <c r="P569" s="4"/>
      <c r="Q569" s="4"/>
      <c r="R569" s="4"/>
      <c r="S569" s="4"/>
      <c r="T569" s="4"/>
      <c r="U569" s="4"/>
      <c r="V569" s="4"/>
      <c r="W569" s="55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141"/>
      <c r="O570" s="4"/>
      <c r="P570" s="4"/>
      <c r="Q570" s="4"/>
      <c r="R570" s="4"/>
      <c r="S570" s="4"/>
      <c r="T570" s="4"/>
      <c r="U570" s="4"/>
      <c r="V570" s="4"/>
      <c r="W570" s="55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141"/>
      <c r="O571" s="4"/>
      <c r="P571" s="4"/>
      <c r="Q571" s="4"/>
      <c r="R571" s="4"/>
      <c r="S571" s="4"/>
      <c r="T571" s="4"/>
      <c r="U571" s="4"/>
      <c r="V571" s="4"/>
      <c r="W571" s="55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141"/>
      <c r="O572" s="4"/>
      <c r="P572" s="4"/>
      <c r="Q572" s="4"/>
      <c r="R572" s="4"/>
      <c r="S572" s="4"/>
      <c r="T572" s="4"/>
      <c r="U572" s="4"/>
      <c r="V572" s="4"/>
      <c r="W572" s="55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141"/>
      <c r="O573" s="4"/>
      <c r="P573" s="4"/>
      <c r="Q573" s="4"/>
      <c r="R573" s="4"/>
      <c r="S573" s="4"/>
      <c r="T573" s="4"/>
      <c r="U573" s="4"/>
      <c r="V573" s="4"/>
      <c r="W573" s="55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141"/>
      <c r="O574" s="4"/>
      <c r="P574" s="4"/>
      <c r="Q574" s="4"/>
      <c r="R574" s="4"/>
      <c r="S574" s="4"/>
      <c r="T574" s="4"/>
      <c r="U574" s="4"/>
      <c r="V574" s="4"/>
      <c r="W574" s="55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141"/>
      <c r="O575" s="4"/>
      <c r="P575" s="4"/>
      <c r="Q575" s="4"/>
      <c r="R575" s="4"/>
      <c r="S575" s="4"/>
      <c r="T575" s="4"/>
      <c r="U575" s="4"/>
      <c r="V575" s="4"/>
      <c r="W575" s="55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141"/>
      <c r="O576" s="4"/>
      <c r="P576" s="4"/>
      <c r="Q576" s="4"/>
      <c r="R576" s="4"/>
      <c r="S576" s="4"/>
      <c r="T576" s="4"/>
      <c r="U576" s="4"/>
      <c r="V576" s="4"/>
      <c r="W576" s="55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141"/>
      <c r="O577" s="4"/>
      <c r="P577" s="4"/>
      <c r="Q577" s="4"/>
      <c r="R577" s="4"/>
      <c r="S577" s="4"/>
      <c r="T577" s="4"/>
      <c r="U577" s="4"/>
      <c r="V577" s="4"/>
      <c r="W577" s="55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141"/>
      <c r="O578" s="4"/>
      <c r="P578" s="4"/>
      <c r="Q578" s="4"/>
      <c r="R578" s="4"/>
      <c r="S578" s="4"/>
      <c r="T578" s="4"/>
      <c r="U578" s="4"/>
      <c r="V578" s="4"/>
      <c r="W578" s="55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141"/>
      <c r="O579" s="4"/>
      <c r="P579" s="4"/>
      <c r="Q579" s="4"/>
      <c r="R579" s="4"/>
      <c r="S579" s="4"/>
      <c r="T579" s="4"/>
      <c r="U579" s="4"/>
      <c r="V579" s="4"/>
      <c r="W579" s="55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141"/>
      <c r="O580" s="4"/>
      <c r="P580" s="4"/>
      <c r="Q580" s="4"/>
      <c r="R580" s="4"/>
      <c r="S580" s="4"/>
      <c r="T580" s="4"/>
      <c r="U580" s="4"/>
      <c r="V580" s="4"/>
      <c r="W580" s="55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141"/>
      <c r="O581" s="4"/>
      <c r="P581" s="4"/>
      <c r="Q581" s="4"/>
      <c r="R581" s="4"/>
      <c r="S581" s="4"/>
      <c r="T581" s="4"/>
      <c r="U581" s="4"/>
      <c r="V581" s="4"/>
      <c r="W581" s="55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141"/>
      <c r="O582" s="4"/>
      <c r="P582" s="4"/>
      <c r="Q582" s="4"/>
      <c r="R582" s="4"/>
      <c r="S582" s="4"/>
      <c r="T582" s="4"/>
      <c r="U582" s="4"/>
      <c r="V582" s="4"/>
      <c r="W582" s="55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141"/>
      <c r="O583" s="4"/>
      <c r="P583" s="4"/>
      <c r="Q583" s="4"/>
      <c r="R583" s="4"/>
      <c r="S583" s="4"/>
      <c r="T583" s="4"/>
      <c r="U583" s="4"/>
      <c r="V583" s="4"/>
      <c r="W583" s="55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141"/>
      <c r="O584" s="4"/>
      <c r="P584" s="4"/>
      <c r="Q584" s="4"/>
      <c r="R584" s="4"/>
      <c r="S584" s="4"/>
      <c r="T584" s="4"/>
      <c r="U584" s="4"/>
      <c r="V584" s="4"/>
      <c r="W584" s="55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141"/>
      <c r="O585" s="4"/>
      <c r="P585" s="4"/>
      <c r="Q585" s="4"/>
      <c r="R585" s="4"/>
      <c r="S585" s="4"/>
      <c r="T585" s="4"/>
      <c r="U585" s="4"/>
      <c r="V585" s="4"/>
      <c r="W585" s="55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141"/>
      <c r="O586" s="4"/>
      <c r="P586" s="4"/>
      <c r="Q586" s="4"/>
      <c r="R586" s="4"/>
      <c r="S586" s="4"/>
      <c r="T586" s="4"/>
      <c r="U586" s="4"/>
      <c r="V586" s="4"/>
      <c r="W586" s="55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141"/>
      <c r="O587" s="4"/>
      <c r="P587" s="4"/>
      <c r="Q587" s="4"/>
      <c r="R587" s="4"/>
      <c r="S587" s="4"/>
      <c r="T587" s="4"/>
      <c r="U587" s="4"/>
      <c r="V587" s="4"/>
      <c r="W587" s="55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141"/>
      <c r="O588" s="4"/>
      <c r="P588" s="4"/>
      <c r="Q588" s="4"/>
      <c r="R588" s="4"/>
      <c r="S588" s="4"/>
      <c r="T588" s="4"/>
      <c r="U588" s="4"/>
      <c r="V588" s="4"/>
      <c r="W588" s="55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141"/>
      <c r="O589" s="4"/>
      <c r="P589" s="4"/>
      <c r="Q589" s="4"/>
      <c r="R589" s="4"/>
      <c r="S589" s="4"/>
      <c r="T589" s="4"/>
      <c r="U589" s="4"/>
      <c r="V589" s="4"/>
      <c r="W589" s="55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141"/>
      <c r="O590" s="4"/>
      <c r="P590" s="4"/>
      <c r="Q590" s="4"/>
      <c r="R590" s="4"/>
      <c r="S590" s="4"/>
      <c r="T590" s="4"/>
      <c r="U590" s="4"/>
      <c r="V590" s="4"/>
      <c r="W590" s="55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141"/>
      <c r="O591" s="4"/>
      <c r="P591" s="4"/>
      <c r="Q591" s="4"/>
      <c r="R591" s="4"/>
      <c r="S591" s="4"/>
      <c r="T591" s="4"/>
      <c r="U591" s="4"/>
      <c r="V591" s="4"/>
      <c r="W591" s="55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141"/>
      <c r="O592" s="4"/>
      <c r="P592" s="4"/>
      <c r="Q592" s="4"/>
      <c r="R592" s="4"/>
      <c r="S592" s="4"/>
      <c r="T592" s="4"/>
      <c r="U592" s="4"/>
      <c r="V592" s="4"/>
      <c r="W592" s="55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141"/>
      <c r="O593" s="4"/>
      <c r="P593" s="4"/>
      <c r="Q593" s="4"/>
      <c r="R593" s="4"/>
      <c r="S593" s="4"/>
      <c r="T593" s="4"/>
      <c r="U593" s="4"/>
      <c r="V593" s="4"/>
      <c r="W593" s="55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141"/>
      <c r="O594" s="4"/>
      <c r="P594" s="4"/>
      <c r="Q594" s="4"/>
      <c r="R594" s="4"/>
      <c r="S594" s="4"/>
      <c r="T594" s="4"/>
      <c r="U594" s="4"/>
      <c r="V594" s="4"/>
      <c r="W594" s="55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141"/>
      <c r="O595" s="4"/>
      <c r="P595" s="4"/>
      <c r="Q595" s="4"/>
      <c r="R595" s="4"/>
      <c r="S595" s="4"/>
      <c r="T595" s="4"/>
      <c r="U595" s="4"/>
      <c r="V595" s="4"/>
      <c r="W595" s="55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141"/>
      <c r="O596" s="4"/>
      <c r="P596" s="4"/>
      <c r="Q596" s="4"/>
      <c r="R596" s="4"/>
      <c r="S596" s="4"/>
      <c r="T596" s="4"/>
      <c r="U596" s="4"/>
      <c r="V596" s="4"/>
      <c r="W596" s="55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141"/>
      <c r="O597" s="4"/>
      <c r="P597" s="4"/>
      <c r="Q597" s="4"/>
      <c r="R597" s="4"/>
      <c r="S597" s="4"/>
      <c r="T597" s="4"/>
      <c r="U597" s="4"/>
      <c r="V597" s="4"/>
      <c r="W597" s="55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141"/>
      <c r="O598" s="4"/>
      <c r="P598" s="4"/>
      <c r="Q598" s="4"/>
      <c r="R598" s="4"/>
      <c r="S598" s="4"/>
      <c r="T598" s="4"/>
      <c r="U598" s="4"/>
      <c r="V598" s="4"/>
      <c r="W598" s="55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141"/>
      <c r="O599" s="4"/>
      <c r="P599" s="4"/>
      <c r="Q599" s="4"/>
      <c r="R599" s="4"/>
      <c r="S599" s="4"/>
      <c r="T599" s="4"/>
      <c r="U599" s="4"/>
      <c r="V599" s="4"/>
      <c r="W599" s="55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141"/>
      <c r="O600" s="4"/>
      <c r="P600" s="4"/>
      <c r="Q600" s="4"/>
      <c r="R600" s="4"/>
      <c r="S600" s="4"/>
      <c r="T600" s="4"/>
      <c r="U600" s="4"/>
      <c r="V600" s="4"/>
      <c r="W600" s="55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141"/>
      <c r="O601" s="4"/>
      <c r="P601" s="4"/>
      <c r="Q601" s="4"/>
      <c r="R601" s="4"/>
      <c r="S601" s="4"/>
      <c r="T601" s="4"/>
      <c r="U601" s="4"/>
      <c r="V601" s="4"/>
      <c r="W601" s="55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141"/>
      <c r="O602" s="4"/>
      <c r="P602" s="4"/>
      <c r="Q602" s="4"/>
      <c r="R602" s="4"/>
      <c r="S602" s="4"/>
      <c r="T602" s="4"/>
      <c r="U602" s="4"/>
      <c r="V602" s="4"/>
      <c r="W602" s="55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141"/>
      <c r="O603" s="4"/>
      <c r="P603" s="4"/>
      <c r="Q603" s="4"/>
      <c r="R603" s="4"/>
      <c r="S603" s="4"/>
      <c r="T603" s="4"/>
      <c r="U603" s="4"/>
      <c r="V603" s="4"/>
      <c r="W603" s="55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141"/>
      <c r="O604" s="4"/>
      <c r="P604" s="4"/>
      <c r="Q604" s="4"/>
      <c r="R604" s="4"/>
      <c r="S604" s="4"/>
      <c r="T604" s="4"/>
      <c r="U604" s="4"/>
      <c r="V604" s="4"/>
      <c r="W604" s="55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141"/>
      <c r="O605" s="4"/>
      <c r="P605" s="4"/>
      <c r="Q605" s="4"/>
      <c r="R605" s="4"/>
      <c r="S605" s="4"/>
      <c r="T605" s="4"/>
      <c r="U605" s="4"/>
      <c r="V605" s="4"/>
      <c r="W605" s="55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141"/>
      <c r="O606" s="4"/>
      <c r="P606" s="4"/>
      <c r="Q606" s="4"/>
      <c r="R606" s="4"/>
      <c r="S606" s="4"/>
      <c r="T606" s="4"/>
      <c r="U606" s="4"/>
      <c r="V606" s="4"/>
      <c r="W606" s="55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141"/>
      <c r="O607" s="4"/>
      <c r="P607" s="4"/>
      <c r="Q607" s="4"/>
      <c r="R607" s="4"/>
      <c r="S607" s="4"/>
      <c r="T607" s="4"/>
      <c r="U607" s="4"/>
      <c r="V607" s="4"/>
      <c r="W607" s="55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141"/>
      <c r="O608" s="4"/>
      <c r="P608" s="4"/>
      <c r="Q608" s="4"/>
      <c r="R608" s="4"/>
      <c r="S608" s="4"/>
      <c r="T608" s="4"/>
      <c r="U608" s="4"/>
      <c r="V608" s="4"/>
      <c r="W608" s="55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141"/>
      <c r="O609" s="4"/>
      <c r="P609" s="4"/>
      <c r="Q609" s="4"/>
      <c r="R609" s="4"/>
      <c r="S609" s="4"/>
      <c r="T609" s="4"/>
      <c r="U609" s="4"/>
      <c r="V609" s="4"/>
      <c r="W609" s="55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141"/>
      <c r="O610" s="4"/>
      <c r="P610" s="4"/>
      <c r="Q610" s="4"/>
      <c r="R610" s="4"/>
      <c r="S610" s="4"/>
      <c r="T610" s="4"/>
      <c r="U610" s="4"/>
      <c r="V610" s="4"/>
      <c r="W610" s="55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141"/>
      <c r="O611" s="4"/>
      <c r="P611" s="4"/>
      <c r="Q611" s="4"/>
      <c r="R611" s="4"/>
      <c r="S611" s="4"/>
      <c r="T611" s="4"/>
      <c r="U611" s="4"/>
      <c r="V611" s="4"/>
      <c r="W611" s="55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141"/>
      <c r="O612" s="4"/>
      <c r="P612" s="4"/>
      <c r="Q612" s="4"/>
      <c r="R612" s="4"/>
      <c r="S612" s="4"/>
      <c r="T612" s="4"/>
      <c r="U612" s="4"/>
      <c r="V612" s="4"/>
      <c r="W612" s="55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141"/>
      <c r="O613" s="4"/>
      <c r="P613" s="4"/>
      <c r="Q613" s="4"/>
      <c r="R613" s="4"/>
      <c r="S613" s="4"/>
      <c r="T613" s="4"/>
      <c r="U613" s="4"/>
      <c r="V613" s="4"/>
      <c r="W613" s="55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141"/>
      <c r="O614" s="4"/>
      <c r="P614" s="4"/>
      <c r="Q614" s="4"/>
      <c r="R614" s="4"/>
      <c r="S614" s="4"/>
      <c r="T614" s="4"/>
      <c r="U614" s="4"/>
      <c r="V614" s="4"/>
      <c r="W614" s="55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141"/>
      <c r="O615" s="4"/>
      <c r="P615" s="4"/>
      <c r="Q615" s="4"/>
      <c r="R615" s="4"/>
      <c r="S615" s="4"/>
      <c r="T615" s="4"/>
      <c r="U615" s="4"/>
      <c r="V615" s="4"/>
      <c r="W615" s="55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141"/>
      <c r="O616" s="4"/>
      <c r="P616" s="4"/>
      <c r="Q616" s="4"/>
      <c r="R616" s="4"/>
      <c r="S616" s="4"/>
      <c r="T616" s="4"/>
      <c r="U616" s="4"/>
      <c r="V616" s="4"/>
      <c r="W616" s="55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141"/>
      <c r="O617" s="4"/>
      <c r="P617" s="4"/>
      <c r="Q617" s="4"/>
      <c r="R617" s="4"/>
      <c r="S617" s="4"/>
      <c r="T617" s="4"/>
      <c r="U617" s="4"/>
      <c r="V617" s="4"/>
      <c r="W617" s="55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141"/>
      <c r="O618" s="4"/>
      <c r="P618" s="4"/>
      <c r="Q618" s="4"/>
      <c r="R618" s="4"/>
      <c r="S618" s="4"/>
      <c r="T618" s="4"/>
      <c r="U618" s="4"/>
      <c r="V618" s="4"/>
      <c r="W618" s="55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141"/>
      <c r="O619" s="4"/>
      <c r="P619" s="4"/>
      <c r="Q619" s="4"/>
      <c r="R619" s="4"/>
      <c r="S619" s="4"/>
      <c r="T619" s="4"/>
      <c r="U619" s="4"/>
      <c r="V619" s="4"/>
      <c r="W619" s="55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141"/>
      <c r="O620" s="4"/>
      <c r="P620" s="4"/>
      <c r="Q620" s="4"/>
      <c r="R620" s="4"/>
      <c r="S620" s="4"/>
      <c r="T620" s="4"/>
      <c r="U620" s="4"/>
      <c r="V620" s="4"/>
      <c r="W620" s="55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141"/>
      <c r="O621" s="4"/>
      <c r="P621" s="4"/>
      <c r="Q621" s="4"/>
      <c r="R621" s="4"/>
      <c r="S621" s="4"/>
      <c r="T621" s="4"/>
      <c r="U621" s="4"/>
      <c r="V621" s="4"/>
      <c r="W621" s="55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141"/>
      <c r="O622" s="4"/>
      <c r="P622" s="4"/>
      <c r="Q622" s="4"/>
      <c r="R622" s="4"/>
      <c r="S622" s="4"/>
      <c r="T622" s="4"/>
      <c r="U622" s="4"/>
      <c r="V622" s="4"/>
      <c r="W622" s="55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141"/>
      <c r="O623" s="4"/>
      <c r="P623" s="4"/>
      <c r="Q623" s="4"/>
      <c r="R623" s="4"/>
      <c r="S623" s="4"/>
      <c r="T623" s="4"/>
      <c r="U623" s="4"/>
      <c r="V623" s="4"/>
      <c r="W623" s="55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141"/>
      <c r="O624" s="4"/>
      <c r="P624" s="4"/>
      <c r="Q624" s="4"/>
      <c r="R624" s="4"/>
      <c r="S624" s="4"/>
      <c r="T624" s="4"/>
      <c r="U624" s="4"/>
      <c r="V624" s="4"/>
      <c r="W624" s="55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141"/>
      <c r="O625" s="4"/>
      <c r="P625" s="4"/>
      <c r="Q625" s="4"/>
      <c r="R625" s="4"/>
      <c r="S625" s="4"/>
      <c r="T625" s="4"/>
      <c r="U625" s="4"/>
      <c r="V625" s="4"/>
      <c r="W625" s="55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141"/>
      <c r="O626" s="4"/>
      <c r="P626" s="4"/>
      <c r="Q626" s="4"/>
      <c r="R626" s="4"/>
      <c r="S626" s="4"/>
      <c r="T626" s="4"/>
      <c r="U626" s="4"/>
      <c r="V626" s="4"/>
      <c r="W626" s="55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141"/>
      <c r="O627" s="4"/>
      <c r="P627" s="4"/>
      <c r="Q627" s="4"/>
      <c r="R627" s="4"/>
      <c r="S627" s="4"/>
      <c r="T627" s="4"/>
      <c r="U627" s="4"/>
      <c r="V627" s="4"/>
      <c r="W627" s="55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141"/>
      <c r="O628" s="4"/>
      <c r="P628" s="4"/>
      <c r="Q628" s="4"/>
      <c r="R628" s="4"/>
      <c r="S628" s="4"/>
      <c r="T628" s="4"/>
      <c r="U628" s="4"/>
      <c r="V628" s="4"/>
      <c r="W628" s="55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141"/>
      <c r="O629" s="4"/>
      <c r="P629" s="4"/>
      <c r="Q629" s="4"/>
      <c r="R629" s="4"/>
      <c r="S629" s="4"/>
      <c r="T629" s="4"/>
      <c r="U629" s="4"/>
      <c r="V629" s="4"/>
      <c r="W629" s="55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141"/>
      <c r="O630" s="4"/>
      <c r="P630" s="4"/>
      <c r="Q630" s="4"/>
      <c r="R630" s="4"/>
      <c r="S630" s="4"/>
      <c r="T630" s="4"/>
      <c r="U630" s="4"/>
      <c r="V630" s="4"/>
      <c r="W630" s="55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141"/>
      <c r="O631" s="4"/>
      <c r="P631" s="4"/>
      <c r="Q631" s="4"/>
      <c r="R631" s="4"/>
      <c r="S631" s="4"/>
      <c r="T631" s="4"/>
      <c r="U631" s="4"/>
      <c r="V631" s="4"/>
      <c r="W631" s="55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141"/>
      <c r="O632" s="4"/>
      <c r="P632" s="4"/>
      <c r="Q632" s="4"/>
      <c r="R632" s="4"/>
      <c r="S632" s="4"/>
      <c r="T632" s="4"/>
      <c r="U632" s="4"/>
      <c r="V632" s="4"/>
      <c r="W632" s="55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141"/>
      <c r="O633" s="4"/>
      <c r="P633" s="4"/>
      <c r="Q633" s="4"/>
      <c r="R633" s="4"/>
      <c r="S633" s="4"/>
      <c r="T633" s="4"/>
      <c r="U633" s="4"/>
      <c r="V633" s="4"/>
      <c r="W633" s="55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141"/>
      <c r="O634" s="4"/>
      <c r="P634" s="4"/>
      <c r="Q634" s="4"/>
      <c r="R634" s="4"/>
      <c r="S634" s="4"/>
      <c r="T634" s="4"/>
      <c r="U634" s="4"/>
      <c r="V634" s="4"/>
      <c r="W634" s="55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141"/>
      <c r="O635" s="4"/>
      <c r="P635" s="4"/>
      <c r="Q635" s="4"/>
      <c r="R635" s="4"/>
      <c r="S635" s="4"/>
      <c r="T635" s="4"/>
      <c r="U635" s="4"/>
      <c r="V635" s="4"/>
      <c r="W635" s="55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141"/>
      <c r="O636" s="4"/>
      <c r="P636" s="4"/>
      <c r="Q636" s="4"/>
      <c r="R636" s="4"/>
      <c r="S636" s="4"/>
      <c r="T636" s="4"/>
      <c r="U636" s="4"/>
      <c r="V636" s="4"/>
      <c r="W636" s="55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141"/>
      <c r="O637" s="4"/>
      <c r="P637" s="4"/>
      <c r="Q637" s="4"/>
      <c r="R637" s="4"/>
      <c r="S637" s="4"/>
      <c r="T637" s="4"/>
      <c r="U637" s="4"/>
      <c r="V637" s="4"/>
      <c r="W637" s="55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141"/>
      <c r="O638" s="4"/>
      <c r="P638" s="4"/>
      <c r="Q638" s="4"/>
      <c r="R638" s="4"/>
      <c r="S638" s="4"/>
      <c r="T638" s="4"/>
      <c r="U638" s="4"/>
      <c r="V638" s="4"/>
      <c r="W638" s="55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141"/>
      <c r="O639" s="4"/>
      <c r="P639" s="4"/>
      <c r="Q639" s="4"/>
      <c r="R639" s="4"/>
      <c r="S639" s="4"/>
      <c r="T639" s="4"/>
      <c r="U639" s="4"/>
      <c r="V639" s="4"/>
      <c r="W639" s="55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141"/>
      <c r="O640" s="4"/>
      <c r="P640" s="4"/>
      <c r="Q640" s="4"/>
      <c r="R640" s="4"/>
      <c r="S640" s="4"/>
      <c r="T640" s="4"/>
      <c r="U640" s="4"/>
      <c r="V640" s="4"/>
      <c r="W640" s="55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141"/>
      <c r="O641" s="4"/>
      <c r="P641" s="4"/>
      <c r="Q641" s="4"/>
      <c r="R641" s="4"/>
      <c r="S641" s="4"/>
      <c r="T641" s="4"/>
      <c r="U641" s="4"/>
      <c r="V641" s="4"/>
      <c r="W641" s="55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141"/>
      <c r="O642" s="4"/>
      <c r="P642" s="4"/>
      <c r="Q642" s="4"/>
      <c r="R642" s="4"/>
      <c r="S642" s="4"/>
      <c r="T642" s="4"/>
      <c r="U642" s="4"/>
      <c r="V642" s="4"/>
      <c r="W642" s="55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141"/>
      <c r="O643" s="4"/>
      <c r="P643" s="4"/>
      <c r="Q643" s="4"/>
      <c r="R643" s="4"/>
      <c r="S643" s="4"/>
      <c r="T643" s="4"/>
      <c r="U643" s="4"/>
      <c r="V643" s="4"/>
      <c r="W643" s="55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141"/>
      <c r="O644" s="4"/>
      <c r="P644" s="4"/>
      <c r="Q644" s="4"/>
      <c r="R644" s="4"/>
      <c r="S644" s="4"/>
      <c r="T644" s="4"/>
      <c r="U644" s="4"/>
      <c r="V644" s="4"/>
      <c r="W644" s="55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141"/>
      <c r="O645" s="4"/>
      <c r="P645" s="4"/>
      <c r="Q645" s="4"/>
      <c r="R645" s="4"/>
      <c r="S645" s="4"/>
      <c r="T645" s="4"/>
      <c r="U645" s="4"/>
      <c r="V645" s="4"/>
      <c r="W645" s="55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141"/>
      <c r="O646" s="4"/>
      <c r="P646" s="4"/>
      <c r="Q646" s="4"/>
      <c r="R646" s="4"/>
      <c r="S646" s="4"/>
      <c r="T646" s="4"/>
      <c r="U646" s="4"/>
      <c r="V646" s="4"/>
      <c r="W646" s="55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141"/>
      <c r="O647" s="4"/>
      <c r="P647" s="4"/>
      <c r="Q647" s="4"/>
      <c r="R647" s="4"/>
      <c r="S647" s="4"/>
      <c r="T647" s="4"/>
      <c r="U647" s="4"/>
      <c r="V647" s="4"/>
      <c r="W647" s="55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141"/>
      <c r="O648" s="4"/>
      <c r="P648" s="4"/>
      <c r="Q648" s="4"/>
      <c r="R648" s="4"/>
      <c r="S648" s="4"/>
      <c r="T648" s="4"/>
      <c r="U648" s="4"/>
      <c r="V648" s="4"/>
      <c r="W648" s="55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141"/>
      <c r="O649" s="4"/>
      <c r="P649" s="4"/>
      <c r="Q649" s="4"/>
      <c r="R649" s="4"/>
      <c r="S649" s="4"/>
      <c r="T649" s="4"/>
      <c r="U649" s="4"/>
      <c r="V649" s="4"/>
      <c r="W649" s="55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141"/>
      <c r="O650" s="4"/>
      <c r="P650" s="4"/>
      <c r="Q650" s="4"/>
      <c r="R650" s="4"/>
      <c r="S650" s="4"/>
      <c r="T650" s="4"/>
      <c r="U650" s="4"/>
      <c r="V650" s="4"/>
      <c r="W650" s="55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141"/>
      <c r="O651" s="4"/>
      <c r="P651" s="4"/>
      <c r="Q651" s="4"/>
      <c r="R651" s="4"/>
      <c r="S651" s="4"/>
      <c r="T651" s="4"/>
      <c r="U651" s="4"/>
      <c r="V651" s="4"/>
      <c r="W651" s="55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141"/>
      <c r="O652" s="4"/>
      <c r="P652" s="4"/>
      <c r="Q652" s="4"/>
      <c r="R652" s="4"/>
      <c r="S652" s="4"/>
      <c r="T652" s="4"/>
      <c r="U652" s="4"/>
      <c r="V652" s="4"/>
      <c r="W652" s="55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141"/>
      <c r="O653" s="4"/>
      <c r="P653" s="4"/>
      <c r="Q653" s="4"/>
      <c r="R653" s="4"/>
      <c r="S653" s="4"/>
      <c r="T653" s="4"/>
      <c r="U653" s="4"/>
      <c r="V653" s="4"/>
      <c r="W653" s="55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141"/>
      <c r="O654" s="4"/>
      <c r="P654" s="4"/>
      <c r="Q654" s="4"/>
      <c r="R654" s="4"/>
      <c r="S654" s="4"/>
      <c r="T654" s="4"/>
      <c r="U654" s="4"/>
      <c r="V654" s="4"/>
      <c r="W654" s="55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141"/>
      <c r="O655" s="4"/>
      <c r="P655" s="4"/>
      <c r="Q655" s="4"/>
      <c r="R655" s="4"/>
      <c r="S655" s="4"/>
      <c r="T655" s="4"/>
      <c r="U655" s="4"/>
      <c r="V655" s="4"/>
      <c r="W655" s="55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141"/>
      <c r="O656" s="4"/>
      <c r="P656" s="4"/>
      <c r="Q656" s="4"/>
      <c r="R656" s="4"/>
      <c r="S656" s="4"/>
      <c r="T656" s="4"/>
      <c r="U656" s="4"/>
      <c r="V656" s="4"/>
      <c r="W656" s="55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141"/>
      <c r="O657" s="4"/>
      <c r="P657" s="4"/>
      <c r="Q657" s="4"/>
      <c r="R657" s="4"/>
      <c r="S657" s="4"/>
      <c r="T657" s="4"/>
      <c r="U657" s="4"/>
      <c r="V657" s="4"/>
      <c r="W657" s="55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141"/>
      <c r="O658" s="4"/>
      <c r="P658" s="4"/>
      <c r="Q658" s="4"/>
      <c r="R658" s="4"/>
      <c r="S658" s="4"/>
      <c r="T658" s="4"/>
      <c r="U658" s="4"/>
      <c r="V658" s="4"/>
      <c r="W658" s="55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141"/>
      <c r="O659" s="4"/>
      <c r="P659" s="4"/>
      <c r="Q659" s="4"/>
      <c r="R659" s="4"/>
      <c r="S659" s="4"/>
      <c r="T659" s="4"/>
      <c r="U659" s="4"/>
      <c r="V659" s="4"/>
      <c r="W659" s="55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141"/>
      <c r="O660" s="4"/>
      <c r="P660" s="4"/>
      <c r="Q660" s="4"/>
      <c r="R660" s="4"/>
      <c r="S660" s="4"/>
      <c r="T660" s="4"/>
      <c r="U660" s="4"/>
      <c r="V660" s="4"/>
      <c r="W660" s="55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141"/>
      <c r="O661" s="4"/>
      <c r="P661" s="4"/>
      <c r="Q661" s="4"/>
      <c r="R661" s="4"/>
      <c r="S661" s="4"/>
      <c r="T661" s="4"/>
      <c r="U661" s="4"/>
      <c r="V661" s="4"/>
      <c r="W661" s="55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141"/>
      <c r="O662" s="4"/>
      <c r="P662" s="4"/>
      <c r="Q662" s="4"/>
      <c r="R662" s="4"/>
      <c r="S662" s="4"/>
      <c r="T662" s="4"/>
      <c r="U662" s="4"/>
      <c r="V662" s="4"/>
      <c r="W662" s="55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141"/>
      <c r="O663" s="4"/>
      <c r="P663" s="4"/>
      <c r="Q663" s="4"/>
      <c r="R663" s="4"/>
      <c r="S663" s="4"/>
      <c r="T663" s="4"/>
      <c r="U663" s="4"/>
      <c r="V663" s="4"/>
      <c r="W663" s="55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141"/>
      <c r="O664" s="4"/>
      <c r="P664" s="4"/>
      <c r="Q664" s="4"/>
      <c r="R664" s="4"/>
      <c r="S664" s="4"/>
      <c r="T664" s="4"/>
      <c r="U664" s="4"/>
      <c r="V664" s="4"/>
      <c r="W664" s="55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141"/>
      <c r="O665" s="4"/>
      <c r="P665" s="4"/>
      <c r="Q665" s="4"/>
      <c r="R665" s="4"/>
      <c r="S665" s="4"/>
      <c r="T665" s="4"/>
      <c r="U665" s="4"/>
      <c r="V665" s="4"/>
      <c r="W665" s="55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141"/>
      <c r="O666" s="4"/>
      <c r="P666" s="4"/>
      <c r="Q666" s="4"/>
      <c r="R666" s="4"/>
      <c r="S666" s="4"/>
      <c r="T666" s="4"/>
      <c r="U666" s="4"/>
      <c r="V666" s="4"/>
      <c r="W666" s="55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141"/>
      <c r="O667" s="4"/>
      <c r="P667" s="4"/>
      <c r="Q667" s="4"/>
      <c r="R667" s="4"/>
      <c r="S667" s="4"/>
      <c r="T667" s="4"/>
      <c r="U667" s="4"/>
      <c r="V667" s="4"/>
      <c r="W667" s="55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141"/>
      <c r="O668" s="4"/>
      <c r="P668" s="4"/>
      <c r="Q668" s="4"/>
      <c r="R668" s="4"/>
      <c r="S668" s="4"/>
      <c r="T668" s="4"/>
      <c r="U668" s="4"/>
      <c r="V668" s="4"/>
      <c r="W668" s="55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141"/>
      <c r="O669" s="4"/>
      <c r="P669" s="4"/>
      <c r="Q669" s="4"/>
      <c r="R669" s="4"/>
      <c r="S669" s="4"/>
      <c r="T669" s="4"/>
      <c r="U669" s="4"/>
      <c r="V669" s="4"/>
      <c r="W669" s="55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141"/>
      <c r="O670" s="4"/>
      <c r="P670" s="4"/>
      <c r="Q670" s="4"/>
      <c r="R670" s="4"/>
      <c r="S670" s="4"/>
      <c r="T670" s="4"/>
      <c r="U670" s="4"/>
      <c r="V670" s="4"/>
      <c r="W670" s="55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141"/>
      <c r="O671" s="4"/>
      <c r="P671" s="4"/>
      <c r="Q671" s="4"/>
      <c r="R671" s="4"/>
      <c r="S671" s="4"/>
      <c r="T671" s="4"/>
      <c r="U671" s="4"/>
      <c r="V671" s="4"/>
      <c r="W671" s="55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141"/>
      <c r="O672" s="4"/>
      <c r="P672" s="4"/>
      <c r="Q672" s="4"/>
      <c r="R672" s="4"/>
      <c r="S672" s="4"/>
      <c r="T672" s="4"/>
      <c r="U672" s="4"/>
      <c r="V672" s="4"/>
      <c r="W672" s="55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141"/>
      <c r="O673" s="4"/>
      <c r="P673" s="4"/>
      <c r="Q673" s="4"/>
      <c r="R673" s="4"/>
      <c r="S673" s="4"/>
      <c r="T673" s="4"/>
      <c r="U673" s="4"/>
      <c r="V673" s="4"/>
      <c r="W673" s="55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141"/>
      <c r="O674" s="4"/>
      <c r="P674" s="4"/>
      <c r="Q674" s="4"/>
      <c r="R674" s="4"/>
      <c r="S674" s="4"/>
      <c r="T674" s="4"/>
      <c r="U674" s="4"/>
      <c r="V674" s="4"/>
      <c r="W674" s="55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141"/>
      <c r="O675" s="4"/>
      <c r="P675" s="4"/>
      <c r="Q675" s="4"/>
      <c r="R675" s="4"/>
      <c r="S675" s="4"/>
      <c r="T675" s="4"/>
      <c r="U675" s="4"/>
      <c r="V675" s="4"/>
      <c r="W675" s="55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141"/>
      <c r="O676" s="4"/>
      <c r="P676" s="4"/>
      <c r="Q676" s="4"/>
      <c r="R676" s="4"/>
      <c r="S676" s="4"/>
      <c r="T676" s="4"/>
      <c r="U676" s="4"/>
      <c r="V676" s="4"/>
      <c r="W676" s="55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141"/>
      <c r="O677" s="4"/>
      <c r="P677" s="4"/>
      <c r="Q677" s="4"/>
      <c r="R677" s="4"/>
      <c r="S677" s="4"/>
      <c r="T677" s="4"/>
      <c r="U677" s="4"/>
      <c r="V677" s="4"/>
      <c r="W677" s="55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141"/>
      <c r="O678" s="4"/>
      <c r="P678" s="4"/>
      <c r="Q678" s="4"/>
      <c r="R678" s="4"/>
      <c r="S678" s="4"/>
      <c r="T678" s="4"/>
      <c r="U678" s="4"/>
      <c r="V678" s="4"/>
      <c r="W678" s="55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141"/>
      <c r="O679" s="4"/>
      <c r="P679" s="4"/>
      <c r="Q679" s="4"/>
      <c r="R679" s="4"/>
      <c r="S679" s="4"/>
      <c r="T679" s="4"/>
      <c r="U679" s="4"/>
      <c r="V679" s="4"/>
      <c r="W679" s="55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141"/>
      <c r="O680" s="4"/>
      <c r="P680" s="4"/>
      <c r="Q680" s="4"/>
      <c r="R680" s="4"/>
      <c r="S680" s="4"/>
      <c r="T680" s="4"/>
      <c r="U680" s="4"/>
      <c r="V680" s="4"/>
      <c r="W680" s="55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141"/>
      <c r="O681" s="4"/>
      <c r="P681" s="4"/>
      <c r="Q681" s="4"/>
      <c r="R681" s="4"/>
      <c r="S681" s="4"/>
      <c r="T681" s="4"/>
      <c r="U681" s="4"/>
      <c r="V681" s="4"/>
      <c r="W681" s="55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141"/>
      <c r="O682" s="4"/>
      <c r="P682" s="4"/>
      <c r="Q682" s="4"/>
      <c r="R682" s="4"/>
      <c r="S682" s="4"/>
      <c r="T682" s="4"/>
      <c r="U682" s="4"/>
      <c r="V682" s="4"/>
      <c r="W682" s="55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141"/>
      <c r="O683" s="4"/>
      <c r="P683" s="4"/>
      <c r="Q683" s="4"/>
      <c r="R683" s="4"/>
      <c r="S683" s="4"/>
      <c r="T683" s="4"/>
      <c r="U683" s="4"/>
      <c r="V683" s="4"/>
      <c r="W683" s="55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141"/>
      <c r="O684" s="4"/>
      <c r="P684" s="4"/>
      <c r="Q684" s="4"/>
      <c r="R684" s="4"/>
      <c r="S684" s="4"/>
      <c r="T684" s="4"/>
      <c r="U684" s="4"/>
      <c r="V684" s="4"/>
      <c r="W684" s="55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141"/>
      <c r="O685" s="4"/>
      <c r="P685" s="4"/>
      <c r="Q685" s="4"/>
      <c r="R685" s="4"/>
      <c r="S685" s="4"/>
      <c r="T685" s="4"/>
      <c r="U685" s="4"/>
      <c r="V685" s="4"/>
      <c r="W685" s="55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141"/>
      <c r="O686" s="4"/>
      <c r="P686" s="4"/>
      <c r="Q686" s="4"/>
      <c r="R686" s="4"/>
      <c r="S686" s="4"/>
      <c r="T686" s="4"/>
      <c r="U686" s="4"/>
      <c r="V686" s="4"/>
      <c r="W686" s="55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141"/>
      <c r="O687" s="4"/>
      <c r="P687" s="4"/>
      <c r="Q687" s="4"/>
      <c r="R687" s="4"/>
      <c r="S687" s="4"/>
      <c r="T687" s="4"/>
      <c r="U687" s="4"/>
      <c r="V687" s="4"/>
      <c r="W687" s="55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141"/>
      <c r="O688" s="4"/>
      <c r="P688" s="4"/>
      <c r="Q688" s="4"/>
      <c r="R688" s="4"/>
      <c r="S688" s="4"/>
      <c r="T688" s="4"/>
      <c r="U688" s="4"/>
      <c r="V688" s="4"/>
      <c r="W688" s="55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141"/>
      <c r="O689" s="4"/>
      <c r="P689" s="4"/>
      <c r="Q689" s="4"/>
      <c r="R689" s="4"/>
      <c r="S689" s="4"/>
      <c r="T689" s="4"/>
      <c r="U689" s="4"/>
      <c r="V689" s="4"/>
      <c r="W689" s="55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141"/>
      <c r="O690" s="4"/>
      <c r="P690" s="4"/>
      <c r="Q690" s="4"/>
      <c r="R690" s="4"/>
      <c r="S690" s="4"/>
      <c r="T690" s="4"/>
      <c r="U690" s="4"/>
      <c r="V690" s="4"/>
      <c r="W690" s="55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141"/>
      <c r="O691" s="4"/>
      <c r="P691" s="4"/>
      <c r="Q691" s="4"/>
      <c r="R691" s="4"/>
      <c r="S691" s="4"/>
      <c r="T691" s="4"/>
      <c r="U691" s="4"/>
      <c r="V691" s="4"/>
      <c r="W691" s="55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141"/>
      <c r="O692" s="4"/>
      <c r="P692" s="4"/>
      <c r="Q692" s="4"/>
      <c r="R692" s="4"/>
      <c r="S692" s="4"/>
      <c r="T692" s="4"/>
      <c r="U692" s="4"/>
      <c r="V692" s="4"/>
      <c r="W692" s="55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141"/>
      <c r="O693" s="4"/>
      <c r="P693" s="4"/>
      <c r="Q693" s="4"/>
      <c r="R693" s="4"/>
      <c r="S693" s="4"/>
      <c r="T693" s="4"/>
      <c r="U693" s="4"/>
      <c r="V693" s="4"/>
      <c r="W693" s="55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141"/>
      <c r="O694" s="4"/>
      <c r="P694" s="4"/>
      <c r="Q694" s="4"/>
      <c r="R694" s="4"/>
      <c r="S694" s="4"/>
      <c r="T694" s="4"/>
      <c r="U694" s="4"/>
      <c r="V694" s="4"/>
      <c r="W694" s="55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141"/>
      <c r="O695" s="4"/>
      <c r="P695" s="4"/>
      <c r="Q695" s="4"/>
      <c r="R695" s="4"/>
      <c r="S695" s="4"/>
      <c r="T695" s="4"/>
      <c r="U695" s="4"/>
      <c r="V695" s="4"/>
      <c r="W695" s="55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141"/>
      <c r="O696" s="4"/>
      <c r="P696" s="4"/>
      <c r="Q696" s="4"/>
      <c r="R696" s="4"/>
      <c r="S696" s="4"/>
      <c r="T696" s="4"/>
      <c r="U696" s="4"/>
      <c r="V696" s="4"/>
      <c r="W696" s="55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141"/>
      <c r="O697" s="4"/>
      <c r="P697" s="4"/>
      <c r="Q697" s="4"/>
      <c r="R697" s="4"/>
      <c r="S697" s="4"/>
      <c r="T697" s="4"/>
      <c r="U697" s="4"/>
      <c r="V697" s="4"/>
      <c r="W697" s="55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141"/>
      <c r="O698" s="4"/>
      <c r="P698" s="4"/>
      <c r="Q698" s="4"/>
      <c r="R698" s="4"/>
      <c r="S698" s="4"/>
      <c r="T698" s="4"/>
      <c r="U698" s="4"/>
      <c r="V698" s="4"/>
      <c r="W698" s="55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141"/>
      <c r="O699" s="4"/>
      <c r="P699" s="4"/>
      <c r="Q699" s="4"/>
      <c r="R699" s="4"/>
      <c r="S699" s="4"/>
      <c r="T699" s="4"/>
      <c r="U699" s="4"/>
      <c r="V699" s="4"/>
      <c r="W699" s="55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141"/>
      <c r="O700" s="4"/>
      <c r="P700" s="4"/>
      <c r="Q700" s="4"/>
      <c r="R700" s="4"/>
      <c r="S700" s="4"/>
      <c r="T700" s="4"/>
      <c r="U700" s="4"/>
      <c r="V700" s="4"/>
      <c r="W700" s="55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141"/>
      <c r="O701" s="4"/>
      <c r="P701" s="4"/>
      <c r="Q701" s="4"/>
      <c r="R701" s="4"/>
      <c r="S701" s="4"/>
      <c r="T701" s="4"/>
      <c r="U701" s="4"/>
      <c r="V701" s="4"/>
      <c r="W701" s="55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141"/>
      <c r="O702" s="4"/>
      <c r="P702" s="4"/>
      <c r="Q702" s="4"/>
      <c r="R702" s="4"/>
      <c r="S702" s="4"/>
      <c r="T702" s="4"/>
      <c r="U702" s="4"/>
      <c r="V702" s="4"/>
      <c r="W702" s="55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141"/>
      <c r="O703" s="4"/>
      <c r="P703" s="4"/>
      <c r="Q703" s="4"/>
      <c r="R703" s="4"/>
      <c r="S703" s="4"/>
      <c r="T703" s="4"/>
      <c r="U703" s="4"/>
      <c r="V703" s="4"/>
      <c r="W703" s="55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141"/>
      <c r="O704" s="4"/>
      <c r="P704" s="4"/>
      <c r="Q704" s="4"/>
      <c r="R704" s="4"/>
      <c r="S704" s="4"/>
      <c r="T704" s="4"/>
      <c r="U704" s="4"/>
      <c r="V704" s="4"/>
      <c r="W704" s="55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141"/>
      <c r="O705" s="4"/>
      <c r="P705" s="4"/>
      <c r="Q705" s="4"/>
      <c r="R705" s="4"/>
      <c r="S705" s="4"/>
      <c r="T705" s="4"/>
      <c r="U705" s="4"/>
      <c r="V705" s="4"/>
      <c r="W705" s="55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141"/>
      <c r="O706" s="4"/>
      <c r="P706" s="4"/>
      <c r="Q706" s="4"/>
      <c r="R706" s="4"/>
      <c r="S706" s="4"/>
      <c r="T706" s="4"/>
      <c r="U706" s="4"/>
      <c r="V706" s="4"/>
      <c r="W706" s="55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141"/>
      <c r="O707" s="4"/>
      <c r="P707" s="4"/>
      <c r="Q707" s="4"/>
      <c r="R707" s="4"/>
      <c r="S707" s="4"/>
      <c r="T707" s="4"/>
      <c r="U707" s="4"/>
      <c r="V707" s="4"/>
      <c r="W707" s="55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141"/>
      <c r="O708" s="4"/>
      <c r="P708" s="4"/>
      <c r="Q708" s="4"/>
      <c r="R708" s="4"/>
      <c r="S708" s="4"/>
      <c r="T708" s="4"/>
      <c r="U708" s="4"/>
      <c r="V708" s="4"/>
      <c r="W708" s="55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141"/>
      <c r="O709" s="4"/>
      <c r="P709" s="4"/>
      <c r="Q709" s="4"/>
      <c r="R709" s="4"/>
      <c r="S709" s="4"/>
      <c r="T709" s="4"/>
      <c r="U709" s="4"/>
      <c r="V709" s="4"/>
      <c r="W709" s="55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141"/>
      <c r="O710" s="4"/>
      <c r="P710" s="4"/>
      <c r="Q710" s="4"/>
      <c r="R710" s="4"/>
      <c r="S710" s="4"/>
      <c r="T710" s="4"/>
      <c r="U710" s="4"/>
      <c r="V710" s="4"/>
      <c r="W710" s="55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141"/>
      <c r="O711" s="4"/>
      <c r="P711" s="4"/>
      <c r="Q711" s="4"/>
      <c r="R711" s="4"/>
      <c r="S711" s="4"/>
      <c r="T711" s="4"/>
      <c r="U711" s="4"/>
      <c r="V711" s="4"/>
      <c r="W711" s="55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141"/>
      <c r="O712" s="4"/>
      <c r="P712" s="4"/>
      <c r="Q712" s="4"/>
      <c r="R712" s="4"/>
      <c r="S712" s="4"/>
      <c r="T712" s="4"/>
      <c r="U712" s="4"/>
      <c r="V712" s="4"/>
      <c r="W712" s="55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141"/>
      <c r="O713" s="4"/>
      <c r="P713" s="4"/>
      <c r="Q713" s="4"/>
      <c r="R713" s="4"/>
      <c r="S713" s="4"/>
      <c r="T713" s="4"/>
      <c r="U713" s="4"/>
      <c r="V713" s="4"/>
      <c r="W713" s="55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141"/>
      <c r="O714" s="4"/>
      <c r="P714" s="4"/>
      <c r="Q714" s="4"/>
      <c r="R714" s="4"/>
      <c r="S714" s="4"/>
      <c r="T714" s="4"/>
      <c r="U714" s="4"/>
      <c r="V714" s="4"/>
      <c r="W714" s="55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141"/>
      <c r="O715" s="4"/>
      <c r="P715" s="4"/>
      <c r="Q715" s="4"/>
      <c r="R715" s="4"/>
      <c r="S715" s="4"/>
      <c r="T715" s="4"/>
      <c r="U715" s="4"/>
      <c r="V715" s="4"/>
      <c r="W715" s="55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141"/>
      <c r="O716" s="4"/>
      <c r="P716" s="4"/>
      <c r="Q716" s="4"/>
      <c r="R716" s="4"/>
      <c r="S716" s="4"/>
      <c r="T716" s="4"/>
      <c r="U716" s="4"/>
      <c r="V716" s="4"/>
      <c r="W716" s="55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141"/>
      <c r="O717" s="4"/>
      <c r="P717" s="4"/>
      <c r="Q717" s="4"/>
      <c r="R717" s="4"/>
      <c r="S717" s="4"/>
      <c r="T717" s="4"/>
      <c r="U717" s="4"/>
      <c r="V717" s="4"/>
      <c r="W717" s="55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141"/>
      <c r="O718" s="4"/>
      <c r="P718" s="4"/>
      <c r="Q718" s="4"/>
      <c r="R718" s="4"/>
      <c r="S718" s="4"/>
      <c r="T718" s="4"/>
      <c r="U718" s="4"/>
      <c r="V718" s="4"/>
      <c r="W718" s="55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141"/>
      <c r="O719" s="4"/>
      <c r="P719" s="4"/>
      <c r="Q719" s="4"/>
      <c r="R719" s="4"/>
      <c r="S719" s="4"/>
      <c r="T719" s="4"/>
      <c r="U719" s="4"/>
      <c r="V719" s="4"/>
      <c r="W719" s="55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141"/>
      <c r="O720" s="4"/>
      <c r="P720" s="4"/>
      <c r="Q720" s="4"/>
      <c r="R720" s="4"/>
      <c r="S720" s="4"/>
      <c r="T720" s="4"/>
      <c r="U720" s="4"/>
      <c r="V720" s="4"/>
      <c r="W720" s="55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141"/>
      <c r="O721" s="4"/>
      <c r="P721" s="4"/>
      <c r="Q721" s="4"/>
      <c r="R721" s="4"/>
      <c r="S721" s="4"/>
      <c r="T721" s="4"/>
      <c r="U721" s="4"/>
      <c r="V721" s="4"/>
      <c r="W721" s="55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141"/>
      <c r="O722" s="4"/>
      <c r="P722" s="4"/>
      <c r="Q722" s="4"/>
      <c r="R722" s="4"/>
      <c r="S722" s="4"/>
      <c r="T722" s="4"/>
      <c r="U722" s="4"/>
      <c r="V722" s="4"/>
      <c r="W722" s="55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141"/>
      <c r="O723" s="4"/>
      <c r="P723" s="4"/>
      <c r="Q723" s="4"/>
      <c r="R723" s="4"/>
      <c r="S723" s="4"/>
      <c r="T723" s="4"/>
      <c r="U723" s="4"/>
      <c r="V723" s="4"/>
      <c r="W723" s="55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141"/>
      <c r="O724" s="4"/>
      <c r="P724" s="4"/>
      <c r="Q724" s="4"/>
      <c r="R724" s="4"/>
      <c r="S724" s="4"/>
      <c r="T724" s="4"/>
      <c r="U724" s="4"/>
      <c r="V724" s="4"/>
      <c r="W724" s="55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141"/>
      <c r="O725" s="4"/>
      <c r="P725" s="4"/>
      <c r="Q725" s="4"/>
      <c r="R725" s="4"/>
      <c r="S725" s="4"/>
      <c r="T725" s="4"/>
      <c r="U725" s="4"/>
      <c r="V725" s="4"/>
      <c r="W725" s="55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141"/>
      <c r="O726" s="4"/>
      <c r="P726" s="4"/>
      <c r="Q726" s="4"/>
      <c r="R726" s="4"/>
      <c r="S726" s="4"/>
      <c r="T726" s="4"/>
      <c r="U726" s="4"/>
      <c r="V726" s="4"/>
      <c r="W726" s="55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141"/>
      <c r="O727" s="4"/>
      <c r="P727" s="4"/>
      <c r="Q727" s="4"/>
      <c r="R727" s="4"/>
      <c r="S727" s="4"/>
      <c r="T727" s="4"/>
      <c r="U727" s="4"/>
      <c r="V727" s="4"/>
      <c r="W727" s="55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141"/>
      <c r="O728" s="4"/>
      <c r="P728" s="4"/>
      <c r="Q728" s="4"/>
      <c r="R728" s="4"/>
      <c r="S728" s="4"/>
      <c r="T728" s="4"/>
      <c r="U728" s="4"/>
      <c r="V728" s="4"/>
      <c r="W728" s="55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141"/>
      <c r="O729" s="4"/>
      <c r="P729" s="4"/>
      <c r="Q729" s="4"/>
      <c r="R729" s="4"/>
      <c r="S729" s="4"/>
      <c r="T729" s="4"/>
      <c r="U729" s="4"/>
      <c r="V729" s="4"/>
      <c r="W729" s="55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141"/>
      <c r="O730" s="4"/>
      <c r="P730" s="4"/>
      <c r="Q730" s="4"/>
      <c r="R730" s="4"/>
      <c r="S730" s="4"/>
      <c r="T730" s="4"/>
      <c r="U730" s="4"/>
      <c r="V730" s="4"/>
      <c r="W730" s="55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141"/>
      <c r="O731" s="4"/>
      <c r="P731" s="4"/>
      <c r="Q731" s="4"/>
      <c r="R731" s="4"/>
      <c r="S731" s="4"/>
      <c r="T731" s="4"/>
      <c r="U731" s="4"/>
      <c r="V731" s="4"/>
      <c r="W731" s="55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141"/>
      <c r="O732" s="4"/>
      <c r="P732" s="4"/>
      <c r="Q732" s="4"/>
      <c r="R732" s="4"/>
      <c r="S732" s="4"/>
      <c r="T732" s="4"/>
      <c r="U732" s="4"/>
      <c r="V732" s="4"/>
      <c r="W732" s="55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141"/>
      <c r="O733" s="4"/>
      <c r="P733" s="4"/>
      <c r="Q733" s="4"/>
      <c r="R733" s="4"/>
      <c r="S733" s="4"/>
      <c r="T733" s="4"/>
      <c r="U733" s="4"/>
      <c r="V733" s="4"/>
      <c r="W733" s="55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141"/>
      <c r="O734" s="4"/>
      <c r="P734" s="4"/>
      <c r="Q734" s="4"/>
      <c r="R734" s="4"/>
      <c r="S734" s="4"/>
      <c r="T734" s="4"/>
      <c r="U734" s="4"/>
      <c r="V734" s="4"/>
      <c r="W734" s="55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141"/>
      <c r="O735" s="4"/>
      <c r="P735" s="4"/>
      <c r="Q735" s="4"/>
      <c r="R735" s="4"/>
      <c r="S735" s="4"/>
      <c r="T735" s="4"/>
      <c r="U735" s="4"/>
      <c r="V735" s="4"/>
      <c r="W735" s="55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141"/>
      <c r="O736" s="4"/>
      <c r="P736" s="4"/>
      <c r="Q736" s="4"/>
      <c r="R736" s="4"/>
      <c r="S736" s="4"/>
      <c r="T736" s="4"/>
      <c r="U736" s="4"/>
      <c r="V736" s="4"/>
      <c r="W736" s="55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141"/>
      <c r="O737" s="4"/>
      <c r="P737" s="4"/>
      <c r="Q737" s="4"/>
      <c r="R737" s="4"/>
      <c r="S737" s="4"/>
      <c r="T737" s="4"/>
      <c r="U737" s="4"/>
      <c r="V737" s="4"/>
      <c r="W737" s="55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141"/>
      <c r="O738" s="4"/>
      <c r="P738" s="4"/>
      <c r="Q738" s="4"/>
      <c r="R738" s="4"/>
      <c r="S738" s="4"/>
      <c r="T738" s="4"/>
      <c r="U738" s="4"/>
      <c r="V738" s="4"/>
      <c r="W738" s="55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141"/>
      <c r="O739" s="4"/>
      <c r="P739" s="4"/>
      <c r="Q739" s="4"/>
      <c r="R739" s="4"/>
      <c r="S739" s="4"/>
      <c r="T739" s="4"/>
      <c r="U739" s="4"/>
      <c r="V739" s="4"/>
      <c r="W739" s="55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141"/>
      <c r="O740" s="4"/>
      <c r="P740" s="4"/>
      <c r="Q740" s="4"/>
      <c r="R740" s="4"/>
      <c r="S740" s="4"/>
      <c r="T740" s="4"/>
      <c r="U740" s="4"/>
      <c r="V740" s="4"/>
      <c r="W740" s="55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141"/>
      <c r="O741" s="4"/>
      <c r="P741" s="4"/>
      <c r="Q741" s="4"/>
      <c r="R741" s="4"/>
      <c r="S741" s="4"/>
      <c r="T741" s="4"/>
      <c r="U741" s="4"/>
      <c r="V741" s="4"/>
      <c r="W741" s="55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141"/>
      <c r="O742" s="4"/>
      <c r="P742" s="4"/>
      <c r="Q742" s="4"/>
      <c r="R742" s="4"/>
      <c r="S742" s="4"/>
      <c r="T742" s="4"/>
      <c r="U742" s="4"/>
      <c r="V742" s="4"/>
      <c r="W742" s="55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141"/>
      <c r="O743" s="4"/>
      <c r="P743" s="4"/>
      <c r="Q743" s="4"/>
      <c r="R743" s="4"/>
      <c r="S743" s="4"/>
      <c r="T743" s="4"/>
      <c r="U743" s="4"/>
      <c r="V743" s="4"/>
      <c r="W743" s="55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141"/>
      <c r="O744" s="4"/>
      <c r="P744" s="4"/>
      <c r="Q744" s="4"/>
      <c r="R744" s="4"/>
      <c r="S744" s="4"/>
      <c r="T744" s="4"/>
      <c r="U744" s="4"/>
      <c r="V744" s="4"/>
      <c r="W744" s="55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141"/>
      <c r="O745" s="4"/>
      <c r="P745" s="4"/>
      <c r="Q745" s="4"/>
      <c r="R745" s="4"/>
      <c r="S745" s="4"/>
      <c r="T745" s="4"/>
      <c r="U745" s="4"/>
      <c r="V745" s="4"/>
      <c r="W745" s="55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141"/>
      <c r="O746" s="4"/>
      <c r="P746" s="4"/>
      <c r="Q746" s="4"/>
      <c r="R746" s="4"/>
      <c r="S746" s="4"/>
      <c r="T746" s="4"/>
      <c r="U746" s="4"/>
      <c r="V746" s="4"/>
      <c r="W746" s="55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141"/>
      <c r="O747" s="4"/>
      <c r="P747" s="4"/>
      <c r="Q747" s="4"/>
      <c r="R747" s="4"/>
      <c r="S747" s="4"/>
      <c r="T747" s="4"/>
      <c r="U747" s="4"/>
      <c r="V747" s="4"/>
      <c r="W747" s="55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141"/>
      <c r="O748" s="4"/>
      <c r="P748" s="4"/>
      <c r="Q748" s="4"/>
      <c r="R748" s="4"/>
      <c r="S748" s="4"/>
      <c r="T748" s="4"/>
      <c r="U748" s="4"/>
      <c r="V748" s="4"/>
      <c r="W748" s="55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141"/>
      <c r="O749" s="4"/>
      <c r="P749" s="4"/>
      <c r="Q749" s="4"/>
      <c r="R749" s="4"/>
      <c r="S749" s="4"/>
      <c r="T749" s="4"/>
      <c r="U749" s="4"/>
      <c r="V749" s="4"/>
      <c r="W749" s="55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141"/>
      <c r="O750" s="4"/>
      <c r="P750" s="4"/>
      <c r="Q750" s="4"/>
      <c r="R750" s="4"/>
      <c r="S750" s="4"/>
      <c r="T750" s="4"/>
      <c r="U750" s="4"/>
      <c r="V750" s="4"/>
      <c r="W750" s="55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141"/>
      <c r="O751" s="4"/>
      <c r="P751" s="4"/>
      <c r="Q751" s="4"/>
      <c r="R751" s="4"/>
      <c r="S751" s="4"/>
      <c r="T751" s="4"/>
      <c r="U751" s="4"/>
      <c r="V751" s="4"/>
      <c r="W751" s="55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141"/>
      <c r="O752" s="4"/>
      <c r="P752" s="4"/>
      <c r="Q752" s="4"/>
      <c r="R752" s="4"/>
      <c r="S752" s="4"/>
      <c r="T752" s="4"/>
      <c r="U752" s="4"/>
      <c r="V752" s="4"/>
      <c r="W752" s="55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141"/>
      <c r="O753" s="4"/>
      <c r="P753" s="4"/>
      <c r="Q753" s="4"/>
      <c r="R753" s="4"/>
      <c r="S753" s="4"/>
      <c r="T753" s="4"/>
      <c r="U753" s="4"/>
      <c r="V753" s="4"/>
      <c r="W753" s="55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141"/>
      <c r="O754" s="4"/>
      <c r="P754" s="4"/>
      <c r="Q754" s="4"/>
      <c r="R754" s="4"/>
      <c r="S754" s="4"/>
      <c r="T754" s="4"/>
      <c r="U754" s="4"/>
      <c r="V754" s="4"/>
      <c r="W754" s="55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141"/>
      <c r="O755" s="4"/>
      <c r="P755" s="4"/>
      <c r="Q755" s="4"/>
      <c r="R755" s="4"/>
      <c r="S755" s="4"/>
      <c r="T755" s="4"/>
      <c r="U755" s="4"/>
      <c r="V755" s="4"/>
      <c r="W755" s="55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141"/>
      <c r="O756" s="4"/>
      <c r="P756" s="4"/>
      <c r="Q756" s="4"/>
      <c r="R756" s="4"/>
      <c r="S756" s="4"/>
      <c r="T756" s="4"/>
      <c r="U756" s="4"/>
      <c r="V756" s="4"/>
      <c r="W756" s="55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141"/>
      <c r="O757" s="4"/>
      <c r="P757" s="4"/>
      <c r="Q757" s="4"/>
      <c r="R757" s="4"/>
      <c r="S757" s="4"/>
      <c r="T757" s="4"/>
      <c r="U757" s="4"/>
      <c r="V757" s="4"/>
      <c r="W757" s="55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141"/>
      <c r="O758" s="4"/>
      <c r="P758" s="4"/>
      <c r="Q758" s="4"/>
      <c r="R758" s="4"/>
      <c r="S758" s="4"/>
      <c r="T758" s="4"/>
      <c r="U758" s="4"/>
      <c r="V758" s="4"/>
      <c r="W758" s="55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141"/>
      <c r="O759" s="4"/>
      <c r="P759" s="4"/>
      <c r="Q759" s="4"/>
      <c r="R759" s="4"/>
      <c r="S759" s="4"/>
      <c r="T759" s="4"/>
      <c r="U759" s="4"/>
      <c r="V759" s="4"/>
      <c r="W759" s="55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141"/>
      <c r="O760" s="4"/>
      <c r="P760" s="4"/>
      <c r="Q760" s="4"/>
      <c r="R760" s="4"/>
      <c r="S760" s="4"/>
      <c r="T760" s="4"/>
      <c r="U760" s="4"/>
      <c r="V760" s="4"/>
      <c r="W760" s="55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141"/>
      <c r="O761" s="4"/>
      <c r="P761" s="4"/>
      <c r="Q761" s="4"/>
      <c r="R761" s="4"/>
      <c r="S761" s="4"/>
      <c r="T761" s="4"/>
      <c r="U761" s="4"/>
      <c r="V761" s="4"/>
      <c r="W761" s="55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141"/>
      <c r="O762" s="4"/>
      <c r="P762" s="4"/>
      <c r="Q762" s="4"/>
      <c r="R762" s="4"/>
      <c r="S762" s="4"/>
      <c r="T762" s="4"/>
      <c r="U762" s="4"/>
      <c r="V762" s="4"/>
      <c r="W762" s="55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141"/>
      <c r="O763" s="4"/>
      <c r="P763" s="4"/>
      <c r="Q763" s="4"/>
      <c r="R763" s="4"/>
      <c r="S763" s="4"/>
      <c r="T763" s="4"/>
      <c r="U763" s="4"/>
      <c r="V763" s="4"/>
      <c r="W763" s="55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141"/>
      <c r="O764" s="4"/>
      <c r="P764" s="4"/>
      <c r="Q764" s="4"/>
      <c r="R764" s="4"/>
      <c r="S764" s="4"/>
      <c r="T764" s="4"/>
      <c r="U764" s="4"/>
      <c r="V764" s="4"/>
      <c r="W764" s="55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141"/>
      <c r="O765" s="4"/>
      <c r="P765" s="4"/>
      <c r="Q765" s="4"/>
      <c r="R765" s="4"/>
      <c r="S765" s="4"/>
      <c r="T765" s="4"/>
      <c r="U765" s="4"/>
      <c r="V765" s="4"/>
      <c r="W765" s="55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141"/>
      <c r="O766" s="4"/>
      <c r="P766" s="4"/>
      <c r="Q766" s="4"/>
      <c r="R766" s="4"/>
      <c r="S766" s="4"/>
      <c r="T766" s="4"/>
      <c r="U766" s="4"/>
      <c r="V766" s="4"/>
      <c r="W766" s="55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141"/>
      <c r="O767" s="4"/>
      <c r="P767" s="4"/>
      <c r="Q767" s="4"/>
      <c r="R767" s="4"/>
      <c r="S767" s="4"/>
      <c r="T767" s="4"/>
      <c r="U767" s="4"/>
      <c r="V767" s="4"/>
      <c r="W767" s="55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141"/>
      <c r="O768" s="4"/>
      <c r="P768" s="4"/>
      <c r="Q768" s="4"/>
      <c r="R768" s="4"/>
      <c r="S768" s="4"/>
      <c r="T768" s="4"/>
      <c r="U768" s="4"/>
      <c r="V768" s="4"/>
      <c r="W768" s="55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141"/>
      <c r="O769" s="4"/>
      <c r="P769" s="4"/>
      <c r="Q769" s="4"/>
      <c r="R769" s="4"/>
      <c r="S769" s="4"/>
      <c r="T769" s="4"/>
      <c r="U769" s="4"/>
      <c r="V769" s="4"/>
      <c r="W769" s="55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141"/>
      <c r="O770" s="4"/>
      <c r="P770" s="4"/>
      <c r="Q770" s="4"/>
      <c r="R770" s="4"/>
      <c r="S770" s="4"/>
      <c r="T770" s="4"/>
      <c r="U770" s="4"/>
      <c r="V770" s="4"/>
      <c r="W770" s="55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141"/>
      <c r="O771" s="4"/>
      <c r="P771" s="4"/>
      <c r="Q771" s="4"/>
      <c r="R771" s="4"/>
      <c r="S771" s="4"/>
      <c r="T771" s="4"/>
      <c r="U771" s="4"/>
      <c r="V771" s="4"/>
      <c r="W771" s="55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141"/>
      <c r="O772" s="4"/>
      <c r="P772" s="4"/>
      <c r="Q772" s="4"/>
      <c r="R772" s="4"/>
      <c r="S772" s="4"/>
      <c r="T772" s="4"/>
      <c r="U772" s="4"/>
      <c r="V772" s="4"/>
      <c r="W772" s="55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141"/>
      <c r="O773" s="4"/>
      <c r="P773" s="4"/>
      <c r="Q773" s="4"/>
      <c r="R773" s="4"/>
      <c r="S773" s="4"/>
      <c r="T773" s="4"/>
      <c r="U773" s="4"/>
      <c r="V773" s="4"/>
      <c r="W773" s="55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141"/>
      <c r="O774" s="4"/>
      <c r="P774" s="4"/>
      <c r="Q774" s="4"/>
      <c r="R774" s="4"/>
      <c r="S774" s="4"/>
      <c r="T774" s="4"/>
      <c r="U774" s="4"/>
      <c r="V774" s="4"/>
      <c r="W774" s="55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141"/>
      <c r="O775" s="4"/>
      <c r="P775" s="4"/>
      <c r="Q775" s="4"/>
      <c r="R775" s="4"/>
      <c r="S775" s="4"/>
      <c r="T775" s="4"/>
      <c r="U775" s="4"/>
      <c r="V775" s="4"/>
      <c r="W775" s="55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141"/>
      <c r="O776" s="4"/>
      <c r="P776" s="4"/>
      <c r="Q776" s="4"/>
      <c r="R776" s="4"/>
      <c r="S776" s="4"/>
      <c r="T776" s="4"/>
      <c r="U776" s="4"/>
      <c r="V776" s="4"/>
      <c r="W776" s="55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141"/>
      <c r="O777" s="4"/>
      <c r="P777" s="4"/>
      <c r="Q777" s="4"/>
      <c r="R777" s="4"/>
      <c r="S777" s="4"/>
      <c r="T777" s="4"/>
      <c r="U777" s="4"/>
      <c r="V777" s="4"/>
      <c r="W777" s="55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141"/>
      <c r="O778" s="4"/>
      <c r="P778" s="4"/>
      <c r="Q778" s="4"/>
      <c r="R778" s="4"/>
      <c r="S778" s="4"/>
      <c r="T778" s="4"/>
      <c r="U778" s="4"/>
      <c r="V778" s="4"/>
      <c r="W778" s="55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141"/>
      <c r="O779" s="4"/>
      <c r="P779" s="4"/>
      <c r="Q779" s="4"/>
      <c r="R779" s="4"/>
      <c r="S779" s="4"/>
      <c r="T779" s="4"/>
      <c r="U779" s="4"/>
      <c r="V779" s="4"/>
      <c r="W779" s="55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141"/>
      <c r="O780" s="4"/>
      <c r="P780" s="4"/>
      <c r="Q780" s="4"/>
      <c r="R780" s="4"/>
      <c r="S780" s="4"/>
      <c r="T780" s="4"/>
      <c r="U780" s="4"/>
      <c r="V780" s="4"/>
      <c r="W780" s="55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141"/>
      <c r="O781" s="4"/>
      <c r="P781" s="4"/>
      <c r="Q781" s="4"/>
      <c r="R781" s="4"/>
      <c r="S781" s="4"/>
      <c r="T781" s="4"/>
      <c r="U781" s="4"/>
      <c r="V781" s="4"/>
      <c r="W781" s="55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141"/>
      <c r="O782" s="4"/>
      <c r="P782" s="4"/>
      <c r="Q782" s="4"/>
      <c r="R782" s="4"/>
      <c r="S782" s="4"/>
      <c r="T782" s="4"/>
      <c r="U782" s="4"/>
      <c r="V782" s="4"/>
      <c r="W782" s="55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141"/>
      <c r="O783" s="4"/>
      <c r="P783" s="4"/>
      <c r="Q783" s="4"/>
      <c r="R783" s="4"/>
      <c r="S783" s="4"/>
      <c r="T783" s="4"/>
      <c r="U783" s="4"/>
      <c r="V783" s="4"/>
      <c r="W783" s="55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141"/>
      <c r="O784" s="4"/>
      <c r="P784" s="4"/>
      <c r="Q784" s="4"/>
      <c r="R784" s="4"/>
      <c r="S784" s="4"/>
      <c r="T784" s="4"/>
      <c r="U784" s="4"/>
      <c r="V784" s="4"/>
      <c r="W784" s="55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141"/>
      <c r="O785" s="4"/>
      <c r="P785" s="4"/>
      <c r="Q785" s="4"/>
      <c r="R785" s="4"/>
      <c r="S785" s="4"/>
      <c r="T785" s="4"/>
      <c r="U785" s="4"/>
      <c r="V785" s="4"/>
      <c r="W785" s="55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141"/>
      <c r="O786" s="4"/>
      <c r="P786" s="4"/>
      <c r="Q786" s="4"/>
      <c r="R786" s="4"/>
      <c r="S786" s="4"/>
      <c r="T786" s="4"/>
      <c r="U786" s="4"/>
      <c r="V786" s="4"/>
      <c r="W786" s="55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141"/>
      <c r="O787" s="4"/>
      <c r="P787" s="4"/>
      <c r="Q787" s="4"/>
      <c r="R787" s="4"/>
      <c r="S787" s="4"/>
      <c r="T787" s="4"/>
      <c r="U787" s="4"/>
      <c r="V787" s="4"/>
      <c r="W787" s="55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141"/>
      <c r="O788" s="4"/>
      <c r="P788" s="4"/>
      <c r="Q788" s="4"/>
      <c r="R788" s="4"/>
      <c r="S788" s="4"/>
      <c r="T788" s="4"/>
      <c r="U788" s="4"/>
      <c r="V788" s="4"/>
      <c r="W788" s="55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141"/>
      <c r="O789" s="4"/>
      <c r="P789" s="4"/>
      <c r="Q789" s="4"/>
      <c r="R789" s="4"/>
      <c r="S789" s="4"/>
      <c r="T789" s="4"/>
      <c r="U789" s="4"/>
      <c r="V789" s="4"/>
      <c r="W789" s="55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141"/>
      <c r="O790" s="4"/>
      <c r="P790" s="4"/>
      <c r="Q790" s="4"/>
      <c r="R790" s="4"/>
      <c r="S790" s="4"/>
      <c r="T790" s="4"/>
      <c r="U790" s="4"/>
      <c r="V790" s="4"/>
      <c r="W790" s="55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141"/>
      <c r="O791" s="4"/>
      <c r="P791" s="4"/>
      <c r="Q791" s="4"/>
      <c r="R791" s="4"/>
      <c r="S791" s="4"/>
      <c r="T791" s="4"/>
      <c r="U791" s="4"/>
      <c r="V791" s="4"/>
      <c r="W791" s="55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141"/>
      <c r="O792" s="4"/>
      <c r="P792" s="4"/>
      <c r="Q792" s="4"/>
      <c r="R792" s="4"/>
      <c r="S792" s="4"/>
      <c r="T792" s="4"/>
      <c r="U792" s="4"/>
      <c r="V792" s="4"/>
      <c r="W792" s="55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141"/>
      <c r="O793" s="4"/>
      <c r="P793" s="4"/>
      <c r="Q793" s="4"/>
      <c r="R793" s="4"/>
      <c r="S793" s="4"/>
      <c r="T793" s="4"/>
      <c r="U793" s="4"/>
      <c r="V793" s="4"/>
      <c r="W793" s="55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141"/>
      <c r="O794" s="4"/>
      <c r="P794" s="4"/>
      <c r="Q794" s="4"/>
      <c r="R794" s="4"/>
      <c r="S794" s="4"/>
      <c r="T794" s="4"/>
      <c r="U794" s="4"/>
      <c r="V794" s="4"/>
      <c r="W794" s="55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141"/>
      <c r="O795" s="4"/>
      <c r="P795" s="4"/>
      <c r="Q795" s="4"/>
      <c r="R795" s="4"/>
      <c r="S795" s="4"/>
      <c r="T795" s="4"/>
      <c r="U795" s="4"/>
      <c r="V795" s="4"/>
      <c r="W795" s="55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141"/>
      <c r="O796" s="4"/>
      <c r="P796" s="4"/>
      <c r="Q796" s="4"/>
      <c r="R796" s="4"/>
      <c r="S796" s="4"/>
      <c r="T796" s="4"/>
      <c r="U796" s="4"/>
      <c r="V796" s="4"/>
      <c r="W796" s="55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141"/>
      <c r="O797" s="4"/>
      <c r="P797" s="4"/>
      <c r="Q797" s="4"/>
      <c r="R797" s="4"/>
      <c r="S797" s="4"/>
      <c r="T797" s="4"/>
      <c r="U797" s="4"/>
      <c r="V797" s="4"/>
      <c r="W797" s="55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141"/>
      <c r="O798" s="4"/>
      <c r="P798" s="4"/>
      <c r="Q798" s="4"/>
      <c r="R798" s="4"/>
      <c r="S798" s="4"/>
      <c r="T798" s="4"/>
      <c r="U798" s="4"/>
      <c r="V798" s="4"/>
      <c r="W798" s="55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141"/>
      <c r="O799" s="4"/>
      <c r="P799" s="4"/>
      <c r="Q799" s="4"/>
      <c r="R799" s="4"/>
      <c r="S799" s="4"/>
      <c r="T799" s="4"/>
      <c r="U799" s="4"/>
      <c r="V799" s="4"/>
      <c r="W799" s="55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141"/>
      <c r="O800" s="4"/>
      <c r="P800" s="4"/>
      <c r="Q800" s="4"/>
      <c r="R800" s="4"/>
      <c r="S800" s="4"/>
      <c r="T800" s="4"/>
      <c r="U800" s="4"/>
      <c r="V800" s="4"/>
      <c r="W800" s="55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141"/>
      <c r="O801" s="4"/>
      <c r="P801" s="4"/>
      <c r="Q801" s="4"/>
      <c r="R801" s="4"/>
      <c r="S801" s="4"/>
      <c r="T801" s="4"/>
      <c r="U801" s="4"/>
      <c r="V801" s="4"/>
      <c r="W801" s="55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141"/>
      <c r="O802" s="4"/>
      <c r="P802" s="4"/>
      <c r="Q802" s="4"/>
      <c r="R802" s="4"/>
      <c r="S802" s="4"/>
      <c r="T802" s="4"/>
      <c r="U802" s="4"/>
      <c r="V802" s="4"/>
      <c r="W802" s="55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141"/>
      <c r="O803" s="4"/>
      <c r="P803" s="4"/>
      <c r="Q803" s="4"/>
      <c r="R803" s="4"/>
      <c r="S803" s="4"/>
      <c r="T803" s="4"/>
      <c r="U803" s="4"/>
      <c r="V803" s="4"/>
      <c r="W803" s="55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141"/>
      <c r="O804" s="4"/>
      <c r="P804" s="4"/>
      <c r="Q804" s="4"/>
      <c r="R804" s="4"/>
      <c r="S804" s="4"/>
      <c r="T804" s="4"/>
      <c r="U804" s="4"/>
      <c r="V804" s="4"/>
      <c r="W804" s="55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141"/>
      <c r="O805" s="4"/>
      <c r="P805" s="4"/>
      <c r="Q805" s="4"/>
      <c r="R805" s="4"/>
      <c r="S805" s="4"/>
      <c r="T805" s="4"/>
      <c r="U805" s="4"/>
      <c r="V805" s="4"/>
      <c r="W805" s="55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141"/>
      <c r="O806" s="4"/>
      <c r="P806" s="4"/>
      <c r="Q806" s="4"/>
      <c r="R806" s="4"/>
      <c r="S806" s="4"/>
      <c r="T806" s="4"/>
      <c r="U806" s="4"/>
      <c r="V806" s="4"/>
      <c r="W806" s="55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141"/>
      <c r="O807" s="4"/>
      <c r="P807" s="4"/>
      <c r="Q807" s="4"/>
      <c r="R807" s="4"/>
      <c r="S807" s="4"/>
      <c r="T807" s="4"/>
      <c r="U807" s="4"/>
      <c r="V807" s="4"/>
      <c r="W807" s="55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141"/>
      <c r="O808" s="4"/>
      <c r="P808" s="4"/>
      <c r="Q808" s="4"/>
      <c r="R808" s="4"/>
      <c r="S808" s="4"/>
      <c r="T808" s="4"/>
      <c r="U808" s="4"/>
      <c r="V808" s="4"/>
      <c r="W808" s="55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141"/>
      <c r="O809" s="4"/>
      <c r="P809" s="4"/>
      <c r="Q809" s="4"/>
      <c r="R809" s="4"/>
      <c r="S809" s="4"/>
      <c r="T809" s="4"/>
      <c r="U809" s="4"/>
      <c r="V809" s="4"/>
      <c r="W809" s="55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141"/>
      <c r="O810" s="4"/>
      <c r="P810" s="4"/>
      <c r="Q810" s="4"/>
      <c r="R810" s="4"/>
      <c r="S810" s="4"/>
      <c r="T810" s="4"/>
      <c r="U810" s="4"/>
      <c r="V810" s="4"/>
      <c r="W810" s="55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141"/>
      <c r="O811" s="4"/>
      <c r="P811" s="4"/>
      <c r="Q811" s="4"/>
      <c r="R811" s="4"/>
      <c r="S811" s="4"/>
      <c r="T811" s="4"/>
      <c r="U811" s="4"/>
      <c r="V811" s="4"/>
      <c r="W811" s="55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141"/>
      <c r="O812" s="4"/>
      <c r="P812" s="4"/>
      <c r="Q812" s="4"/>
      <c r="R812" s="4"/>
      <c r="S812" s="4"/>
      <c r="T812" s="4"/>
      <c r="U812" s="4"/>
      <c r="V812" s="4"/>
      <c r="W812" s="55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141"/>
      <c r="O813" s="4"/>
      <c r="P813" s="4"/>
      <c r="Q813" s="4"/>
      <c r="R813" s="4"/>
      <c r="S813" s="4"/>
      <c r="T813" s="4"/>
      <c r="U813" s="4"/>
      <c r="V813" s="4"/>
      <c r="W813" s="55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141"/>
      <c r="O814" s="4"/>
      <c r="P814" s="4"/>
      <c r="Q814" s="4"/>
      <c r="R814" s="4"/>
      <c r="S814" s="4"/>
      <c r="T814" s="4"/>
      <c r="U814" s="4"/>
      <c r="V814" s="4"/>
      <c r="W814" s="55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141"/>
      <c r="O815" s="4"/>
      <c r="P815" s="4"/>
      <c r="Q815" s="4"/>
      <c r="R815" s="4"/>
      <c r="S815" s="4"/>
      <c r="T815" s="4"/>
      <c r="U815" s="4"/>
      <c r="V815" s="4"/>
      <c r="W815" s="55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141"/>
      <c r="O816" s="4"/>
      <c r="P816" s="4"/>
      <c r="Q816" s="4"/>
      <c r="R816" s="4"/>
      <c r="S816" s="4"/>
      <c r="T816" s="4"/>
      <c r="U816" s="4"/>
      <c r="V816" s="4"/>
      <c r="W816" s="55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141"/>
      <c r="O817" s="4"/>
      <c r="P817" s="4"/>
      <c r="Q817" s="4"/>
      <c r="R817" s="4"/>
      <c r="S817" s="4"/>
      <c r="T817" s="4"/>
      <c r="U817" s="4"/>
      <c r="V817" s="4"/>
      <c r="W817" s="55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141"/>
      <c r="O818" s="4"/>
      <c r="P818" s="4"/>
      <c r="Q818" s="4"/>
      <c r="R818" s="4"/>
      <c r="S818" s="4"/>
      <c r="T818" s="4"/>
      <c r="U818" s="4"/>
      <c r="V818" s="4"/>
      <c r="W818" s="55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141"/>
      <c r="O819" s="4"/>
      <c r="P819" s="4"/>
      <c r="Q819" s="4"/>
      <c r="R819" s="4"/>
      <c r="S819" s="4"/>
      <c r="T819" s="4"/>
      <c r="U819" s="4"/>
      <c r="V819" s="4"/>
      <c r="W819" s="55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141"/>
      <c r="O820" s="4"/>
      <c r="P820" s="4"/>
      <c r="Q820" s="4"/>
      <c r="R820" s="4"/>
      <c r="S820" s="4"/>
      <c r="T820" s="4"/>
      <c r="U820" s="4"/>
      <c r="V820" s="4"/>
      <c r="W820" s="55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141"/>
      <c r="O821" s="4"/>
      <c r="P821" s="4"/>
      <c r="Q821" s="4"/>
      <c r="R821" s="4"/>
      <c r="S821" s="4"/>
      <c r="T821" s="4"/>
      <c r="U821" s="4"/>
      <c r="V821" s="4"/>
      <c r="W821" s="55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141"/>
      <c r="O822" s="4"/>
      <c r="P822" s="4"/>
      <c r="Q822" s="4"/>
      <c r="R822" s="4"/>
      <c r="S822" s="4"/>
      <c r="T822" s="4"/>
      <c r="U822" s="4"/>
      <c r="V822" s="4"/>
      <c r="W822" s="55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141"/>
      <c r="O823" s="4"/>
      <c r="P823" s="4"/>
      <c r="Q823" s="4"/>
      <c r="R823" s="4"/>
      <c r="S823" s="4"/>
      <c r="T823" s="4"/>
      <c r="U823" s="4"/>
      <c r="V823" s="4"/>
      <c r="W823" s="55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141"/>
      <c r="O824" s="4"/>
      <c r="P824" s="4"/>
      <c r="Q824" s="4"/>
      <c r="R824" s="4"/>
      <c r="S824" s="4"/>
      <c r="T824" s="4"/>
      <c r="U824" s="4"/>
      <c r="V824" s="4"/>
      <c r="W824" s="55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141"/>
      <c r="O825" s="4"/>
      <c r="P825" s="4"/>
      <c r="Q825" s="4"/>
      <c r="R825" s="4"/>
      <c r="S825" s="4"/>
      <c r="T825" s="4"/>
      <c r="U825" s="4"/>
      <c r="V825" s="4"/>
      <c r="W825" s="55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141"/>
      <c r="O826" s="4"/>
      <c r="P826" s="4"/>
      <c r="Q826" s="4"/>
      <c r="R826" s="4"/>
      <c r="S826" s="4"/>
      <c r="T826" s="4"/>
      <c r="U826" s="4"/>
      <c r="V826" s="4"/>
      <c r="W826" s="55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141"/>
      <c r="O827" s="4"/>
      <c r="P827" s="4"/>
      <c r="Q827" s="4"/>
      <c r="R827" s="4"/>
      <c r="S827" s="4"/>
      <c r="T827" s="4"/>
      <c r="U827" s="4"/>
      <c r="V827" s="4"/>
      <c r="W827" s="55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141"/>
      <c r="O828" s="4"/>
      <c r="P828" s="4"/>
      <c r="Q828" s="4"/>
      <c r="R828" s="4"/>
      <c r="S828" s="4"/>
      <c r="T828" s="4"/>
      <c r="U828" s="4"/>
      <c r="V828" s="4"/>
      <c r="W828" s="55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141"/>
      <c r="O829" s="4"/>
      <c r="P829" s="4"/>
      <c r="Q829" s="4"/>
      <c r="R829" s="4"/>
      <c r="S829" s="4"/>
      <c r="T829" s="4"/>
      <c r="U829" s="4"/>
      <c r="V829" s="4"/>
      <c r="W829" s="55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141"/>
      <c r="O830" s="4"/>
      <c r="P830" s="4"/>
      <c r="Q830" s="4"/>
      <c r="R830" s="4"/>
      <c r="S830" s="4"/>
      <c r="T830" s="4"/>
      <c r="U830" s="4"/>
      <c r="V830" s="4"/>
      <c r="W830" s="55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141"/>
      <c r="O831" s="4"/>
      <c r="P831" s="4"/>
      <c r="Q831" s="4"/>
      <c r="R831" s="4"/>
      <c r="S831" s="4"/>
      <c r="T831" s="4"/>
      <c r="U831" s="4"/>
      <c r="V831" s="4"/>
      <c r="W831" s="55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141"/>
      <c r="O832" s="4"/>
      <c r="P832" s="4"/>
      <c r="Q832" s="4"/>
      <c r="R832" s="4"/>
      <c r="S832" s="4"/>
      <c r="T832" s="4"/>
      <c r="U832" s="4"/>
      <c r="V832" s="4"/>
      <c r="W832" s="55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141"/>
      <c r="O833" s="4"/>
      <c r="P833" s="4"/>
      <c r="Q833" s="4"/>
      <c r="R833" s="4"/>
      <c r="S833" s="4"/>
      <c r="T833" s="4"/>
      <c r="U833" s="4"/>
      <c r="V833" s="4"/>
      <c r="W833" s="55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141"/>
      <c r="O834" s="4"/>
      <c r="P834" s="4"/>
      <c r="Q834" s="4"/>
      <c r="R834" s="4"/>
      <c r="S834" s="4"/>
      <c r="T834" s="4"/>
      <c r="U834" s="4"/>
      <c r="V834" s="4"/>
      <c r="W834" s="55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141"/>
      <c r="O835" s="4"/>
      <c r="P835" s="4"/>
      <c r="Q835" s="4"/>
      <c r="R835" s="4"/>
      <c r="S835" s="4"/>
      <c r="T835" s="4"/>
      <c r="U835" s="4"/>
      <c r="V835" s="4"/>
      <c r="W835" s="55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141"/>
      <c r="O836" s="4"/>
      <c r="P836" s="4"/>
      <c r="Q836" s="4"/>
      <c r="R836" s="4"/>
      <c r="S836" s="4"/>
      <c r="T836" s="4"/>
      <c r="U836" s="4"/>
      <c r="V836" s="4"/>
      <c r="W836" s="55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141"/>
      <c r="O837" s="4"/>
      <c r="P837" s="4"/>
      <c r="Q837" s="4"/>
      <c r="R837" s="4"/>
      <c r="S837" s="4"/>
      <c r="T837" s="4"/>
      <c r="U837" s="4"/>
      <c r="V837" s="4"/>
      <c r="W837" s="55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141"/>
      <c r="O838" s="4"/>
      <c r="P838" s="4"/>
      <c r="Q838" s="4"/>
      <c r="R838" s="4"/>
      <c r="S838" s="4"/>
      <c r="T838" s="4"/>
      <c r="U838" s="4"/>
      <c r="V838" s="4"/>
      <c r="W838" s="55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141"/>
      <c r="O839" s="4"/>
      <c r="P839" s="4"/>
      <c r="Q839" s="4"/>
      <c r="R839" s="4"/>
      <c r="S839" s="4"/>
      <c r="T839" s="4"/>
      <c r="U839" s="4"/>
      <c r="V839" s="4"/>
      <c r="W839" s="55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141"/>
      <c r="O840" s="4"/>
      <c r="P840" s="4"/>
      <c r="Q840" s="4"/>
      <c r="R840" s="4"/>
      <c r="S840" s="4"/>
      <c r="T840" s="4"/>
      <c r="U840" s="4"/>
      <c r="V840" s="4"/>
      <c r="W840" s="55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141"/>
      <c r="O841" s="4"/>
      <c r="P841" s="4"/>
      <c r="Q841" s="4"/>
      <c r="R841" s="4"/>
      <c r="S841" s="4"/>
      <c r="T841" s="4"/>
      <c r="U841" s="4"/>
      <c r="V841" s="4"/>
      <c r="W841" s="55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141"/>
      <c r="O842" s="4"/>
      <c r="P842" s="4"/>
      <c r="Q842" s="4"/>
      <c r="R842" s="4"/>
      <c r="S842" s="4"/>
      <c r="T842" s="4"/>
      <c r="U842" s="4"/>
      <c r="V842" s="4"/>
      <c r="W842" s="55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141"/>
      <c r="O843" s="4"/>
      <c r="P843" s="4"/>
      <c r="Q843" s="4"/>
      <c r="R843" s="4"/>
      <c r="S843" s="4"/>
      <c r="T843" s="4"/>
      <c r="U843" s="4"/>
      <c r="V843" s="4"/>
      <c r="W843" s="55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141"/>
      <c r="O844" s="4"/>
      <c r="P844" s="4"/>
      <c r="Q844" s="4"/>
      <c r="R844" s="4"/>
      <c r="S844" s="4"/>
      <c r="T844" s="4"/>
      <c r="U844" s="4"/>
      <c r="V844" s="4"/>
      <c r="W844" s="55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141"/>
      <c r="O845" s="4"/>
      <c r="P845" s="4"/>
      <c r="Q845" s="4"/>
      <c r="R845" s="4"/>
      <c r="S845" s="4"/>
      <c r="T845" s="4"/>
      <c r="U845" s="4"/>
      <c r="V845" s="4"/>
      <c r="W845" s="55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141"/>
      <c r="O846" s="4"/>
      <c r="P846" s="4"/>
      <c r="Q846" s="4"/>
      <c r="R846" s="4"/>
      <c r="S846" s="4"/>
      <c r="T846" s="4"/>
      <c r="U846" s="4"/>
      <c r="V846" s="4"/>
      <c r="W846" s="55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141"/>
      <c r="O847" s="4"/>
      <c r="P847" s="4"/>
      <c r="Q847" s="4"/>
      <c r="R847" s="4"/>
      <c r="S847" s="4"/>
      <c r="T847" s="4"/>
      <c r="U847" s="4"/>
      <c r="V847" s="4"/>
      <c r="W847" s="55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141"/>
      <c r="O848" s="4"/>
      <c r="P848" s="4"/>
      <c r="Q848" s="4"/>
      <c r="R848" s="4"/>
      <c r="S848" s="4"/>
      <c r="T848" s="4"/>
      <c r="U848" s="4"/>
      <c r="V848" s="4"/>
      <c r="W848" s="55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141"/>
      <c r="O849" s="4"/>
      <c r="P849" s="4"/>
      <c r="Q849" s="4"/>
      <c r="R849" s="4"/>
      <c r="S849" s="4"/>
      <c r="T849" s="4"/>
      <c r="U849" s="4"/>
      <c r="V849" s="4"/>
      <c r="W849" s="55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141"/>
      <c r="O850" s="4"/>
      <c r="P850" s="4"/>
      <c r="Q850" s="4"/>
      <c r="R850" s="4"/>
      <c r="S850" s="4"/>
      <c r="T850" s="4"/>
      <c r="U850" s="4"/>
      <c r="V850" s="4"/>
      <c r="W850" s="55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141"/>
      <c r="O851" s="4"/>
      <c r="P851" s="4"/>
      <c r="Q851" s="4"/>
      <c r="R851" s="4"/>
      <c r="S851" s="4"/>
      <c r="T851" s="4"/>
      <c r="U851" s="4"/>
      <c r="V851" s="4"/>
      <c r="W851" s="55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141"/>
      <c r="O852" s="4"/>
      <c r="P852" s="4"/>
      <c r="Q852" s="4"/>
      <c r="R852" s="4"/>
      <c r="S852" s="4"/>
      <c r="T852" s="4"/>
      <c r="U852" s="4"/>
      <c r="V852" s="4"/>
      <c r="W852" s="55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141"/>
      <c r="O853" s="4"/>
      <c r="P853" s="4"/>
      <c r="Q853" s="4"/>
      <c r="R853" s="4"/>
      <c r="S853" s="4"/>
      <c r="T853" s="4"/>
      <c r="U853" s="4"/>
      <c r="V853" s="4"/>
      <c r="W853" s="55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141"/>
      <c r="O854" s="4"/>
      <c r="P854" s="4"/>
      <c r="Q854" s="4"/>
      <c r="R854" s="4"/>
      <c r="S854" s="4"/>
      <c r="T854" s="4"/>
      <c r="U854" s="4"/>
      <c r="V854" s="4"/>
      <c r="W854" s="55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141"/>
      <c r="O855" s="4"/>
      <c r="P855" s="4"/>
      <c r="Q855" s="4"/>
      <c r="R855" s="4"/>
      <c r="S855" s="4"/>
      <c r="T855" s="4"/>
      <c r="U855" s="4"/>
      <c r="V855" s="4"/>
      <c r="W855" s="55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141"/>
      <c r="O856" s="4"/>
      <c r="P856" s="4"/>
      <c r="Q856" s="4"/>
      <c r="R856" s="4"/>
      <c r="S856" s="4"/>
      <c r="T856" s="4"/>
      <c r="U856" s="4"/>
      <c r="V856" s="4"/>
      <c r="W856" s="55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141"/>
      <c r="O857" s="4"/>
      <c r="P857" s="4"/>
      <c r="Q857" s="4"/>
      <c r="R857" s="4"/>
      <c r="S857" s="4"/>
      <c r="T857" s="4"/>
      <c r="U857" s="4"/>
      <c r="V857" s="4"/>
      <c r="W857" s="55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141"/>
      <c r="O858" s="4"/>
      <c r="P858" s="4"/>
      <c r="Q858" s="4"/>
      <c r="R858" s="4"/>
      <c r="S858" s="4"/>
      <c r="T858" s="4"/>
      <c r="U858" s="4"/>
      <c r="V858" s="4"/>
      <c r="W858" s="55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141"/>
      <c r="O859" s="4"/>
      <c r="P859" s="4"/>
      <c r="Q859" s="4"/>
      <c r="R859" s="4"/>
      <c r="S859" s="4"/>
      <c r="T859" s="4"/>
      <c r="U859" s="4"/>
      <c r="V859" s="4"/>
      <c r="W859" s="55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141"/>
      <c r="O860" s="4"/>
      <c r="P860" s="4"/>
      <c r="Q860" s="4"/>
      <c r="R860" s="4"/>
      <c r="S860" s="4"/>
      <c r="T860" s="4"/>
      <c r="U860" s="4"/>
      <c r="V860" s="4"/>
      <c r="W860" s="55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141"/>
      <c r="O861" s="4"/>
      <c r="P861" s="4"/>
      <c r="Q861" s="4"/>
      <c r="R861" s="4"/>
      <c r="S861" s="4"/>
      <c r="T861" s="4"/>
      <c r="U861" s="4"/>
      <c r="V861" s="4"/>
      <c r="W861" s="55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141"/>
      <c r="O862" s="4"/>
      <c r="P862" s="4"/>
      <c r="Q862" s="4"/>
      <c r="R862" s="4"/>
      <c r="S862" s="4"/>
      <c r="T862" s="4"/>
      <c r="U862" s="4"/>
      <c r="V862" s="4"/>
      <c r="W862" s="55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141"/>
      <c r="O863" s="4"/>
      <c r="P863" s="4"/>
      <c r="Q863" s="4"/>
      <c r="R863" s="4"/>
      <c r="S863" s="4"/>
      <c r="T863" s="4"/>
      <c r="U863" s="4"/>
      <c r="V863" s="4"/>
      <c r="W863" s="55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141"/>
      <c r="O864" s="4"/>
      <c r="P864" s="4"/>
      <c r="Q864" s="4"/>
      <c r="R864" s="4"/>
      <c r="S864" s="4"/>
      <c r="T864" s="4"/>
      <c r="U864" s="4"/>
      <c r="V864" s="4"/>
      <c r="W864" s="55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141"/>
      <c r="O865" s="4"/>
      <c r="P865" s="4"/>
      <c r="Q865" s="4"/>
      <c r="R865" s="4"/>
      <c r="S865" s="4"/>
      <c r="T865" s="4"/>
      <c r="U865" s="4"/>
      <c r="V865" s="4"/>
      <c r="W865" s="55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141"/>
      <c r="O866" s="4"/>
      <c r="P866" s="4"/>
      <c r="Q866" s="4"/>
      <c r="R866" s="4"/>
      <c r="S866" s="4"/>
      <c r="T866" s="4"/>
      <c r="U866" s="4"/>
      <c r="V866" s="4"/>
      <c r="W866" s="55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141"/>
      <c r="O867" s="4"/>
      <c r="P867" s="4"/>
      <c r="Q867" s="4"/>
      <c r="R867" s="4"/>
      <c r="S867" s="4"/>
      <c r="T867" s="4"/>
      <c r="U867" s="4"/>
      <c r="V867" s="4"/>
      <c r="W867" s="55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141"/>
      <c r="O868" s="4"/>
      <c r="P868" s="4"/>
      <c r="Q868" s="4"/>
      <c r="R868" s="4"/>
      <c r="S868" s="4"/>
      <c r="T868" s="4"/>
      <c r="U868" s="4"/>
      <c r="V868" s="4"/>
      <c r="W868" s="55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141"/>
      <c r="O869" s="4"/>
      <c r="P869" s="4"/>
      <c r="Q869" s="4"/>
      <c r="R869" s="4"/>
      <c r="S869" s="4"/>
      <c r="T869" s="4"/>
      <c r="U869" s="4"/>
      <c r="V869" s="4"/>
      <c r="W869" s="55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141"/>
      <c r="O870" s="4"/>
      <c r="P870" s="4"/>
      <c r="Q870" s="4"/>
      <c r="R870" s="4"/>
      <c r="S870" s="4"/>
      <c r="T870" s="4"/>
      <c r="U870" s="4"/>
      <c r="V870" s="4"/>
      <c r="W870" s="55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141"/>
      <c r="O871" s="4"/>
      <c r="P871" s="4"/>
      <c r="Q871" s="4"/>
      <c r="R871" s="4"/>
      <c r="S871" s="4"/>
      <c r="T871" s="4"/>
      <c r="U871" s="4"/>
      <c r="V871" s="4"/>
      <c r="W871" s="55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141"/>
      <c r="O872" s="4"/>
      <c r="P872" s="4"/>
      <c r="Q872" s="4"/>
      <c r="R872" s="4"/>
      <c r="S872" s="4"/>
      <c r="T872" s="4"/>
      <c r="U872" s="4"/>
      <c r="V872" s="4"/>
      <c r="W872" s="55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141"/>
      <c r="O873" s="4"/>
      <c r="P873" s="4"/>
      <c r="Q873" s="4"/>
      <c r="R873" s="4"/>
      <c r="S873" s="4"/>
      <c r="T873" s="4"/>
      <c r="U873" s="4"/>
      <c r="V873" s="4"/>
      <c r="W873" s="55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141"/>
      <c r="O874" s="4"/>
      <c r="P874" s="4"/>
      <c r="Q874" s="4"/>
      <c r="R874" s="4"/>
      <c r="S874" s="4"/>
      <c r="T874" s="4"/>
      <c r="U874" s="4"/>
      <c r="V874" s="4"/>
      <c r="W874" s="55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141"/>
      <c r="O875" s="4"/>
      <c r="P875" s="4"/>
      <c r="Q875" s="4"/>
      <c r="R875" s="4"/>
      <c r="S875" s="4"/>
      <c r="T875" s="4"/>
      <c r="U875" s="4"/>
      <c r="V875" s="4"/>
      <c r="W875" s="55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141"/>
      <c r="O876" s="4"/>
      <c r="P876" s="4"/>
      <c r="Q876" s="4"/>
      <c r="R876" s="4"/>
      <c r="S876" s="4"/>
      <c r="T876" s="4"/>
      <c r="U876" s="4"/>
      <c r="V876" s="4"/>
      <c r="W876" s="55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141"/>
      <c r="O877" s="4"/>
      <c r="P877" s="4"/>
      <c r="Q877" s="4"/>
      <c r="R877" s="4"/>
      <c r="S877" s="4"/>
      <c r="T877" s="4"/>
      <c r="U877" s="4"/>
      <c r="V877" s="4"/>
      <c r="W877" s="55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141"/>
      <c r="O878" s="4"/>
      <c r="P878" s="4"/>
      <c r="Q878" s="4"/>
      <c r="R878" s="4"/>
      <c r="S878" s="4"/>
      <c r="T878" s="4"/>
      <c r="U878" s="4"/>
      <c r="V878" s="4"/>
      <c r="W878" s="55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141"/>
      <c r="O879" s="4"/>
      <c r="P879" s="4"/>
      <c r="Q879" s="4"/>
      <c r="R879" s="4"/>
      <c r="S879" s="4"/>
      <c r="T879" s="4"/>
      <c r="U879" s="4"/>
      <c r="V879" s="4"/>
      <c r="W879" s="55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141"/>
      <c r="O880" s="4"/>
      <c r="P880" s="4"/>
      <c r="Q880" s="4"/>
      <c r="R880" s="4"/>
      <c r="S880" s="4"/>
      <c r="T880" s="4"/>
      <c r="U880" s="4"/>
      <c r="V880" s="4"/>
      <c r="W880" s="55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141"/>
      <c r="O881" s="4"/>
      <c r="P881" s="4"/>
      <c r="Q881" s="4"/>
      <c r="R881" s="4"/>
      <c r="S881" s="4"/>
      <c r="T881" s="4"/>
      <c r="U881" s="4"/>
      <c r="V881" s="4"/>
      <c r="W881" s="55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141"/>
      <c r="O882" s="4"/>
      <c r="P882" s="4"/>
      <c r="Q882" s="4"/>
      <c r="R882" s="4"/>
      <c r="S882" s="4"/>
      <c r="T882" s="4"/>
      <c r="U882" s="4"/>
      <c r="V882" s="4"/>
      <c r="W882" s="55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141"/>
      <c r="O883" s="4"/>
      <c r="P883" s="4"/>
      <c r="Q883" s="4"/>
      <c r="R883" s="4"/>
      <c r="S883" s="4"/>
      <c r="T883" s="4"/>
      <c r="U883" s="4"/>
      <c r="V883" s="4"/>
      <c r="W883" s="55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141"/>
      <c r="O884" s="4"/>
      <c r="P884" s="4"/>
      <c r="Q884" s="4"/>
      <c r="R884" s="4"/>
      <c r="S884" s="4"/>
      <c r="T884" s="4"/>
      <c r="U884" s="4"/>
      <c r="V884" s="4"/>
      <c r="W884" s="55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141"/>
      <c r="O885" s="4"/>
      <c r="P885" s="4"/>
      <c r="Q885" s="4"/>
      <c r="R885" s="4"/>
      <c r="S885" s="4"/>
      <c r="T885" s="4"/>
      <c r="U885" s="4"/>
      <c r="V885" s="4"/>
      <c r="W885" s="55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141"/>
      <c r="O886" s="4"/>
      <c r="P886" s="4"/>
      <c r="Q886" s="4"/>
      <c r="R886" s="4"/>
      <c r="S886" s="4"/>
      <c r="T886" s="4"/>
      <c r="U886" s="4"/>
      <c r="V886" s="4"/>
      <c r="W886" s="55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141"/>
      <c r="O887" s="4"/>
      <c r="P887" s="4"/>
      <c r="Q887" s="4"/>
      <c r="R887" s="4"/>
      <c r="S887" s="4"/>
      <c r="T887" s="4"/>
      <c r="U887" s="4"/>
      <c r="V887" s="4"/>
      <c r="W887" s="55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141"/>
      <c r="O888" s="4"/>
      <c r="P888" s="4"/>
      <c r="Q888" s="4"/>
      <c r="R888" s="4"/>
      <c r="S888" s="4"/>
      <c r="T888" s="4"/>
      <c r="U888" s="4"/>
      <c r="V888" s="4"/>
      <c r="W888" s="55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141"/>
      <c r="O889" s="4"/>
      <c r="P889" s="4"/>
      <c r="Q889" s="4"/>
      <c r="R889" s="4"/>
      <c r="S889" s="4"/>
      <c r="T889" s="4"/>
      <c r="U889" s="4"/>
      <c r="V889" s="4"/>
      <c r="W889" s="55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141"/>
      <c r="O890" s="4"/>
      <c r="P890" s="4"/>
      <c r="Q890" s="4"/>
      <c r="R890" s="4"/>
      <c r="S890" s="4"/>
      <c r="T890" s="4"/>
      <c r="U890" s="4"/>
      <c r="V890" s="4"/>
      <c r="W890" s="55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141"/>
      <c r="O891" s="4"/>
      <c r="P891" s="4"/>
      <c r="Q891" s="4"/>
      <c r="R891" s="4"/>
      <c r="S891" s="4"/>
      <c r="T891" s="4"/>
      <c r="U891" s="4"/>
      <c r="V891" s="4"/>
      <c r="W891" s="55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141"/>
      <c r="O892" s="4"/>
      <c r="P892" s="4"/>
      <c r="Q892" s="4"/>
      <c r="R892" s="4"/>
      <c r="S892" s="4"/>
      <c r="T892" s="4"/>
      <c r="U892" s="4"/>
      <c r="V892" s="4"/>
      <c r="W892" s="55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141"/>
      <c r="O893" s="4"/>
      <c r="P893" s="4"/>
      <c r="Q893" s="4"/>
      <c r="R893" s="4"/>
      <c r="S893" s="4"/>
      <c r="T893" s="4"/>
      <c r="U893" s="4"/>
      <c r="V893" s="4"/>
      <c r="W893" s="55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141"/>
      <c r="O894" s="4"/>
      <c r="P894" s="4"/>
      <c r="Q894" s="4"/>
      <c r="R894" s="4"/>
      <c r="S894" s="4"/>
      <c r="T894" s="4"/>
      <c r="U894" s="4"/>
      <c r="V894" s="4"/>
      <c r="W894" s="55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141"/>
      <c r="O895" s="4"/>
      <c r="P895" s="4"/>
      <c r="Q895" s="4"/>
      <c r="R895" s="4"/>
      <c r="S895" s="4"/>
      <c r="T895" s="4"/>
      <c r="U895" s="4"/>
      <c r="V895" s="4"/>
      <c r="W895" s="55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141"/>
      <c r="O896" s="4"/>
      <c r="P896" s="4"/>
      <c r="Q896" s="4"/>
      <c r="R896" s="4"/>
      <c r="S896" s="4"/>
      <c r="T896" s="4"/>
      <c r="U896" s="4"/>
      <c r="V896" s="4"/>
      <c r="W896" s="55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141"/>
      <c r="O897" s="4"/>
      <c r="P897" s="4"/>
      <c r="Q897" s="4"/>
      <c r="R897" s="4"/>
      <c r="S897" s="4"/>
      <c r="T897" s="4"/>
      <c r="U897" s="4"/>
      <c r="V897" s="4"/>
      <c r="W897" s="55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141"/>
      <c r="O898" s="4"/>
      <c r="P898" s="4"/>
      <c r="Q898" s="4"/>
      <c r="R898" s="4"/>
      <c r="S898" s="4"/>
      <c r="T898" s="4"/>
      <c r="U898" s="4"/>
      <c r="V898" s="4"/>
      <c r="W898" s="55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141"/>
      <c r="O899" s="4"/>
      <c r="P899" s="4"/>
      <c r="Q899" s="4"/>
      <c r="R899" s="4"/>
      <c r="S899" s="4"/>
      <c r="T899" s="4"/>
      <c r="U899" s="4"/>
      <c r="V899" s="4"/>
      <c r="W899" s="55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141"/>
      <c r="O900" s="4"/>
      <c r="P900" s="4"/>
      <c r="Q900" s="4"/>
      <c r="R900" s="4"/>
      <c r="S900" s="4"/>
      <c r="T900" s="4"/>
      <c r="U900" s="4"/>
      <c r="V900" s="4"/>
      <c r="W900" s="55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141"/>
      <c r="O901" s="4"/>
      <c r="P901" s="4"/>
      <c r="Q901" s="4"/>
      <c r="R901" s="4"/>
      <c r="S901" s="4"/>
      <c r="T901" s="4"/>
      <c r="U901" s="4"/>
      <c r="V901" s="4"/>
      <c r="W901" s="55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141"/>
      <c r="O902" s="4"/>
      <c r="P902" s="4"/>
      <c r="Q902" s="4"/>
      <c r="R902" s="4"/>
      <c r="S902" s="4"/>
      <c r="T902" s="4"/>
      <c r="U902" s="4"/>
      <c r="V902" s="4"/>
      <c r="W902" s="55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141"/>
      <c r="O903" s="4"/>
      <c r="P903" s="4"/>
      <c r="Q903" s="4"/>
      <c r="R903" s="4"/>
      <c r="S903" s="4"/>
      <c r="T903" s="4"/>
      <c r="U903" s="4"/>
      <c r="V903" s="4"/>
      <c r="W903" s="55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141"/>
      <c r="O904" s="4"/>
      <c r="P904" s="4"/>
      <c r="Q904" s="4"/>
      <c r="R904" s="4"/>
      <c r="S904" s="4"/>
      <c r="T904" s="4"/>
      <c r="U904" s="4"/>
      <c r="V904" s="4"/>
      <c r="W904" s="55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141"/>
      <c r="O905" s="4"/>
      <c r="P905" s="4"/>
      <c r="Q905" s="4"/>
      <c r="R905" s="4"/>
      <c r="S905" s="4"/>
      <c r="T905" s="4"/>
      <c r="U905" s="4"/>
      <c r="V905" s="4"/>
      <c r="W905" s="55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141"/>
      <c r="O906" s="4"/>
      <c r="P906" s="4"/>
      <c r="Q906" s="4"/>
      <c r="R906" s="4"/>
      <c r="S906" s="4"/>
      <c r="T906" s="4"/>
      <c r="U906" s="4"/>
      <c r="V906" s="4"/>
      <c r="W906" s="55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141"/>
      <c r="O907" s="4"/>
      <c r="P907" s="4"/>
      <c r="Q907" s="4"/>
      <c r="R907" s="4"/>
      <c r="S907" s="4"/>
      <c r="T907" s="4"/>
      <c r="U907" s="4"/>
      <c r="V907" s="4"/>
      <c r="W907" s="55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141"/>
      <c r="O908" s="4"/>
      <c r="P908" s="4"/>
      <c r="Q908" s="4"/>
      <c r="R908" s="4"/>
      <c r="S908" s="4"/>
      <c r="T908" s="4"/>
      <c r="U908" s="4"/>
      <c r="V908" s="4"/>
      <c r="W908" s="55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141"/>
      <c r="O909" s="4"/>
      <c r="P909" s="4"/>
      <c r="Q909" s="4"/>
      <c r="R909" s="4"/>
      <c r="S909" s="4"/>
      <c r="T909" s="4"/>
      <c r="U909" s="4"/>
      <c r="V909" s="4"/>
      <c r="W909" s="55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141"/>
      <c r="O910" s="4"/>
      <c r="P910" s="4"/>
      <c r="Q910" s="4"/>
      <c r="R910" s="4"/>
      <c r="S910" s="4"/>
      <c r="T910" s="4"/>
      <c r="U910" s="4"/>
      <c r="V910" s="4"/>
      <c r="W910" s="55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141"/>
      <c r="O911" s="4"/>
      <c r="P911" s="4"/>
      <c r="Q911" s="4"/>
      <c r="R911" s="4"/>
      <c r="S911" s="4"/>
      <c r="T911" s="4"/>
      <c r="U911" s="4"/>
      <c r="V911" s="4"/>
      <c r="W911" s="55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141"/>
      <c r="O912" s="4"/>
      <c r="P912" s="4"/>
      <c r="Q912" s="4"/>
      <c r="R912" s="4"/>
      <c r="S912" s="4"/>
      <c r="T912" s="4"/>
      <c r="U912" s="4"/>
      <c r="V912" s="4"/>
      <c r="W912" s="55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141"/>
      <c r="O913" s="4"/>
      <c r="P913" s="4"/>
      <c r="Q913" s="4"/>
      <c r="R913" s="4"/>
      <c r="S913" s="4"/>
      <c r="T913" s="4"/>
      <c r="U913" s="4"/>
      <c r="V913" s="4"/>
      <c r="W913" s="55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141"/>
      <c r="O914" s="4"/>
      <c r="P914" s="4"/>
      <c r="Q914" s="4"/>
      <c r="R914" s="4"/>
      <c r="S914" s="4"/>
      <c r="T914" s="4"/>
      <c r="U914" s="4"/>
      <c r="V914" s="4"/>
      <c r="W914" s="55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141"/>
      <c r="O915" s="4"/>
      <c r="P915" s="4"/>
      <c r="Q915" s="4"/>
      <c r="R915" s="4"/>
      <c r="S915" s="4"/>
      <c r="T915" s="4"/>
      <c r="U915" s="4"/>
      <c r="V915" s="4"/>
      <c r="W915" s="55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141"/>
      <c r="O916" s="4"/>
      <c r="P916" s="4"/>
      <c r="Q916" s="4"/>
      <c r="R916" s="4"/>
      <c r="S916" s="4"/>
      <c r="T916" s="4"/>
      <c r="U916" s="4"/>
      <c r="V916" s="4"/>
      <c r="W916" s="55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141"/>
      <c r="O917" s="4"/>
      <c r="P917" s="4"/>
      <c r="Q917" s="4"/>
      <c r="R917" s="4"/>
      <c r="S917" s="4"/>
      <c r="T917" s="4"/>
      <c r="U917" s="4"/>
      <c r="V917" s="4"/>
      <c r="W917" s="55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141"/>
      <c r="O918" s="4"/>
      <c r="P918" s="4"/>
      <c r="Q918" s="4"/>
      <c r="R918" s="4"/>
      <c r="S918" s="4"/>
      <c r="T918" s="4"/>
      <c r="U918" s="4"/>
      <c r="V918" s="4"/>
      <c r="W918" s="55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141"/>
      <c r="O919" s="4"/>
      <c r="P919" s="4"/>
      <c r="Q919" s="4"/>
      <c r="R919" s="4"/>
      <c r="S919" s="4"/>
      <c r="T919" s="4"/>
      <c r="U919" s="4"/>
      <c r="V919" s="4"/>
      <c r="W919" s="55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141"/>
      <c r="O920" s="4"/>
      <c r="P920" s="4"/>
      <c r="Q920" s="4"/>
      <c r="R920" s="4"/>
      <c r="S920" s="4"/>
      <c r="T920" s="4"/>
      <c r="U920" s="4"/>
      <c r="V920" s="4"/>
      <c r="W920" s="55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141"/>
      <c r="O921" s="4"/>
      <c r="P921" s="4"/>
      <c r="Q921" s="4"/>
      <c r="R921" s="4"/>
      <c r="S921" s="4"/>
      <c r="T921" s="4"/>
      <c r="U921" s="4"/>
      <c r="V921" s="4"/>
      <c r="W921" s="55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141"/>
      <c r="O922" s="4"/>
      <c r="P922" s="4"/>
      <c r="Q922" s="4"/>
      <c r="R922" s="4"/>
      <c r="S922" s="4"/>
      <c r="T922" s="4"/>
      <c r="U922" s="4"/>
      <c r="V922" s="4"/>
      <c r="W922" s="55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141"/>
      <c r="O923" s="4"/>
      <c r="P923" s="4"/>
      <c r="Q923" s="4"/>
      <c r="R923" s="4"/>
      <c r="S923" s="4"/>
      <c r="T923" s="4"/>
      <c r="U923" s="4"/>
      <c r="V923" s="4"/>
      <c r="W923" s="55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141"/>
      <c r="O924" s="4"/>
      <c r="P924" s="4"/>
      <c r="Q924" s="4"/>
      <c r="R924" s="4"/>
      <c r="S924" s="4"/>
      <c r="T924" s="4"/>
      <c r="U924" s="4"/>
      <c r="V924" s="4"/>
      <c r="W924" s="55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141"/>
      <c r="O925" s="4"/>
      <c r="P925" s="4"/>
      <c r="Q925" s="4"/>
      <c r="R925" s="4"/>
      <c r="S925" s="4"/>
      <c r="T925" s="4"/>
      <c r="U925" s="4"/>
      <c r="V925" s="4"/>
      <c r="W925" s="55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141"/>
      <c r="O926" s="4"/>
      <c r="P926" s="4"/>
      <c r="Q926" s="4"/>
      <c r="R926" s="4"/>
      <c r="S926" s="4"/>
      <c r="T926" s="4"/>
      <c r="U926" s="4"/>
      <c r="V926" s="4"/>
      <c r="W926" s="55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141"/>
      <c r="O927" s="4"/>
      <c r="P927" s="4"/>
      <c r="Q927" s="4"/>
      <c r="R927" s="4"/>
      <c r="S927" s="4"/>
      <c r="T927" s="4"/>
      <c r="U927" s="4"/>
      <c r="V927" s="4"/>
      <c r="W927" s="55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141"/>
      <c r="O928" s="4"/>
      <c r="P928" s="4"/>
      <c r="Q928" s="4"/>
      <c r="R928" s="4"/>
      <c r="S928" s="4"/>
      <c r="T928" s="4"/>
      <c r="U928" s="4"/>
      <c r="V928" s="4"/>
      <c r="W928" s="55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141"/>
      <c r="O929" s="4"/>
      <c r="P929" s="4"/>
      <c r="Q929" s="4"/>
      <c r="R929" s="4"/>
      <c r="S929" s="4"/>
      <c r="T929" s="4"/>
      <c r="U929" s="4"/>
      <c r="V929" s="4"/>
      <c r="W929" s="55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141"/>
      <c r="O930" s="4"/>
      <c r="P930" s="4"/>
      <c r="Q930" s="4"/>
      <c r="R930" s="4"/>
      <c r="S930" s="4"/>
      <c r="T930" s="4"/>
      <c r="U930" s="4"/>
      <c r="V930" s="4"/>
      <c r="W930" s="55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141"/>
      <c r="O931" s="4"/>
      <c r="P931" s="4"/>
      <c r="Q931" s="4"/>
      <c r="R931" s="4"/>
      <c r="S931" s="4"/>
      <c r="T931" s="4"/>
      <c r="U931" s="4"/>
      <c r="V931" s="4"/>
      <c r="W931" s="55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141"/>
      <c r="O932" s="4"/>
      <c r="P932" s="4"/>
      <c r="Q932" s="4"/>
      <c r="R932" s="4"/>
      <c r="S932" s="4"/>
      <c r="T932" s="4"/>
      <c r="U932" s="4"/>
      <c r="V932" s="4"/>
      <c r="W932" s="55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141"/>
      <c r="O933" s="4"/>
      <c r="P933" s="4"/>
      <c r="Q933" s="4"/>
      <c r="R933" s="4"/>
      <c r="S933" s="4"/>
      <c r="T933" s="4"/>
      <c r="U933" s="4"/>
      <c r="V933" s="4"/>
      <c r="W933" s="55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141"/>
      <c r="O934" s="4"/>
      <c r="P934" s="4"/>
      <c r="Q934" s="4"/>
      <c r="R934" s="4"/>
      <c r="S934" s="4"/>
      <c r="T934" s="4"/>
      <c r="U934" s="4"/>
      <c r="V934" s="4"/>
      <c r="W934" s="55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141"/>
      <c r="O935" s="4"/>
      <c r="P935" s="4"/>
      <c r="Q935" s="4"/>
      <c r="R935" s="4"/>
      <c r="S935" s="4"/>
      <c r="T935" s="4"/>
      <c r="U935" s="4"/>
      <c r="V935" s="4"/>
      <c r="W935" s="55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141"/>
      <c r="O936" s="4"/>
      <c r="P936" s="4"/>
      <c r="Q936" s="4"/>
      <c r="R936" s="4"/>
      <c r="S936" s="4"/>
      <c r="T936" s="4"/>
      <c r="U936" s="4"/>
      <c r="V936" s="4"/>
      <c r="W936" s="55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141"/>
      <c r="O937" s="4"/>
      <c r="P937" s="4"/>
      <c r="Q937" s="4"/>
      <c r="R937" s="4"/>
      <c r="S937" s="4"/>
      <c r="T937" s="4"/>
      <c r="U937" s="4"/>
      <c r="V937" s="4"/>
      <c r="W937" s="55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141"/>
      <c r="O938" s="4"/>
      <c r="P938" s="4"/>
      <c r="Q938" s="4"/>
      <c r="R938" s="4"/>
      <c r="S938" s="4"/>
      <c r="T938" s="4"/>
      <c r="U938" s="4"/>
      <c r="V938" s="4"/>
      <c r="W938" s="55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141"/>
      <c r="O939" s="4"/>
      <c r="P939" s="4"/>
      <c r="Q939" s="4"/>
      <c r="R939" s="4"/>
      <c r="S939" s="4"/>
      <c r="T939" s="4"/>
      <c r="U939" s="4"/>
      <c r="V939" s="4"/>
      <c r="W939" s="55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141"/>
      <c r="O940" s="4"/>
      <c r="P940" s="4"/>
      <c r="Q940" s="4"/>
      <c r="R940" s="4"/>
      <c r="S940" s="4"/>
      <c r="T940" s="4"/>
      <c r="U940" s="4"/>
      <c r="V940" s="4"/>
      <c r="W940" s="55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141"/>
      <c r="O941" s="4"/>
      <c r="P941" s="4"/>
      <c r="Q941" s="4"/>
      <c r="R941" s="4"/>
      <c r="S941" s="4"/>
      <c r="T941" s="4"/>
      <c r="U941" s="4"/>
      <c r="V941" s="4"/>
      <c r="W941" s="55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141"/>
      <c r="O942" s="4"/>
      <c r="P942" s="4"/>
      <c r="Q942" s="4"/>
      <c r="R942" s="4"/>
      <c r="S942" s="4"/>
      <c r="T942" s="4"/>
      <c r="U942" s="4"/>
      <c r="V942" s="4"/>
      <c r="W942" s="55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141"/>
      <c r="O943" s="4"/>
      <c r="P943" s="4"/>
      <c r="Q943" s="4"/>
      <c r="R943" s="4"/>
      <c r="S943" s="4"/>
      <c r="T943" s="4"/>
      <c r="U943" s="4"/>
      <c r="V943" s="4"/>
      <c r="W943" s="55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141"/>
      <c r="O944" s="4"/>
      <c r="P944" s="4"/>
      <c r="Q944" s="4"/>
      <c r="R944" s="4"/>
      <c r="S944" s="4"/>
      <c r="T944" s="4"/>
      <c r="U944" s="4"/>
      <c r="V944" s="4"/>
      <c r="W944" s="55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141"/>
      <c r="O945" s="4"/>
      <c r="P945" s="4"/>
      <c r="Q945" s="4"/>
      <c r="R945" s="4"/>
      <c r="S945" s="4"/>
      <c r="T945" s="4"/>
      <c r="U945" s="4"/>
      <c r="V945" s="4"/>
      <c r="W945" s="55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141"/>
      <c r="O946" s="4"/>
      <c r="P946" s="4"/>
      <c r="Q946" s="4"/>
      <c r="R946" s="4"/>
      <c r="S946" s="4"/>
      <c r="T946" s="4"/>
      <c r="U946" s="4"/>
      <c r="V946" s="4"/>
      <c r="W946" s="55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141"/>
      <c r="O947" s="4"/>
      <c r="P947" s="4"/>
      <c r="Q947" s="4"/>
      <c r="R947" s="4"/>
      <c r="S947" s="4"/>
      <c r="T947" s="4"/>
      <c r="U947" s="4"/>
      <c r="V947" s="4"/>
      <c r="W947" s="55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141"/>
      <c r="O948" s="4"/>
      <c r="P948" s="4"/>
      <c r="Q948" s="4"/>
      <c r="R948" s="4"/>
      <c r="S948" s="4"/>
      <c r="T948" s="4"/>
      <c r="U948" s="4"/>
      <c r="V948" s="4"/>
      <c r="W948" s="55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141"/>
      <c r="O949" s="4"/>
      <c r="P949" s="4"/>
      <c r="Q949" s="4"/>
      <c r="R949" s="4"/>
      <c r="S949" s="4"/>
      <c r="T949" s="4"/>
      <c r="U949" s="4"/>
      <c r="V949" s="4"/>
      <c r="W949" s="55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141"/>
      <c r="O950" s="4"/>
      <c r="P950" s="4"/>
      <c r="Q950" s="4"/>
      <c r="R950" s="4"/>
      <c r="S950" s="4"/>
      <c r="T950" s="4"/>
      <c r="U950" s="4"/>
      <c r="V950" s="4"/>
      <c r="W950" s="55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141"/>
      <c r="O951" s="4"/>
      <c r="P951" s="4"/>
      <c r="Q951" s="4"/>
      <c r="R951" s="4"/>
      <c r="S951" s="4"/>
      <c r="T951" s="4"/>
      <c r="U951" s="4"/>
      <c r="V951" s="4"/>
      <c r="W951" s="55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141"/>
      <c r="O952" s="4"/>
      <c r="P952" s="4"/>
      <c r="Q952" s="4"/>
      <c r="R952" s="4"/>
      <c r="S952" s="4"/>
      <c r="T952" s="4"/>
      <c r="U952" s="4"/>
      <c r="V952" s="4"/>
      <c r="W952" s="55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141"/>
      <c r="O953" s="4"/>
      <c r="P953" s="4"/>
      <c r="Q953" s="4"/>
      <c r="R953" s="4"/>
      <c r="S953" s="4"/>
      <c r="T953" s="4"/>
      <c r="U953" s="4"/>
      <c r="V953" s="4"/>
      <c r="W953" s="55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141"/>
      <c r="O954" s="4"/>
      <c r="P954" s="4"/>
      <c r="Q954" s="4"/>
      <c r="R954" s="4"/>
      <c r="S954" s="4"/>
      <c r="T954" s="4"/>
      <c r="U954" s="4"/>
      <c r="V954" s="4"/>
      <c r="W954" s="55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141"/>
      <c r="O955" s="4"/>
      <c r="P955" s="4"/>
      <c r="Q955" s="4"/>
      <c r="R955" s="4"/>
      <c r="S955" s="4"/>
      <c r="T955" s="4"/>
      <c r="U955" s="4"/>
      <c r="V955" s="4"/>
      <c r="W955" s="55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141"/>
      <c r="O956" s="4"/>
      <c r="P956" s="4"/>
      <c r="Q956" s="4"/>
      <c r="R956" s="4"/>
      <c r="S956" s="4"/>
      <c r="T956" s="4"/>
      <c r="U956" s="4"/>
      <c r="V956" s="4"/>
      <c r="W956" s="55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141"/>
      <c r="O957" s="4"/>
      <c r="P957" s="4"/>
      <c r="Q957" s="4"/>
      <c r="R957" s="4"/>
      <c r="S957" s="4"/>
      <c r="T957" s="4"/>
      <c r="U957" s="4"/>
      <c r="V957" s="4"/>
      <c r="W957" s="55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141"/>
      <c r="O958" s="4"/>
      <c r="P958" s="4"/>
      <c r="Q958" s="4"/>
      <c r="R958" s="4"/>
      <c r="S958" s="4"/>
      <c r="T958" s="4"/>
      <c r="U958" s="4"/>
      <c r="V958" s="4"/>
      <c r="W958" s="55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141"/>
      <c r="O959" s="4"/>
      <c r="P959" s="4"/>
      <c r="Q959" s="4"/>
      <c r="R959" s="4"/>
      <c r="S959" s="4"/>
      <c r="T959" s="4"/>
      <c r="U959" s="4"/>
      <c r="V959" s="4"/>
      <c r="W959" s="55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141"/>
      <c r="O960" s="4"/>
      <c r="P960" s="4"/>
      <c r="Q960" s="4"/>
      <c r="R960" s="4"/>
      <c r="S960" s="4"/>
      <c r="T960" s="4"/>
      <c r="U960" s="4"/>
      <c r="V960" s="4"/>
      <c r="W960" s="55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141"/>
      <c r="O961" s="4"/>
      <c r="P961" s="4"/>
      <c r="Q961" s="4"/>
      <c r="R961" s="4"/>
      <c r="S961" s="4"/>
      <c r="T961" s="4"/>
      <c r="U961" s="4"/>
      <c r="V961" s="4"/>
      <c r="W961" s="55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141"/>
      <c r="O962" s="4"/>
      <c r="P962" s="4"/>
      <c r="Q962" s="4"/>
      <c r="R962" s="4"/>
      <c r="S962" s="4"/>
      <c r="T962" s="4"/>
      <c r="U962" s="4"/>
      <c r="V962" s="4"/>
      <c r="W962" s="55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141"/>
      <c r="O963" s="4"/>
      <c r="P963" s="4"/>
      <c r="Q963" s="4"/>
      <c r="R963" s="4"/>
      <c r="S963" s="4"/>
      <c r="T963" s="4"/>
      <c r="U963" s="4"/>
      <c r="V963" s="4"/>
      <c r="W963" s="55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141"/>
      <c r="O964" s="4"/>
      <c r="P964" s="4"/>
      <c r="Q964" s="4"/>
      <c r="R964" s="4"/>
      <c r="S964" s="4"/>
      <c r="T964" s="4"/>
      <c r="U964" s="4"/>
      <c r="V964" s="4"/>
      <c r="W964" s="55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141"/>
      <c r="O965" s="4"/>
      <c r="P965" s="4"/>
      <c r="Q965" s="4"/>
      <c r="R965" s="4"/>
      <c r="S965" s="4"/>
      <c r="T965" s="4"/>
      <c r="U965" s="4"/>
      <c r="V965" s="4"/>
      <c r="W965" s="55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141"/>
      <c r="O966" s="4"/>
      <c r="P966" s="4"/>
      <c r="Q966" s="4"/>
      <c r="R966" s="4"/>
      <c r="S966" s="4"/>
      <c r="T966" s="4"/>
      <c r="U966" s="4"/>
      <c r="V966" s="4"/>
      <c r="W966" s="55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141"/>
      <c r="O967" s="4"/>
      <c r="P967" s="4"/>
      <c r="Q967" s="4"/>
      <c r="R967" s="4"/>
      <c r="S967" s="4"/>
      <c r="T967" s="4"/>
      <c r="U967" s="4"/>
      <c r="V967" s="4"/>
      <c r="W967" s="55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141"/>
      <c r="O968" s="4"/>
      <c r="P968" s="4"/>
      <c r="Q968" s="4"/>
      <c r="R968" s="4"/>
      <c r="S968" s="4"/>
      <c r="T968" s="4"/>
      <c r="U968" s="4"/>
      <c r="V968" s="4"/>
      <c r="W968" s="55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141"/>
      <c r="O969" s="4"/>
      <c r="P969" s="4"/>
      <c r="Q969" s="4"/>
      <c r="R969" s="4"/>
      <c r="S969" s="4"/>
      <c r="T969" s="4"/>
      <c r="U969" s="4"/>
      <c r="V969" s="4"/>
      <c r="W969" s="55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141"/>
      <c r="O970" s="4"/>
      <c r="P970" s="4"/>
      <c r="Q970" s="4"/>
      <c r="R970" s="4"/>
      <c r="S970" s="4"/>
      <c r="T970" s="4"/>
      <c r="U970" s="4"/>
      <c r="V970" s="4"/>
      <c r="W970" s="55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141"/>
      <c r="O971" s="4"/>
      <c r="P971" s="4"/>
      <c r="Q971" s="4"/>
      <c r="R971" s="4"/>
      <c r="S971" s="4"/>
      <c r="T971" s="4"/>
      <c r="U971" s="4"/>
      <c r="V971" s="4"/>
      <c r="W971" s="55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141"/>
      <c r="O972" s="4"/>
      <c r="P972" s="4"/>
      <c r="Q972" s="4"/>
      <c r="R972" s="4"/>
      <c r="S972" s="4"/>
      <c r="T972" s="4"/>
      <c r="U972" s="4"/>
      <c r="V972" s="4"/>
      <c r="W972" s="55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141"/>
      <c r="O973" s="4"/>
      <c r="P973" s="4"/>
      <c r="Q973" s="4"/>
      <c r="R973" s="4"/>
      <c r="S973" s="4"/>
      <c r="T973" s="4"/>
      <c r="U973" s="4"/>
      <c r="V973" s="4"/>
      <c r="W973" s="55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141"/>
      <c r="O974" s="4"/>
      <c r="P974" s="4"/>
      <c r="Q974" s="4"/>
      <c r="R974" s="4"/>
      <c r="S974" s="4"/>
      <c r="T974" s="4"/>
      <c r="U974" s="4"/>
      <c r="V974" s="4"/>
      <c r="W974" s="55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141"/>
      <c r="O975" s="4"/>
      <c r="P975" s="4"/>
      <c r="Q975" s="4"/>
      <c r="R975" s="4"/>
      <c r="S975" s="4"/>
      <c r="T975" s="4"/>
      <c r="U975" s="4"/>
      <c r="V975" s="4"/>
      <c r="W975" s="55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141"/>
      <c r="O976" s="4"/>
      <c r="P976" s="4"/>
      <c r="Q976" s="4"/>
      <c r="R976" s="4"/>
      <c r="S976" s="4"/>
      <c r="T976" s="4"/>
      <c r="U976" s="4"/>
      <c r="V976" s="4"/>
      <c r="W976" s="55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141"/>
      <c r="O977" s="4"/>
      <c r="P977" s="4"/>
      <c r="Q977" s="4"/>
      <c r="R977" s="4"/>
      <c r="S977" s="4"/>
      <c r="T977" s="4"/>
      <c r="U977" s="4"/>
      <c r="V977" s="4"/>
      <c r="W977" s="55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141"/>
      <c r="O978" s="4"/>
      <c r="P978" s="4"/>
      <c r="Q978" s="4"/>
      <c r="R978" s="4"/>
      <c r="S978" s="4"/>
      <c r="T978" s="4"/>
      <c r="U978" s="4"/>
      <c r="V978" s="4"/>
      <c r="W978" s="55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141"/>
      <c r="O979" s="4"/>
      <c r="P979" s="4"/>
      <c r="Q979" s="4"/>
      <c r="R979" s="4"/>
      <c r="S979" s="4"/>
      <c r="T979" s="4"/>
      <c r="U979" s="4"/>
      <c r="V979" s="4"/>
      <c r="W979" s="55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141"/>
      <c r="O980" s="4"/>
      <c r="P980" s="4"/>
      <c r="Q980" s="4"/>
      <c r="R980" s="4"/>
      <c r="S980" s="4"/>
      <c r="T980" s="4"/>
      <c r="U980" s="4"/>
      <c r="V980" s="4"/>
      <c r="W980" s="55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141"/>
      <c r="O981" s="4"/>
      <c r="P981" s="4"/>
      <c r="Q981" s="4"/>
      <c r="R981" s="4"/>
      <c r="S981" s="4"/>
      <c r="T981" s="4"/>
      <c r="U981" s="4"/>
      <c r="V981" s="4"/>
      <c r="W981" s="55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141"/>
      <c r="O982" s="4"/>
      <c r="P982" s="4"/>
      <c r="Q982" s="4"/>
      <c r="R982" s="4"/>
      <c r="S982" s="4"/>
      <c r="T982" s="4"/>
      <c r="U982" s="4"/>
      <c r="V982" s="4"/>
      <c r="W982" s="55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141"/>
      <c r="O983" s="4"/>
      <c r="P983" s="4"/>
      <c r="Q983" s="4"/>
      <c r="R983" s="4"/>
      <c r="S983" s="4"/>
      <c r="T983" s="4"/>
      <c r="U983" s="4"/>
      <c r="V983" s="4"/>
      <c r="W983" s="55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141"/>
      <c r="O984" s="4"/>
      <c r="P984" s="4"/>
      <c r="Q984" s="4"/>
      <c r="R984" s="4"/>
      <c r="S984" s="4"/>
      <c r="T984" s="4"/>
      <c r="U984" s="4"/>
      <c r="V984" s="4"/>
      <c r="W984" s="55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141"/>
      <c r="O985" s="4"/>
      <c r="P985" s="4"/>
      <c r="Q985" s="4"/>
      <c r="R985" s="4"/>
      <c r="S985" s="4"/>
      <c r="T985" s="4"/>
      <c r="U985" s="4"/>
      <c r="V985" s="4"/>
      <c r="W985" s="55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141"/>
      <c r="O986" s="4"/>
      <c r="P986" s="4"/>
      <c r="Q986" s="4"/>
      <c r="R986" s="4"/>
      <c r="S986" s="4"/>
      <c r="T986" s="4"/>
      <c r="U986" s="4"/>
      <c r="V986" s="4"/>
      <c r="W986" s="55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141"/>
      <c r="O987" s="4"/>
      <c r="P987" s="4"/>
      <c r="Q987" s="4"/>
      <c r="R987" s="4"/>
      <c r="S987" s="4"/>
      <c r="T987" s="4"/>
      <c r="U987" s="4"/>
      <c r="V987" s="4"/>
      <c r="W987" s="55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141"/>
      <c r="O988" s="4"/>
      <c r="P988" s="4"/>
      <c r="Q988" s="4"/>
      <c r="R988" s="4"/>
      <c r="S988" s="4"/>
      <c r="T988" s="4"/>
      <c r="U988" s="4"/>
      <c r="V988" s="4"/>
      <c r="W988" s="55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141"/>
      <c r="O989" s="4"/>
      <c r="P989" s="4"/>
      <c r="Q989" s="4"/>
      <c r="R989" s="4"/>
      <c r="S989" s="4"/>
      <c r="T989" s="4"/>
      <c r="U989" s="4"/>
      <c r="V989" s="4"/>
      <c r="W989" s="55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141"/>
      <c r="O990" s="4"/>
      <c r="P990" s="4"/>
      <c r="Q990" s="4"/>
      <c r="R990" s="4"/>
      <c r="S990" s="4"/>
      <c r="T990" s="4"/>
      <c r="U990" s="4"/>
      <c r="V990" s="4"/>
      <c r="W990" s="55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141"/>
      <c r="O991" s="4"/>
      <c r="P991" s="4"/>
      <c r="Q991" s="4"/>
      <c r="R991" s="4"/>
      <c r="S991" s="4"/>
      <c r="T991" s="4"/>
      <c r="U991" s="4"/>
      <c r="V991" s="4"/>
      <c r="W991" s="55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141"/>
      <c r="O992" s="4"/>
      <c r="P992" s="4"/>
      <c r="Q992" s="4"/>
      <c r="R992" s="4"/>
      <c r="S992" s="4"/>
      <c r="T992" s="4"/>
      <c r="U992" s="4"/>
      <c r="V992" s="4"/>
      <c r="W992" s="55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141"/>
      <c r="O993" s="4"/>
      <c r="P993" s="4"/>
      <c r="Q993" s="4"/>
      <c r="R993" s="4"/>
      <c r="S993" s="4"/>
      <c r="T993" s="4"/>
      <c r="U993" s="4"/>
      <c r="V993" s="4"/>
      <c r="W993" s="55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141"/>
      <c r="O994" s="4"/>
      <c r="P994" s="4"/>
      <c r="Q994" s="4"/>
      <c r="R994" s="4"/>
      <c r="S994" s="4"/>
      <c r="T994" s="4"/>
      <c r="U994" s="4"/>
      <c r="V994" s="4"/>
      <c r="W994" s="55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141"/>
      <c r="O995" s="4"/>
      <c r="P995" s="4"/>
      <c r="Q995" s="4"/>
      <c r="R995" s="4"/>
      <c r="S995" s="4"/>
      <c r="T995" s="4"/>
      <c r="U995" s="4"/>
      <c r="V995" s="4"/>
      <c r="W995" s="55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141"/>
      <c r="O996" s="4"/>
      <c r="P996" s="4"/>
      <c r="Q996" s="4"/>
      <c r="R996" s="4"/>
      <c r="S996" s="4"/>
      <c r="T996" s="4"/>
      <c r="U996" s="4"/>
      <c r="V996" s="4"/>
      <c r="W996" s="55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141"/>
      <c r="O997" s="4"/>
      <c r="P997" s="4"/>
      <c r="Q997" s="4"/>
      <c r="R997" s="4"/>
      <c r="S997" s="4"/>
      <c r="T997" s="4"/>
      <c r="U997" s="4"/>
      <c r="V997" s="4"/>
      <c r="W997" s="55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141"/>
      <c r="O998" s="4"/>
      <c r="P998" s="4"/>
      <c r="Q998" s="4"/>
      <c r="R998" s="4"/>
      <c r="S998" s="4"/>
      <c r="T998" s="4"/>
      <c r="U998" s="4"/>
      <c r="V998" s="4"/>
      <c r="W998" s="55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141"/>
      <c r="O999" s="4"/>
      <c r="P999" s="4"/>
      <c r="Q999" s="4"/>
      <c r="R999" s="4"/>
      <c r="S999" s="4"/>
      <c r="T999" s="4"/>
      <c r="U999" s="4"/>
      <c r="V999" s="4"/>
      <c r="W999" s="55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141"/>
      <c r="O1000" s="4"/>
      <c r="P1000" s="4"/>
      <c r="Q1000" s="4"/>
      <c r="R1000" s="4"/>
      <c r="S1000" s="4"/>
      <c r="T1000" s="4"/>
      <c r="U1000" s="4"/>
      <c r="V1000" s="4"/>
      <c r="W1000" s="55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</sheetData>
  <mergeCells count="1010">
    <mergeCell ref="I263:J263"/>
    <mergeCell ref="F264:H264"/>
    <mergeCell ref="F271:H271"/>
    <mergeCell ref="I271:J271"/>
    <mergeCell ref="F268:H268"/>
    <mergeCell ref="I268:J268"/>
    <mergeCell ref="I262:J262"/>
    <mergeCell ref="F260:H260"/>
    <mergeCell ref="I260:J260"/>
    <mergeCell ref="I270:J270"/>
    <mergeCell ref="I289:J289"/>
    <mergeCell ref="I287:J287"/>
    <mergeCell ref="I288:J288"/>
    <mergeCell ref="I285:J285"/>
    <mergeCell ref="I286:J286"/>
    <mergeCell ref="I283:J283"/>
    <mergeCell ref="I284:J284"/>
    <mergeCell ref="I331:J331"/>
    <mergeCell ref="I332:J332"/>
    <mergeCell ref="I238:J238"/>
    <mergeCell ref="I239:J239"/>
    <mergeCell ref="I240:J240"/>
    <mergeCell ref="I237:J237"/>
    <mergeCell ref="I290:J290"/>
    <mergeCell ref="F333:H333"/>
    <mergeCell ref="I333:J333"/>
    <mergeCell ref="F334:H334"/>
    <mergeCell ref="I334:J334"/>
    <mergeCell ref="F200:H200"/>
    <mergeCell ref="I200:J200"/>
    <mergeCell ref="F197:H197"/>
    <mergeCell ref="I197:J197"/>
    <mergeCell ref="I269:J269"/>
    <mergeCell ref="I264:J264"/>
    <mergeCell ref="I247:J247"/>
    <mergeCell ref="I248:J248"/>
    <mergeCell ref="I231:J231"/>
    <mergeCell ref="F232:H232"/>
    <mergeCell ref="I232:J232"/>
    <mergeCell ref="I349:J349"/>
    <mergeCell ref="I347:J347"/>
    <mergeCell ref="I348:J348"/>
    <mergeCell ref="I352:J352"/>
    <mergeCell ref="F335:H335"/>
    <mergeCell ref="I335:J335"/>
    <mergeCell ref="F352:H352"/>
    <mergeCell ref="F349:H349"/>
    <mergeCell ref="F350:H350"/>
    <mergeCell ref="I350:J350"/>
    <mergeCell ref="F233:H233"/>
    <mergeCell ref="F231:H231"/>
    <mergeCell ref="F235:H235"/>
    <mergeCell ref="I235:J235"/>
    <mergeCell ref="F236:H236"/>
    <mergeCell ref="I236:J236"/>
    <mergeCell ref="I233:J233"/>
    <mergeCell ref="F234:H234"/>
    <mergeCell ref="I234:J234"/>
    <mergeCell ref="F198:H198"/>
    <mergeCell ref="I198:J198"/>
    <mergeCell ref="I195:J195"/>
    <mergeCell ref="I196:J196"/>
    <mergeCell ref="F276:H276"/>
    <mergeCell ref="I276:J276"/>
    <mergeCell ref="F273:H273"/>
    <mergeCell ref="I273:J273"/>
    <mergeCell ref="F274:H274"/>
    <mergeCell ref="I274:J274"/>
    <mergeCell ref="F272:H272"/>
    <mergeCell ref="I272:J272"/>
    <mergeCell ref="F262:H262"/>
    <mergeCell ref="F263:H263"/>
    <mergeCell ref="F247:H247"/>
    <mergeCell ref="F248:H248"/>
    <mergeCell ref="F245:H245"/>
    <mergeCell ref="F246:H246"/>
    <mergeCell ref="I246:J246"/>
    <mergeCell ref="I419:J419"/>
    <mergeCell ref="I417:J417"/>
    <mergeCell ref="I418:J418"/>
    <mergeCell ref="F416:H416"/>
    <mergeCell ref="I430:J430"/>
    <mergeCell ref="I398:J398"/>
    <mergeCell ref="I399:J399"/>
    <mergeCell ref="I400:J400"/>
    <mergeCell ref="I409:J409"/>
    <mergeCell ref="I410:J410"/>
    <mergeCell ref="I406:J406"/>
    <mergeCell ref="I357:J357"/>
    <mergeCell ref="I358:J358"/>
    <mergeCell ref="F355:H355"/>
    <mergeCell ref="I355:J355"/>
    <mergeCell ref="F356:H356"/>
    <mergeCell ref="I356:J356"/>
    <mergeCell ref="F353:H353"/>
    <mergeCell ref="I353:J353"/>
    <mergeCell ref="F354:H354"/>
    <mergeCell ref="I354:J354"/>
    <mergeCell ref="F319:H319"/>
    <mergeCell ref="F320:H320"/>
    <mergeCell ref="F322:H322"/>
    <mergeCell ref="I322:J322"/>
    <mergeCell ref="F343:H343"/>
    <mergeCell ref="I343:J343"/>
    <mergeCell ref="F344:H344"/>
    <mergeCell ref="I344:J344"/>
    <mergeCell ref="F338:H338"/>
    <mergeCell ref="I338:J338"/>
    <mergeCell ref="I329:J329"/>
    <mergeCell ref="I327:J327"/>
    <mergeCell ref="I328:J328"/>
    <mergeCell ref="F336:H336"/>
    <mergeCell ref="I336:J336"/>
    <mergeCell ref="I339:J339"/>
    <mergeCell ref="I337:J337"/>
    <mergeCell ref="I361:J361"/>
    <mergeCell ref="I362:J362"/>
    <mergeCell ref="I341:J341"/>
    <mergeCell ref="I342:J342"/>
    <mergeCell ref="I345:J345"/>
    <mergeCell ref="I346:J346"/>
    <mergeCell ref="I340:J340"/>
    <mergeCell ref="F485:H485"/>
    <mergeCell ref="F486:H486"/>
    <mergeCell ref="F483:H483"/>
    <mergeCell ref="I483:J483"/>
    <mergeCell ref="F484:H484"/>
    <mergeCell ref="I484:J484"/>
    <mergeCell ref="F481:H481"/>
    <mergeCell ref="I481:J481"/>
    <mergeCell ref="F482:H482"/>
    <mergeCell ref="I482:J482"/>
    <mergeCell ref="I480:J480"/>
    <mergeCell ref="I485:J485"/>
    <mergeCell ref="F489:H489"/>
    <mergeCell ref="F487:H487"/>
    <mergeCell ref="I487:J487"/>
    <mergeCell ref="F488:H488"/>
    <mergeCell ref="I488:J488"/>
    <mergeCell ref="F238:H238"/>
    <mergeCell ref="F237:H237"/>
    <mergeCell ref="F195:H195"/>
    <mergeCell ref="F196:H196"/>
    <mergeCell ref="F269:H269"/>
    <mergeCell ref="F270:H270"/>
    <mergeCell ref="F241:H241"/>
    <mergeCell ref="F239:H239"/>
    <mergeCell ref="F240:H240"/>
    <mergeCell ref="F283:H283"/>
    <mergeCell ref="F284:H284"/>
    <mergeCell ref="F292:H292"/>
    <mergeCell ref="F289:H289"/>
    <mergeCell ref="F290:H290"/>
    <mergeCell ref="F287:H287"/>
    <mergeCell ref="F288:H288"/>
    <mergeCell ref="F285:H285"/>
    <mergeCell ref="F286:H286"/>
    <mergeCell ref="F433:H433"/>
    <mergeCell ref="F431:H431"/>
    <mergeCell ref="F432:H432"/>
    <mergeCell ref="I431:J431"/>
    <mergeCell ref="I432:J432"/>
    <mergeCell ref="I426:J426"/>
    <mergeCell ref="I429:J429"/>
    <mergeCell ref="I427:J427"/>
    <mergeCell ref="F424:H424"/>
    <mergeCell ref="F418:H418"/>
    <mergeCell ref="I424:J424"/>
    <mergeCell ref="F434:H434"/>
    <mergeCell ref="I477:J477"/>
    <mergeCell ref="F475:H475"/>
    <mergeCell ref="I475:J475"/>
    <mergeCell ref="F476:H476"/>
    <mergeCell ref="I476:J476"/>
    <mergeCell ref="I407:J407"/>
    <mergeCell ref="I408:J408"/>
    <mergeCell ref="I397:J397"/>
    <mergeCell ref="I405:J405"/>
    <mergeCell ref="I404:J404"/>
    <mergeCell ref="I396:J396"/>
    <mergeCell ref="I393:J393"/>
    <mergeCell ref="I394:J394"/>
    <mergeCell ref="I402:J402"/>
    <mergeCell ref="I395:J395"/>
    <mergeCell ref="I401:J401"/>
    <mergeCell ref="I403:J403"/>
    <mergeCell ref="F391:H391"/>
    <mergeCell ref="I391:J391"/>
    <mergeCell ref="F401:H401"/>
    <mergeCell ref="F402:H402"/>
    <mergeCell ref="F406:H406"/>
    <mergeCell ref="F395:H395"/>
    <mergeCell ref="F396:H396"/>
    <mergeCell ref="F393:H393"/>
    <mergeCell ref="F394:H394"/>
    <mergeCell ref="F403:H403"/>
    <mergeCell ref="F404:H404"/>
    <mergeCell ref="F293:H293"/>
    <mergeCell ref="F291:H291"/>
    <mergeCell ref="F277:H277"/>
    <mergeCell ref="F278:H278"/>
    <mergeCell ref="F243:H243"/>
    <mergeCell ref="F244:H244"/>
    <mergeCell ref="F297:H297"/>
    <mergeCell ref="F298:H298"/>
    <mergeCell ref="F295:H295"/>
    <mergeCell ref="F296:H296"/>
    <mergeCell ref="F294:H294"/>
    <mergeCell ref="F267:H267"/>
    <mergeCell ref="F226:H226"/>
    <mergeCell ref="I226:J226"/>
    <mergeCell ref="F223:H223"/>
    <mergeCell ref="I223:J223"/>
    <mergeCell ref="F303:H303"/>
    <mergeCell ref="F304:H304"/>
    <mergeCell ref="F301:H301"/>
    <mergeCell ref="I301:J301"/>
    <mergeCell ref="F302:H302"/>
    <mergeCell ref="I302:J302"/>
    <mergeCell ref="F251:H251"/>
    <mergeCell ref="F252:H252"/>
    <mergeCell ref="F249:H249"/>
    <mergeCell ref="I249:J249"/>
    <mergeCell ref="F250:H250"/>
    <mergeCell ref="I250:J250"/>
    <mergeCell ref="I266:J266"/>
    <mergeCell ref="I267:J267"/>
    <mergeCell ref="F505:H505"/>
    <mergeCell ref="F507:H507"/>
    <mergeCell ref="F506:H506"/>
    <mergeCell ref="I507:J507"/>
    <mergeCell ref="I505:J505"/>
    <mergeCell ref="I506:J506"/>
    <mergeCell ref="F495:H495"/>
    <mergeCell ref="F496:H496"/>
    <mergeCell ref="F497:H497"/>
    <mergeCell ref="F501:H501"/>
    <mergeCell ref="F499:H499"/>
    <mergeCell ref="F500:H500"/>
    <mergeCell ref="F502:H502"/>
    <mergeCell ref="F498:H498"/>
    <mergeCell ref="I499:J499"/>
    <mergeCell ref="I497:J497"/>
    <mergeCell ref="I498:J498"/>
    <mergeCell ref="I496:J496"/>
    <mergeCell ref="F504:H504"/>
    <mergeCell ref="F503:H503"/>
    <mergeCell ref="I501:J501"/>
    <mergeCell ref="I502:J502"/>
    <mergeCell ref="I503:J503"/>
    <mergeCell ref="I504:J504"/>
    <mergeCell ref="I500:J500"/>
    <mergeCell ref="I491:J491"/>
    <mergeCell ref="F491:H491"/>
    <mergeCell ref="I489:J489"/>
    <mergeCell ref="I490:J490"/>
    <mergeCell ref="F490:H490"/>
    <mergeCell ref="F493:H493"/>
    <mergeCell ref="F492:H492"/>
    <mergeCell ref="I486:J486"/>
    <mergeCell ref="F494:H494"/>
    <mergeCell ref="I494:J494"/>
    <mergeCell ref="I495:J495"/>
    <mergeCell ref="I366:J366"/>
    <mergeCell ref="I363:J363"/>
    <mergeCell ref="I364:J364"/>
    <mergeCell ref="I359:J359"/>
    <mergeCell ref="F360:H360"/>
    <mergeCell ref="I360:J360"/>
    <mergeCell ref="I316:J316"/>
    <mergeCell ref="I320:J320"/>
    <mergeCell ref="I317:J317"/>
    <mergeCell ref="I318:J318"/>
    <mergeCell ref="I319:J319"/>
    <mergeCell ref="F321:H321"/>
    <mergeCell ref="I321:J321"/>
    <mergeCell ref="F331:H331"/>
    <mergeCell ref="F332:H332"/>
    <mergeCell ref="F329:H329"/>
    <mergeCell ref="F330:H330"/>
    <mergeCell ref="I330:J330"/>
    <mergeCell ref="F341:H341"/>
    <mergeCell ref="F339:H339"/>
    <mergeCell ref="F340:H340"/>
    <mergeCell ref="F337:H337"/>
    <mergeCell ref="F358:H358"/>
    <mergeCell ref="F359:H359"/>
    <mergeCell ref="F342:H342"/>
    <mergeCell ref="F347:H347"/>
    <mergeCell ref="F348:H348"/>
    <mergeCell ref="F345:H345"/>
    <mergeCell ref="F346:H346"/>
    <mergeCell ref="I493:J493"/>
    <mergeCell ref="I492:J492"/>
    <mergeCell ref="F199:H199"/>
    <mergeCell ref="I199:J199"/>
    <mergeCell ref="I213:J213"/>
    <mergeCell ref="I214:J214"/>
    <mergeCell ref="F206:H206"/>
    <mergeCell ref="I206:J206"/>
    <mergeCell ref="I203:J203"/>
    <mergeCell ref="F204:H204"/>
    <mergeCell ref="I204:J204"/>
    <mergeCell ref="F205:H205"/>
    <mergeCell ref="I205:J205"/>
    <mergeCell ref="F215:H215"/>
    <mergeCell ref="F213:H213"/>
    <mergeCell ref="F214:H214"/>
    <mergeCell ref="F193:H193"/>
    <mergeCell ref="I193:J193"/>
    <mergeCell ref="F194:H194"/>
    <mergeCell ref="I194:J194"/>
    <mergeCell ref="I215:J215"/>
    <mergeCell ref="F216:H216"/>
    <mergeCell ref="I216:J216"/>
    <mergeCell ref="F211:H211"/>
    <mergeCell ref="I211:J211"/>
    <mergeCell ref="F212:H212"/>
    <mergeCell ref="I212:J212"/>
    <mergeCell ref="F209:H209"/>
    <mergeCell ref="I209:J209"/>
    <mergeCell ref="F210:H210"/>
    <mergeCell ref="I210:J210"/>
    <mergeCell ref="F207:H207"/>
    <mergeCell ref="I207:J207"/>
    <mergeCell ref="F208:H208"/>
    <mergeCell ref="I208:J208"/>
    <mergeCell ref="F279:H279"/>
    <mergeCell ref="F280:H280"/>
    <mergeCell ref="F299:H299"/>
    <mergeCell ref="F300:H300"/>
    <mergeCell ref="F281:H281"/>
    <mergeCell ref="F282:H282"/>
    <mergeCell ref="F266:H266"/>
    <mergeCell ref="F265:H265"/>
    <mergeCell ref="F275:H275"/>
    <mergeCell ref="I279:J279"/>
    <mergeCell ref="I277:J277"/>
    <mergeCell ref="I278:J278"/>
    <mergeCell ref="I299:J299"/>
    <mergeCell ref="I300:J300"/>
    <mergeCell ref="I281:J281"/>
    <mergeCell ref="I282:J282"/>
    <mergeCell ref="I280:J280"/>
    <mergeCell ref="I265:J265"/>
    <mergeCell ref="I275:J275"/>
    <mergeCell ref="I192:J192"/>
    <mergeCell ref="F229:H229"/>
    <mergeCell ref="I229:J229"/>
    <mergeCell ref="F227:H227"/>
    <mergeCell ref="I227:J227"/>
    <mergeCell ref="F228:H228"/>
    <mergeCell ref="I228:J228"/>
    <mergeCell ref="F96:H96"/>
    <mergeCell ref="F93:H93"/>
    <mergeCell ref="F94:H94"/>
    <mergeCell ref="F95:H95"/>
    <mergeCell ref="F480:H480"/>
    <mergeCell ref="I478:J478"/>
    <mergeCell ref="I315:J315"/>
    <mergeCell ref="F417:H417"/>
    <mergeCell ref="F357:H357"/>
    <mergeCell ref="F366:H366"/>
    <mergeCell ref="F363:H363"/>
    <mergeCell ref="F364:H364"/>
    <mergeCell ref="F361:H361"/>
    <mergeCell ref="F362:H362"/>
    <mergeCell ref="F224:H224"/>
    <mergeCell ref="I224:J224"/>
    <mergeCell ref="F191:H191"/>
    <mergeCell ref="F192:H192"/>
    <mergeCell ref="F230:H230"/>
    <mergeCell ref="I230:J230"/>
    <mergeCell ref="F225:H225"/>
    <mergeCell ref="I225:J225"/>
    <mergeCell ref="I293:J293"/>
    <mergeCell ref="I291:J291"/>
    <mergeCell ref="I292:J292"/>
    <mergeCell ref="I245:J245"/>
    <mergeCell ref="I243:J243"/>
    <mergeCell ref="I297:J297"/>
    <mergeCell ref="I298:J298"/>
    <mergeCell ref="I295:J295"/>
    <mergeCell ref="I296:J296"/>
    <mergeCell ref="I294:J294"/>
    <mergeCell ref="I69:J69"/>
    <mergeCell ref="I70:J70"/>
    <mergeCell ref="F67:H67"/>
    <mergeCell ref="F68:H68"/>
    <mergeCell ref="F82:H82"/>
    <mergeCell ref="F79:H79"/>
    <mergeCell ref="I79:J79"/>
    <mergeCell ref="F77:H77"/>
    <mergeCell ref="I77:J77"/>
    <mergeCell ref="F78:H78"/>
    <mergeCell ref="I78:J78"/>
    <mergeCell ref="I75:J75"/>
    <mergeCell ref="F76:H76"/>
    <mergeCell ref="I76:J76"/>
    <mergeCell ref="F83:H83"/>
    <mergeCell ref="I72:J72"/>
    <mergeCell ref="I73:J73"/>
    <mergeCell ref="I74:J74"/>
    <mergeCell ref="I71:J71"/>
    <mergeCell ref="I67:J67"/>
    <mergeCell ref="I68:J68"/>
    <mergeCell ref="F69:H69"/>
    <mergeCell ref="F70:H70"/>
    <mergeCell ref="F86:H86"/>
    <mergeCell ref="F81:H81"/>
    <mergeCell ref="F72:H72"/>
    <mergeCell ref="F75:H75"/>
    <mergeCell ref="F73:H73"/>
    <mergeCell ref="F74:H74"/>
    <mergeCell ref="F71:H71"/>
    <mergeCell ref="F473:H473"/>
    <mergeCell ref="I473:J473"/>
    <mergeCell ref="F474:H474"/>
    <mergeCell ref="I474:J474"/>
    <mergeCell ref="F479:H479"/>
    <mergeCell ref="I479:J479"/>
    <mergeCell ref="F471:H471"/>
    <mergeCell ref="I471:J471"/>
    <mergeCell ref="F472:H472"/>
    <mergeCell ref="I472:J472"/>
    <mergeCell ref="I469:J469"/>
    <mergeCell ref="I470:J470"/>
    <mergeCell ref="F469:H469"/>
    <mergeCell ref="F470:H470"/>
    <mergeCell ref="F379:H379"/>
    <mergeCell ref="F380:H380"/>
    <mergeCell ref="F377:H377"/>
    <mergeCell ref="I377:J377"/>
    <mergeCell ref="F378:H378"/>
    <mergeCell ref="I378:J378"/>
    <mergeCell ref="I375:J375"/>
    <mergeCell ref="I376:J376"/>
    <mergeCell ref="F375:H375"/>
    <mergeCell ref="F376:H376"/>
    <mergeCell ref="I373:J373"/>
    <mergeCell ref="F374:H374"/>
    <mergeCell ref="I374:J374"/>
    <mergeCell ref="I371:J371"/>
    <mergeCell ref="I372:J372"/>
    <mergeCell ref="F373:H373"/>
    <mergeCell ref="F315:H315"/>
    <mergeCell ref="F316:H316"/>
    <mergeCell ref="F313:H313"/>
    <mergeCell ref="I313:J313"/>
    <mergeCell ref="F314:H314"/>
    <mergeCell ref="I314:J314"/>
    <mergeCell ref="I309:J309"/>
    <mergeCell ref="I307:J307"/>
    <mergeCell ref="I308:J308"/>
    <mergeCell ref="I311:J311"/>
    <mergeCell ref="I312:J312"/>
    <mergeCell ref="F311:H311"/>
    <mergeCell ref="F312:H312"/>
    <mergeCell ref="F309:H309"/>
    <mergeCell ref="F310:H310"/>
    <mergeCell ref="I310:J310"/>
    <mergeCell ref="F203:H203"/>
    <mergeCell ref="F201:H201"/>
    <mergeCell ref="F202:H202"/>
    <mergeCell ref="I217:J217"/>
    <mergeCell ref="I185:J185"/>
    <mergeCell ref="I186:J186"/>
    <mergeCell ref="F185:H185"/>
    <mergeCell ref="F186:H186"/>
    <mergeCell ref="F184:H184"/>
    <mergeCell ref="I184:J184"/>
    <mergeCell ref="F114:H114"/>
    <mergeCell ref="I114:J114"/>
    <mergeCell ref="I123:J123"/>
    <mergeCell ref="I124:J124"/>
    <mergeCell ref="I125:J125"/>
    <mergeCell ref="I126:J126"/>
    <mergeCell ref="I121:J121"/>
    <mergeCell ref="I122:J122"/>
    <mergeCell ref="I113:J113"/>
    <mergeCell ref="I115:J115"/>
    <mergeCell ref="I116:J116"/>
    <mergeCell ref="F115:H115"/>
    <mergeCell ref="F116:H116"/>
    <mergeCell ref="F113:H113"/>
    <mergeCell ref="I130:J130"/>
    <mergeCell ref="F39:H39"/>
    <mergeCell ref="F35:H35"/>
    <mergeCell ref="F21:H21"/>
    <mergeCell ref="F20:H20"/>
    <mergeCell ref="I32:J32"/>
    <mergeCell ref="I28:J28"/>
    <mergeCell ref="I40:J40"/>
    <mergeCell ref="I29:J29"/>
    <mergeCell ref="I31:J31"/>
    <mergeCell ref="I39:J39"/>
    <mergeCell ref="I36:J36"/>
    <mergeCell ref="I43:J43"/>
    <mergeCell ref="I44:J44"/>
    <mergeCell ref="I41:J41"/>
    <mergeCell ref="I48:J48"/>
    <mergeCell ref="I45:J45"/>
    <mergeCell ref="I46:J46"/>
    <mergeCell ref="F53:H53"/>
    <mergeCell ref="I53:J53"/>
    <mergeCell ref="F54:H54"/>
    <mergeCell ref="I54:J54"/>
    <mergeCell ref="F55:H55"/>
    <mergeCell ref="I55:J55"/>
    <mergeCell ref="F56:H56"/>
    <mergeCell ref="I56:J56"/>
    <mergeCell ref="F28:H28"/>
    <mergeCell ref="F29:H29"/>
    <mergeCell ref="F31:H31"/>
    <mergeCell ref="F32:H32"/>
    <mergeCell ref="F33:H33"/>
    <mergeCell ref="I33:J33"/>
    <mergeCell ref="F34:H34"/>
    <mergeCell ref="I34:J34"/>
    <mergeCell ref="I20:J20"/>
    <mergeCell ref="I22:J22"/>
    <mergeCell ref="I416:J416"/>
    <mergeCell ref="F419:H419"/>
    <mergeCell ref="F455:H455"/>
    <mergeCell ref="F456:H456"/>
    <mergeCell ref="F392:H392"/>
    <mergeCell ref="I392:J392"/>
    <mergeCell ref="I389:J389"/>
    <mergeCell ref="F390:H390"/>
    <mergeCell ref="I390:J390"/>
    <mergeCell ref="F463:H463"/>
    <mergeCell ref="F461:H461"/>
    <mergeCell ref="F462:H462"/>
    <mergeCell ref="F459:H459"/>
    <mergeCell ref="F460:H460"/>
    <mergeCell ref="F457:H457"/>
    <mergeCell ref="F458:H458"/>
    <mergeCell ref="F386:H386"/>
    <mergeCell ref="I386:J386"/>
    <mergeCell ref="F384:H384"/>
    <mergeCell ref="I384:J384"/>
    <mergeCell ref="F389:H389"/>
    <mergeCell ref="F387:H387"/>
    <mergeCell ref="I387:J387"/>
    <mergeCell ref="F388:H388"/>
    <mergeCell ref="I388:J388"/>
    <mergeCell ref="F385:H385"/>
    <mergeCell ref="I385:J385"/>
    <mergeCell ref="F383:H383"/>
    <mergeCell ref="I383:J383"/>
    <mergeCell ref="F381:H381"/>
    <mergeCell ref="I381:J381"/>
    <mergeCell ref="F382:H382"/>
    <mergeCell ref="I382:J382"/>
    <mergeCell ref="I379:J379"/>
    <mergeCell ref="I380:J380"/>
    <mergeCell ref="F367:H367"/>
    <mergeCell ref="F368:H368"/>
    <mergeCell ref="F365:H365"/>
    <mergeCell ref="I365:J365"/>
    <mergeCell ref="F371:H371"/>
    <mergeCell ref="F372:H372"/>
    <mergeCell ref="F369:H369"/>
    <mergeCell ref="I369:J369"/>
    <mergeCell ref="F370:H370"/>
    <mergeCell ref="I370:J370"/>
    <mergeCell ref="I367:J367"/>
    <mergeCell ref="I368:J368"/>
    <mergeCell ref="F327:H327"/>
    <mergeCell ref="F325:H325"/>
    <mergeCell ref="F326:H326"/>
    <mergeCell ref="F323:H323"/>
    <mergeCell ref="F324:H324"/>
    <mergeCell ref="F420:H420"/>
    <mergeCell ref="F415:H415"/>
    <mergeCell ref="F413:H413"/>
    <mergeCell ref="F317:H317"/>
    <mergeCell ref="F318:H318"/>
    <mergeCell ref="F351:H351"/>
    <mergeCell ref="F328:H328"/>
    <mergeCell ref="F15:H15"/>
    <mergeCell ref="F8:H8"/>
    <mergeCell ref="F19:H19"/>
    <mergeCell ref="F17:H17"/>
    <mergeCell ref="F51:H51"/>
    <mergeCell ref="F52:H52"/>
    <mergeCell ref="F38:H38"/>
    <mergeCell ref="F89:H89"/>
    <mergeCell ref="F90:H90"/>
    <mergeCell ref="F87:H87"/>
    <mergeCell ref="F88:H88"/>
    <mergeCell ref="F65:H65"/>
    <mergeCell ref="F66:H66"/>
    <mergeCell ref="F61:H61"/>
    <mergeCell ref="F59:H59"/>
    <mergeCell ref="F63:H63"/>
    <mergeCell ref="F64:H64"/>
    <mergeCell ref="F62:H62"/>
    <mergeCell ref="F477:H477"/>
    <mergeCell ref="F478:H478"/>
    <mergeCell ref="F467:H467"/>
    <mergeCell ref="F468:H468"/>
    <mergeCell ref="F465:H465"/>
    <mergeCell ref="F466:H466"/>
    <mergeCell ref="F464:H464"/>
    <mergeCell ref="F141:H141"/>
    <mergeCell ref="F142:H142"/>
    <mergeCell ref="F111:H111"/>
    <mergeCell ref="F112:H112"/>
    <mergeCell ref="F153:H153"/>
    <mergeCell ref="F154:H154"/>
    <mergeCell ref="F152:H152"/>
    <mergeCell ref="F143:H143"/>
    <mergeCell ref="F144:H144"/>
    <mergeCell ref="F92:H92"/>
    <mergeCell ref="F100:H100"/>
    <mergeCell ref="F97:H97"/>
    <mergeCell ref="F91:H91"/>
    <mergeCell ref="F188:H188"/>
    <mergeCell ref="F189:H189"/>
    <mergeCell ref="F190:H190"/>
    <mergeCell ref="F187:H187"/>
    <mergeCell ref="F149:H149"/>
    <mergeCell ref="F150:H150"/>
    <mergeCell ref="F135:H135"/>
    <mergeCell ref="F136:H136"/>
    <mergeCell ref="F133:H133"/>
    <mergeCell ref="F134:H134"/>
    <mergeCell ref="F127:H127"/>
    <mergeCell ref="F128:H128"/>
    <mergeCell ref="F125:H125"/>
    <mergeCell ref="F126:H126"/>
    <mergeCell ref="F121:H121"/>
    <mergeCell ref="F122:H122"/>
    <mergeCell ref="F139:H139"/>
    <mergeCell ref="F140:H140"/>
    <mergeCell ref="F137:H137"/>
    <mergeCell ref="F138:H138"/>
    <mergeCell ref="I467:J467"/>
    <mergeCell ref="I468:J468"/>
    <mergeCell ref="I465:J465"/>
    <mergeCell ref="I466:J466"/>
    <mergeCell ref="I463:J463"/>
    <mergeCell ref="I464:J464"/>
    <mergeCell ref="I461:J461"/>
    <mergeCell ref="I462:J462"/>
    <mergeCell ref="I459:J459"/>
    <mergeCell ref="I460:J460"/>
    <mergeCell ref="I457:J457"/>
    <mergeCell ref="I458:J458"/>
    <mergeCell ref="I305:J305"/>
    <mergeCell ref="I306:J306"/>
    <mergeCell ref="I303:J303"/>
    <mergeCell ref="I304:J304"/>
    <mergeCell ref="I261:J261"/>
    <mergeCell ref="I259:J259"/>
    <mergeCell ref="I257:J257"/>
    <mergeCell ref="I455:J455"/>
    <mergeCell ref="I456:J456"/>
    <mergeCell ref="I351:J351"/>
    <mergeCell ref="I325:J325"/>
    <mergeCell ref="I326:J326"/>
    <mergeCell ref="I323:J323"/>
    <mergeCell ref="I324:J324"/>
    <mergeCell ref="F447:H447"/>
    <mergeCell ref="F445:H445"/>
    <mergeCell ref="F453:H453"/>
    <mergeCell ref="F454:H454"/>
    <mergeCell ref="F451:H451"/>
    <mergeCell ref="F452:H452"/>
    <mergeCell ref="F449:H449"/>
    <mergeCell ref="F450:H450"/>
    <mergeCell ref="F448:H448"/>
    <mergeCell ref="I453:J453"/>
    <mergeCell ref="I454:J454"/>
    <mergeCell ref="I451:J451"/>
    <mergeCell ref="I452:J452"/>
    <mergeCell ref="I449:J449"/>
    <mergeCell ref="I450:J450"/>
    <mergeCell ref="I447:J447"/>
    <mergeCell ref="I448:J448"/>
    <mergeCell ref="I445:J445"/>
    <mergeCell ref="I446:J446"/>
    <mergeCell ref="F446:H446"/>
    <mergeCell ref="F443:H443"/>
    <mergeCell ref="F444:H444"/>
    <mergeCell ref="I443:J443"/>
    <mergeCell ref="I444:J444"/>
    <mergeCell ref="F428:H428"/>
    <mergeCell ref="F425:H425"/>
    <mergeCell ref="F426:H426"/>
    <mergeCell ref="F429:H429"/>
    <mergeCell ref="F430:H430"/>
    <mergeCell ref="F427:H427"/>
    <mergeCell ref="F441:H441"/>
    <mergeCell ref="F442:H442"/>
    <mergeCell ref="F439:H439"/>
    <mergeCell ref="F440:H440"/>
    <mergeCell ref="F437:H437"/>
    <mergeCell ref="F438:H438"/>
    <mergeCell ref="F436:H436"/>
    <mergeCell ref="F435:H435"/>
    <mergeCell ref="I441:J441"/>
    <mergeCell ref="I442:J442"/>
    <mergeCell ref="I439:J439"/>
    <mergeCell ref="I440:J440"/>
    <mergeCell ref="I437:J437"/>
    <mergeCell ref="I438:J438"/>
    <mergeCell ref="I435:J435"/>
    <mergeCell ref="I436:J436"/>
    <mergeCell ref="I433:J433"/>
    <mergeCell ref="I434:J434"/>
    <mergeCell ref="I428:J428"/>
    <mergeCell ref="I425:J425"/>
    <mergeCell ref="I415:J415"/>
    <mergeCell ref="I413:J413"/>
    <mergeCell ref="I414:J414"/>
    <mergeCell ref="I411:J411"/>
    <mergeCell ref="I412:J412"/>
    <mergeCell ref="F414:H414"/>
    <mergeCell ref="F411:H411"/>
    <mergeCell ref="F412:H412"/>
    <mergeCell ref="F423:H423"/>
    <mergeCell ref="I423:J423"/>
    <mergeCell ref="I422:J422"/>
    <mergeCell ref="I421:J421"/>
    <mergeCell ref="F422:H422"/>
    <mergeCell ref="F421:H421"/>
    <mergeCell ref="I420:J420"/>
    <mergeCell ref="F407:H407"/>
    <mergeCell ref="F405:H405"/>
    <mergeCell ref="F398:H398"/>
    <mergeCell ref="F399:H399"/>
    <mergeCell ref="F400:H400"/>
    <mergeCell ref="F397:H397"/>
    <mergeCell ref="F409:H409"/>
    <mergeCell ref="F410:H410"/>
    <mergeCell ref="F408:H408"/>
    <mergeCell ref="F219:H219"/>
    <mergeCell ref="F217:H217"/>
    <mergeCell ref="F307:H307"/>
    <mergeCell ref="F308:H308"/>
    <mergeCell ref="F306:H306"/>
    <mergeCell ref="F305:H305"/>
    <mergeCell ref="F261:H261"/>
    <mergeCell ref="F259:H259"/>
    <mergeCell ref="F257:H257"/>
    <mergeCell ref="F218:H218"/>
    <mergeCell ref="I218:J218"/>
    <mergeCell ref="I221:J221"/>
    <mergeCell ref="F222:H222"/>
    <mergeCell ref="I222:J222"/>
    <mergeCell ref="I219:J219"/>
    <mergeCell ref="I220:J220"/>
    <mergeCell ref="F242:H242"/>
    <mergeCell ref="I242:J242"/>
    <mergeCell ref="F221:H221"/>
    <mergeCell ref="F220:H220"/>
    <mergeCell ref="F258:H258"/>
    <mergeCell ref="I258:J258"/>
    <mergeCell ref="I255:J255"/>
    <mergeCell ref="I256:J256"/>
    <mergeCell ref="F256:H256"/>
    <mergeCell ref="F146:H146"/>
    <mergeCell ref="I146:J146"/>
    <mergeCell ref="I145:J145"/>
    <mergeCell ref="I143:J143"/>
    <mergeCell ref="F151:H151"/>
    <mergeCell ref="I151:J151"/>
    <mergeCell ref="F147:H147"/>
    <mergeCell ref="F148:H148"/>
    <mergeCell ref="F145:H145"/>
    <mergeCell ref="I144:J144"/>
    <mergeCell ref="F255:H255"/>
    <mergeCell ref="F253:H253"/>
    <mergeCell ref="F254:H254"/>
    <mergeCell ref="I254:J254"/>
    <mergeCell ref="I253:J253"/>
    <mergeCell ref="I251:J251"/>
    <mergeCell ref="I252:J252"/>
    <mergeCell ref="I244:J244"/>
    <mergeCell ref="I241:J241"/>
    <mergeCell ref="I201:J201"/>
    <mergeCell ref="I202:J202"/>
    <mergeCell ref="I188:J188"/>
    <mergeCell ref="I191:J191"/>
    <mergeCell ref="I189:J189"/>
    <mergeCell ref="I190:J190"/>
    <mergeCell ref="I187:J187"/>
    <mergeCell ref="I149:J149"/>
    <mergeCell ref="I150:J150"/>
    <mergeCell ref="I153:J153"/>
    <mergeCell ref="I154:J154"/>
    <mergeCell ref="I147:J147"/>
    <mergeCell ref="I148:J148"/>
    <mergeCell ref="I157:J157"/>
    <mergeCell ref="I158:J158"/>
    <mergeCell ref="I175:J175"/>
    <mergeCell ref="I174:J174"/>
    <mergeCell ref="I169:J169"/>
    <mergeCell ref="I170:J170"/>
    <mergeCell ref="I168:J168"/>
    <mergeCell ref="I156:J156"/>
    <mergeCell ref="I159:J159"/>
    <mergeCell ref="F164:H164"/>
    <mergeCell ref="I164:J164"/>
    <mergeCell ref="I167:J167"/>
    <mergeCell ref="I165:J165"/>
    <mergeCell ref="I166:J166"/>
    <mergeCell ref="F165:H165"/>
    <mergeCell ref="F166:H166"/>
    <mergeCell ref="F167:H167"/>
    <mergeCell ref="F180:H180"/>
    <mergeCell ref="I180:J180"/>
    <mergeCell ref="I183:J183"/>
    <mergeCell ref="I181:J181"/>
    <mergeCell ref="I182:J182"/>
    <mergeCell ref="F181:H181"/>
    <mergeCell ref="F182:H182"/>
    <mergeCell ref="F183:H183"/>
    <mergeCell ref="F176:H176"/>
    <mergeCell ref="I176:J176"/>
    <mergeCell ref="F179:H179"/>
    <mergeCell ref="I179:J179"/>
    <mergeCell ref="I177:J177"/>
    <mergeCell ref="I178:J178"/>
    <mergeCell ref="F177:H177"/>
    <mergeCell ref="F178:H178"/>
    <mergeCell ref="F175:H175"/>
    <mergeCell ref="F174:H174"/>
    <mergeCell ref="F169:H169"/>
    <mergeCell ref="F168:H168"/>
    <mergeCell ref="F156:H156"/>
    <mergeCell ref="F157:H157"/>
    <mergeCell ref="F158:H158"/>
    <mergeCell ref="F155:H155"/>
    <mergeCell ref="F172:H172"/>
    <mergeCell ref="I172:J172"/>
    <mergeCell ref="I173:J173"/>
    <mergeCell ref="F173:H173"/>
    <mergeCell ref="F171:H171"/>
    <mergeCell ref="I171:J171"/>
    <mergeCell ref="F170:H170"/>
    <mergeCell ref="I155:J155"/>
    <mergeCell ref="I152:J152"/>
    <mergeCell ref="F105:H105"/>
    <mergeCell ref="F106:H106"/>
    <mergeCell ref="F109:H109"/>
    <mergeCell ref="I109:J109"/>
    <mergeCell ref="I107:J107"/>
    <mergeCell ref="I108:J108"/>
    <mergeCell ref="F107:H107"/>
    <mergeCell ref="F108:H108"/>
    <mergeCell ref="I106:J106"/>
    <mergeCell ref="F22:H22"/>
    <mergeCell ref="F23:H23"/>
    <mergeCell ref="I12:J12"/>
    <mergeCell ref="I14:J14"/>
    <mergeCell ref="I13:J13"/>
    <mergeCell ref="I21:J21"/>
    <mergeCell ref="I25:J25"/>
    <mergeCell ref="I23:J23"/>
    <mergeCell ref="I24:J24"/>
    <mergeCell ref="I19:J19"/>
    <mergeCell ref="I18:J18"/>
    <mergeCell ref="I17:J17"/>
    <mergeCell ref="I11:J11"/>
    <mergeCell ref="I15:J15"/>
    <mergeCell ref="I9:J9"/>
    <mergeCell ref="I10:J10"/>
    <mergeCell ref="V6:Z6"/>
    <mergeCell ref="F30:H30"/>
    <mergeCell ref="I30:J30"/>
    <mergeCell ref="I26:J26"/>
    <mergeCell ref="I27:J27"/>
    <mergeCell ref="F24:H24"/>
    <mergeCell ref="F27:H27"/>
    <mergeCell ref="F25:H25"/>
    <mergeCell ref="F26:H26"/>
    <mergeCell ref="I50:J50"/>
    <mergeCell ref="C3:H3"/>
    <mergeCell ref="C6:M6"/>
    <mergeCell ref="I8:J8"/>
    <mergeCell ref="I16:J16"/>
    <mergeCell ref="F12:H12"/>
    <mergeCell ref="F37:H37"/>
    <mergeCell ref="F11:H11"/>
    <mergeCell ref="F9:H9"/>
    <mergeCell ref="F10:H10"/>
    <mergeCell ref="F7:H7"/>
    <mergeCell ref="I7:J7"/>
    <mergeCell ref="F13:H13"/>
    <mergeCell ref="F14:H14"/>
    <mergeCell ref="F42:H42"/>
    <mergeCell ref="F40:H40"/>
    <mergeCell ref="F41:H41"/>
    <mergeCell ref="F45:H45"/>
    <mergeCell ref="F43:H43"/>
    <mergeCell ref="F44:H44"/>
    <mergeCell ref="F47:H47"/>
    <mergeCell ref="F46:H46"/>
    <mergeCell ref="I49:J49"/>
    <mergeCell ref="F49:H49"/>
    <mergeCell ref="F50:H50"/>
    <mergeCell ref="F36:H36"/>
    <mergeCell ref="F48:H48"/>
    <mergeCell ref="F131:H131"/>
    <mergeCell ref="F132:H132"/>
    <mergeCell ref="F129:H129"/>
    <mergeCell ref="F130:H130"/>
    <mergeCell ref="F119:H119"/>
    <mergeCell ref="F120:H120"/>
    <mergeCell ref="F117:H117"/>
    <mergeCell ref="F118:H118"/>
    <mergeCell ref="F98:H98"/>
    <mergeCell ref="F99:H99"/>
    <mergeCell ref="F102:H102"/>
    <mergeCell ref="F103:H103"/>
    <mergeCell ref="F101:H101"/>
    <mergeCell ref="F104:H104"/>
    <mergeCell ref="F123:H123"/>
    <mergeCell ref="F124:H124"/>
    <mergeCell ref="F60:H60"/>
    <mergeCell ref="F57:H57"/>
    <mergeCell ref="F58:H58"/>
    <mergeCell ref="F16:H16"/>
    <mergeCell ref="F18:H18"/>
    <mergeCell ref="I105:J105"/>
    <mergeCell ref="I103:J103"/>
    <mergeCell ref="I104:J104"/>
    <mergeCell ref="I101:J101"/>
    <mergeCell ref="I102:J102"/>
    <mergeCell ref="I129:J129"/>
    <mergeCell ref="I127:J127"/>
    <mergeCell ref="I128:J128"/>
    <mergeCell ref="I119:J119"/>
    <mergeCell ref="I120:J120"/>
    <mergeCell ref="I117:J117"/>
    <mergeCell ref="I118:J118"/>
    <mergeCell ref="I57:J57"/>
    <mergeCell ref="I51:J51"/>
    <mergeCell ref="I52:J52"/>
    <mergeCell ref="I37:J37"/>
    <mergeCell ref="I35:J35"/>
    <mergeCell ref="I89:J89"/>
    <mergeCell ref="I90:J90"/>
    <mergeCell ref="I96:J96"/>
    <mergeCell ref="I93:J93"/>
    <mergeCell ref="I94:J94"/>
    <mergeCell ref="I95:J95"/>
    <mergeCell ref="I98:J98"/>
    <mergeCell ref="I99:J99"/>
    <mergeCell ref="I91:J91"/>
    <mergeCell ref="I92:J92"/>
    <mergeCell ref="I87:J87"/>
    <mergeCell ref="I88:J88"/>
    <mergeCell ref="I38:J38"/>
    <mergeCell ref="I42:J42"/>
    <mergeCell ref="I59:J59"/>
    <mergeCell ref="I60:J60"/>
    <mergeCell ref="I58:J58"/>
    <mergeCell ref="I47:J47"/>
    <mergeCell ref="I86:J86"/>
    <mergeCell ref="F85:H85"/>
    <mergeCell ref="F84:H84"/>
    <mergeCell ref="I83:J83"/>
    <mergeCell ref="I82:J82"/>
    <mergeCell ref="I100:J100"/>
    <mergeCell ref="I97:J97"/>
    <mergeCell ref="F110:H110"/>
    <mergeCell ref="I110:J110"/>
    <mergeCell ref="F80:H80"/>
    <mergeCell ref="I81:J81"/>
    <mergeCell ref="I80:J80"/>
    <mergeCell ref="I85:J85"/>
    <mergeCell ref="I84:J84"/>
    <mergeCell ref="F160:H160"/>
    <mergeCell ref="I160:J160"/>
    <mergeCell ref="A8:A9"/>
    <mergeCell ref="A10:A11"/>
    <mergeCell ref="A12:A13"/>
    <mergeCell ref="A17:A18"/>
    <mergeCell ref="A19:A20"/>
    <mergeCell ref="I65:J65"/>
    <mergeCell ref="I66:J66"/>
    <mergeCell ref="I63:J63"/>
    <mergeCell ref="I64:J64"/>
    <mergeCell ref="I61:J61"/>
    <mergeCell ref="I62:J62"/>
    <mergeCell ref="F163:H163"/>
    <mergeCell ref="I163:J163"/>
    <mergeCell ref="I161:J161"/>
    <mergeCell ref="I162:J162"/>
    <mergeCell ref="F161:H161"/>
    <mergeCell ref="F162:H162"/>
    <mergeCell ref="F159:H159"/>
    <mergeCell ref="I111:J111"/>
    <mergeCell ref="I112:J112"/>
    <mergeCell ref="I138:J138"/>
    <mergeCell ref="I141:J141"/>
    <mergeCell ref="I142:J142"/>
    <mergeCell ref="I139:J139"/>
    <mergeCell ref="I140:J140"/>
    <mergeCell ref="I135:J135"/>
    <mergeCell ref="I136:J136"/>
    <mergeCell ref="I133:J133"/>
    <mergeCell ref="I134:J134"/>
    <mergeCell ref="I131:J131"/>
    <mergeCell ref="I132:J132"/>
    <mergeCell ref="I137:J137"/>
  </mergeCells>
  <dataValidations>
    <dataValidation type="list" allowBlank="1" showErrorMessage="1" sqref="F8:F507">
      <formula1>$AH$8:$AH$507</formula1>
    </dataValidation>
    <dataValidation type="date" allowBlank="1" showInputMessage="1" showErrorMessage="1" prompt="Atenção! - Estas células só podem receber DATAS. Revise sua digitação." sqref="D8:D507">
      <formula1>32874.0</formula1>
      <formula2>401768.0</formula2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78"/>
    <col customWidth="1" min="4" max="4" width="10.0"/>
    <col customWidth="1" min="5" max="7" width="15.78"/>
    <col customWidth="1" min="8" max="8" width="21.0"/>
    <col customWidth="1" min="9" max="9" width="15.44"/>
    <col customWidth="1" min="10" max="10" width="10.0"/>
    <col customWidth="1" min="11" max="11" width="18.44"/>
    <col customWidth="1" min="12" max="12" width="18.33"/>
    <col customWidth="1" min="13" max="13" width="17.11"/>
    <col customWidth="1" min="14" max="14" width="35.67"/>
    <col customWidth="1" min="15" max="15" width="6.33"/>
    <col customWidth="1" min="16" max="16" width="17.11"/>
    <col customWidth="1" min="17" max="17" width="35.67"/>
    <col customWidth="1" min="18" max="28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30.0" customHeight="1">
      <c r="A3" s="1"/>
      <c r="B3" s="4"/>
      <c r="C3" s="153" t="s">
        <v>156</v>
      </c>
      <c r="D3" s="154"/>
      <c r="E3" s="120"/>
      <c r="F3" s="155" t="s">
        <v>157</v>
      </c>
      <c r="G3" s="6"/>
      <c r="H3" s="6"/>
      <c r="I3" s="6"/>
      <c r="J3" s="6"/>
      <c r="K3" s="6"/>
      <c r="L3" s="6"/>
      <c r="M3" s="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141"/>
      <c r="AB3" s="4"/>
    </row>
    <row r="4" ht="30.0" customHeight="1">
      <c r="A4" s="1"/>
      <c r="B4" s="4"/>
      <c r="C4" s="156"/>
      <c r="D4" s="157"/>
      <c r="E4" s="158"/>
      <c r="F4" s="159" t="s">
        <v>158</v>
      </c>
      <c r="G4" s="9"/>
      <c r="H4" s="9"/>
      <c r="I4" s="9"/>
      <c r="J4" s="9"/>
      <c r="K4" s="9"/>
      <c r="L4" s="9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141"/>
      <c r="AB4" s="4"/>
    </row>
    <row r="5" ht="30.0" customHeight="1">
      <c r="A5" s="1"/>
      <c r="B5" s="4"/>
      <c r="C5" s="4"/>
      <c r="D5" s="4"/>
      <c r="E5" s="160"/>
      <c r="F5" s="161"/>
      <c r="M5" s="13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141"/>
      <c r="AB5" s="4"/>
    </row>
    <row r="6" ht="30.0" customHeight="1">
      <c r="A6" s="1" t="s">
        <v>2</v>
      </c>
      <c r="B6" s="4"/>
      <c r="C6" s="4"/>
      <c r="D6" s="4"/>
      <c r="E6" s="162"/>
      <c r="F6" s="161"/>
      <c r="M6" s="13"/>
      <c r="N6" s="4"/>
      <c r="O6" s="4"/>
      <c r="P6" s="4"/>
      <c r="Q6" s="55"/>
      <c r="R6" s="55"/>
      <c r="S6" s="55"/>
      <c r="T6" s="55"/>
      <c r="U6" s="55"/>
      <c r="V6" s="55"/>
      <c r="W6" s="55"/>
      <c r="X6" s="55"/>
      <c r="Y6" s="55"/>
      <c r="Z6" s="55"/>
      <c r="AA6" s="152"/>
      <c r="AB6" s="55"/>
    </row>
    <row r="7" ht="30.0" customHeight="1">
      <c r="A7" s="1" t="s">
        <v>3</v>
      </c>
      <c r="B7" s="14"/>
      <c r="C7" s="4"/>
      <c r="D7" s="4"/>
      <c r="E7" s="162"/>
      <c r="F7" s="163"/>
      <c r="G7" s="164"/>
      <c r="H7" s="164"/>
      <c r="I7" s="164"/>
      <c r="J7" s="164"/>
      <c r="K7" s="164"/>
      <c r="L7" s="164"/>
      <c r="M7" s="165"/>
      <c r="N7" s="4"/>
      <c r="O7" s="4"/>
      <c r="P7" s="4"/>
      <c r="Q7" s="55"/>
      <c r="R7" s="55"/>
      <c r="S7" s="55"/>
      <c r="T7" s="55"/>
      <c r="U7" s="55"/>
      <c r="V7" s="55"/>
      <c r="W7" s="55"/>
      <c r="X7" s="55"/>
      <c r="Y7" s="55"/>
      <c r="Z7" s="55"/>
      <c r="AA7" s="152"/>
      <c r="AB7" s="55"/>
    </row>
    <row r="8" ht="30.0" customHeight="1">
      <c r="A8" s="18" t="s">
        <v>4</v>
      </c>
      <c r="B8" s="1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4"/>
      <c r="O8" s="4"/>
      <c r="P8" s="4"/>
      <c r="Q8" s="55"/>
      <c r="R8" s="55"/>
      <c r="S8" s="55"/>
      <c r="T8" s="55"/>
      <c r="U8" s="55"/>
      <c r="V8" s="55"/>
      <c r="W8" s="55"/>
      <c r="X8" s="55"/>
      <c r="Y8" s="55"/>
      <c r="Z8" s="55"/>
      <c r="AA8" s="152"/>
      <c r="AB8" s="55"/>
    </row>
    <row r="9" ht="30.0" customHeight="1">
      <c r="A9" s="23"/>
      <c r="B9" s="166" t="str">
        <f t="shared" ref="B9:B408" si="1">IF(D11 = "", 0,1)</f>
        <v>1</v>
      </c>
      <c r="C9" s="91" t="s">
        <v>159</v>
      </c>
      <c r="D9" s="92"/>
      <c r="E9" s="92"/>
      <c r="F9" s="92"/>
      <c r="G9" s="92"/>
      <c r="H9" s="92"/>
      <c r="I9" s="92"/>
      <c r="J9" s="92"/>
      <c r="K9" s="92"/>
      <c r="L9" s="92"/>
      <c r="M9" s="93"/>
      <c r="N9" s="167"/>
      <c r="O9" s="167"/>
      <c r="P9" s="167"/>
      <c r="Q9" s="168"/>
      <c r="R9" s="55"/>
      <c r="S9" s="55"/>
      <c r="T9" s="55"/>
      <c r="U9" s="145" t="s">
        <v>160</v>
      </c>
      <c r="V9" s="6"/>
      <c r="W9" s="6"/>
      <c r="X9" s="6"/>
      <c r="Y9" s="6"/>
      <c r="Z9" s="7"/>
      <c r="AA9" s="55"/>
      <c r="AB9" s="55"/>
    </row>
    <row r="10" ht="30.0" customHeight="1">
      <c r="A10" s="18" t="s">
        <v>5</v>
      </c>
      <c r="B10" s="166" t="str">
        <f t="shared" si="1"/>
        <v>1</v>
      </c>
      <c r="C10" s="95" t="s">
        <v>28</v>
      </c>
      <c r="D10" s="95" t="s">
        <v>40</v>
      </c>
      <c r="E10" s="91" t="s">
        <v>29</v>
      </c>
      <c r="F10" s="92"/>
      <c r="G10" s="93"/>
      <c r="H10" s="95" t="s">
        <v>161</v>
      </c>
      <c r="I10" s="95" t="s">
        <v>162</v>
      </c>
      <c r="J10" s="95" t="s">
        <v>43</v>
      </c>
      <c r="K10" s="95" t="s">
        <v>163</v>
      </c>
      <c r="L10" s="95" t="s">
        <v>164</v>
      </c>
      <c r="M10" s="95" t="s">
        <v>165</v>
      </c>
      <c r="N10" s="169"/>
      <c r="O10" s="170"/>
      <c r="P10" s="54"/>
      <c r="Q10" s="86"/>
      <c r="R10" s="55"/>
      <c r="S10" s="55"/>
      <c r="T10" s="55"/>
      <c r="U10" s="55" t="s">
        <v>149</v>
      </c>
      <c r="V10" s="55" t="s">
        <v>166</v>
      </c>
      <c r="W10" s="55" t="s">
        <v>167</v>
      </c>
      <c r="X10" s="55" t="s">
        <v>168</v>
      </c>
      <c r="Y10" s="55" t="s">
        <v>169</v>
      </c>
      <c r="Z10" s="55" t="s">
        <v>170</v>
      </c>
      <c r="AA10" s="55"/>
      <c r="AB10" s="55"/>
    </row>
    <row r="11" ht="30.0" customHeight="1">
      <c r="A11" s="23"/>
      <c r="B11" s="166" t="str">
        <f t="shared" si="1"/>
        <v>1</v>
      </c>
      <c r="C11" s="98" t="str">
        <f>IF(D11 = "", "-",1)</f>
        <v>1</v>
      </c>
      <c r="D11" s="146" t="str">
        <f>IF('CADASTRO PROD'!D8 = "","", 'CADASTRO PROD'!D8)</f>
        <v>00001</v>
      </c>
      <c r="E11" s="100" t="str">
        <f>IF('CADASTRO PROD'!E8:G8 = "", "", 'CADASTRO PROD'!E8:G8)</f>
        <v>Maçã</v>
      </c>
      <c r="F11" s="92"/>
      <c r="G11" s="93"/>
      <c r="H11" s="101" t="str">
        <f>IF(D11="","",(SUMIFS('LANÇAMENTOS ENT'!N:N,'LANÇAMENTOS ENT'!E:E,D11)-SUMIFS('LANÇAMENTOS SAÍ'!K:K,'LANÇAMENTOS SAÍ'!E:E,D11)+SUMIFS('CADASTRO PROD'!I:I,'CADASTRO PROD'!D:D,D11)))</f>
        <v>2850</v>
      </c>
      <c r="I11" s="101">
        <v>2900.0</v>
      </c>
      <c r="J11" s="171" t="str">
        <f>VLOOKUP(E11, 'LANÇAMENTOS ENT'!$AN$8:$AO$507, 2,FALSE)</f>
        <v>kg</v>
      </c>
      <c r="K11" s="103" t="str">
        <f>IFERROR(VLOOKUP($D11,'CADASTRO PROD'!$D$8:$P$508,13, FALSE)*H11, "")</f>
        <v> R$ 1,971.93 </v>
      </c>
      <c r="L11" s="103" t="str">
        <f>IFERROR(VLOOKUP($D11,'CADASTRO PROD'!$D$8:$P$508,13, FALSE)*I11, "")</f>
        <v> R$ 2,006.52 </v>
      </c>
      <c r="M11" s="172" t="str">
        <f t="shared" ref="M11:M409" si="2">IF(I11 = "", "", IF(L11&gt;K11, K11/L11,L11/K11))</f>
        <v>98.28%</v>
      </c>
      <c r="N11" s="173" t="str">
        <f t="shared" ref="N11:N410" si="3">IF(AND(D11&lt;&gt;"",I11=""), "Preencha o valor do ESTOQUE REAL!","")</f>
        <v/>
      </c>
      <c r="O11" s="174"/>
      <c r="P11" s="175"/>
      <c r="Q11" s="55"/>
      <c r="R11" s="55"/>
      <c r="S11" s="55" t="str">
        <f t="shared" ref="S11:S410" si="4">IF(D11 ="","",IF(L11&gt;K11,1,IF(L11=K11, 0,2)))</f>
        <v>1</v>
      </c>
      <c r="T11" s="55"/>
      <c r="U11" s="55" t="str">
        <f t="shared" ref="U11:U410" si="5">IF(V11="", "",IF(V11=V10,U10+1,1))</f>
        <v>1</v>
      </c>
      <c r="V11" s="104" t="str">
        <f t="shared" ref="V11:V17" si="6">IFERROR(LARGE(L:L,ROW(K1)),"")</f>
        <v> R$ 2,006.52 </v>
      </c>
      <c r="W11" s="152" t="str">
        <f t="shared" ref="W11:W410" si="7">IFERROR(INDEX($E$11:$L$40, SMALL(IF(V11 = $L$11:$L$511, ROW($L$11:$L$511)-10), U11),1),"")</f>
        <v>Maçã</v>
      </c>
      <c r="X11" s="176" t="str">
        <f t="shared" ref="X11:X410" si="8">IF(W11="","",V11/SUM($V$11:$V$511))</f>
        <v>27.9%</v>
      </c>
      <c r="Y11" s="176" t="str">
        <f>X11</f>
        <v>27.9%</v>
      </c>
      <c r="Z11" s="176" t="str">
        <f t="shared" ref="Z11:Z410" si="9">IF(W11="","",IF(Y11&lt;= 0.7, "A",IF(AND(Y11&gt;0.7, Y11&lt;=0.9), "B","C")))</f>
        <v>A</v>
      </c>
      <c r="AA11" s="55"/>
      <c r="AB11" s="55"/>
    </row>
    <row r="12" ht="30.0" customHeight="1">
      <c r="A12" s="18" t="s">
        <v>7</v>
      </c>
      <c r="B12" s="166" t="str">
        <f t="shared" si="1"/>
        <v>1</v>
      </c>
      <c r="C12" s="108" t="str">
        <f t="shared" ref="C12:C409" si="10">IFERROR(IF(D12 = "", "-",C11+1),"ERRO!")</f>
        <v>2</v>
      </c>
      <c r="D12" s="148" t="str">
        <f>IF('CADASTRO PROD'!D9 = "","", 'CADASTRO PROD'!D9)</f>
        <v>00002</v>
      </c>
      <c r="E12" s="110" t="str">
        <f>IF('CADASTRO PROD'!E9:G9 = "", "", 'CADASTRO PROD'!E9:G9)</f>
        <v>Morango</v>
      </c>
      <c r="F12" s="92"/>
      <c r="G12" s="93"/>
      <c r="H12" s="111" t="str">
        <f>IF(D12="","",(SUMIFS('LANÇAMENTOS ENT'!N:N,'LANÇAMENTOS ENT'!E:E,D12)-SUMIFS('LANÇAMENTOS SAÍ'!K:K,'LANÇAMENTOS SAÍ'!E:E,D12)+SUMIFS('CADASTRO PROD'!I:I,'CADASTRO PROD'!D:D,D12)))</f>
        <v>1150</v>
      </c>
      <c r="I12" s="111">
        <v>1400.0</v>
      </c>
      <c r="J12" s="177" t="str">
        <f>VLOOKUP(E12, 'LANÇAMENTOS ENT'!$AN$8:$AO$507, 2,FALSE)</f>
        <v>kg</v>
      </c>
      <c r="K12" s="113" t="str">
        <f>IFERROR(VLOOKUP($D12,'CADASTRO PROD'!$D$8:$P$508,13, FALSE)*H12, "")</f>
        <v> R$ 220.70 </v>
      </c>
      <c r="L12" s="113" t="str">
        <f>IFERROR(VLOOKUP($D12,'CADASTRO PROD'!$D$8:$P$508,13, FALSE)*I12, "")</f>
        <v> R$ 268.68 </v>
      </c>
      <c r="M12" s="178" t="str">
        <f t="shared" si="2"/>
        <v>82.14%</v>
      </c>
      <c r="N12" s="173" t="str">
        <f t="shared" si="3"/>
        <v/>
      </c>
      <c r="O12" s="174"/>
      <c r="P12" s="175"/>
      <c r="Q12" s="55"/>
      <c r="R12" s="55"/>
      <c r="S12" s="55" t="str">
        <f t="shared" si="4"/>
        <v>1</v>
      </c>
      <c r="T12" s="55"/>
      <c r="U12" s="55" t="str">
        <f t="shared" si="5"/>
        <v>1</v>
      </c>
      <c r="V12" s="104" t="str">
        <f t="shared" si="6"/>
        <v> R$ 1,888.08 </v>
      </c>
      <c r="W12" s="152" t="str">
        <f t="shared" si="7"/>
        <v>Leite</v>
      </c>
      <c r="X12" s="176" t="str">
        <f t="shared" si="8"/>
        <v>26.2%</v>
      </c>
      <c r="Y12" s="176" t="str">
        <f t="shared" ref="Y12:Y410" si="11">IFERROR(X12+Y11,"")</f>
        <v>54.1%</v>
      </c>
      <c r="Z12" s="176" t="str">
        <f t="shared" si="9"/>
        <v>A</v>
      </c>
      <c r="AA12" s="55"/>
      <c r="AB12" s="55"/>
    </row>
    <row r="13" ht="30.0" customHeight="1">
      <c r="A13" s="23"/>
      <c r="B13" s="166" t="str">
        <f t="shared" si="1"/>
        <v>1</v>
      </c>
      <c r="C13" s="98" t="str">
        <f t="shared" si="10"/>
        <v>3</v>
      </c>
      <c r="D13" s="146" t="str">
        <f>IF('CADASTRO PROD'!D10 = "","", 'CADASTRO PROD'!D10)</f>
        <v>00003</v>
      </c>
      <c r="E13" s="100" t="str">
        <f>IF('CADASTRO PROD'!E10:G10 = "", "", 'CADASTRO PROD'!E10:G10)</f>
        <v>Leite</v>
      </c>
      <c r="F13" s="92"/>
      <c r="G13" s="93"/>
      <c r="H13" s="101" t="str">
        <f>IF(D13="","",(SUMIFS('LANÇAMENTOS ENT'!N:N,'LANÇAMENTOS ENT'!E:E,D13)-SUMIFS('LANÇAMENTOS SAÍ'!K:K,'LANÇAMENTOS SAÍ'!E:E,D13)+SUMIFS('CADASTRO PROD'!I:I,'CADASTRO PROD'!D:D,D13)))</f>
        <v>3622</v>
      </c>
      <c r="I13" s="101">
        <v>3621.0</v>
      </c>
      <c r="J13" s="171" t="str">
        <f>VLOOKUP(E13, 'LANÇAMENTOS ENT'!$AN$8:$AO$507, 2,FALSE)</f>
        <v>Litros</v>
      </c>
      <c r="K13" s="103" t="str">
        <f>IFERROR(VLOOKUP($D13,'CADASTRO PROD'!$D$8:$P$508,13, FALSE)*H13, "")</f>
        <v> R$ 1,888.60 </v>
      </c>
      <c r="L13" s="103" t="str">
        <f>IFERROR(VLOOKUP($D13,'CADASTRO PROD'!$D$8:$P$508,13, FALSE)*I13, "")</f>
        <v> R$ 1,888.08 </v>
      </c>
      <c r="M13" s="172" t="str">
        <f t="shared" si="2"/>
        <v>99.97%</v>
      </c>
      <c r="N13" s="173" t="str">
        <f t="shared" si="3"/>
        <v/>
      </c>
      <c r="O13" s="174"/>
      <c r="P13" s="175"/>
      <c r="Q13" s="55"/>
      <c r="R13" s="55"/>
      <c r="S13" s="55" t="str">
        <f t="shared" si="4"/>
        <v>2</v>
      </c>
      <c r="T13" s="55"/>
      <c r="U13" s="55" t="str">
        <f t="shared" si="5"/>
        <v>1</v>
      </c>
      <c r="V13" s="104" t="str">
        <f t="shared" si="6"/>
        <v> R$ 1,759.03 </v>
      </c>
      <c r="W13" s="152" t="str">
        <f t="shared" si="7"/>
        <v>Cola para papel</v>
      </c>
      <c r="X13" s="176" t="str">
        <f t="shared" si="8"/>
        <v>24.4%</v>
      </c>
      <c r="Y13" s="176" t="str">
        <f t="shared" si="11"/>
        <v>78.5%</v>
      </c>
      <c r="Z13" s="176" t="str">
        <f t="shared" si="9"/>
        <v>B</v>
      </c>
      <c r="AA13" s="55"/>
      <c r="AB13" s="55"/>
    </row>
    <row r="14" ht="30.0" customHeight="1">
      <c r="A14" s="1" t="s">
        <v>9</v>
      </c>
      <c r="B14" s="166" t="str">
        <f t="shared" si="1"/>
        <v>1</v>
      </c>
      <c r="C14" s="108" t="str">
        <f t="shared" si="10"/>
        <v>4</v>
      </c>
      <c r="D14" s="148" t="str">
        <f>IF('CADASTRO PROD'!D11 = "","", 'CADASTRO PROD'!D11)</f>
        <v>00004</v>
      </c>
      <c r="E14" s="110" t="str">
        <f>IF('CADASTRO PROD'!E11:G11 = "", "", 'CADASTRO PROD'!E11:G11)</f>
        <v>Papel para embalagem</v>
      </c>
      <c r="F14" s="92"/>
      <c r="G14" s="93"/>
      <c r="H14" s="111" t="str">
        <f>IF(D14="","",(SUMIFS('LANÇAMENTOS ENT'!N:N,'LANÇAMENTOS ENT'!E:E,D14)-SUMIFS('LANÇAMENTOS SAÍ'!K:K,'LANÇAMENTOS SAÍ'!E:E,D14)+SUMIFS('CADASTRO PROD'!I:I,'CADASTRO PROD'!D:D,D14)))</f>
        <v>3303</v>
      </c>
      <c r="I14" s="111">
        <v>3306.0</v>
      </c>
      <c r="J14" s="177" t="str">
        <f>VLOOKUP(E14, 'LANÇAMENTOS ENT'!$AN$8:$AO$507, 2,FALSE)</f>
        <v>Unidades</v>
      </c>
      <c r="K14" s="113" t="str">
        <f>IFERROR(VLOOKUP($D14,'CADASTRO PROD'!$D$8:$P$508,13, FALSE)*H14, "")</f>
        <v> R$ 781.64 </v>
      </c>
      <c r="L14" s="113" t="str">
        <f>IFERROR(VLOOKUP($D14,'CADASTRO PROD'!$D$8:$P$508,13, FALSE)*I14, "")</f>
        <v> R$ 782.35 </v>
      </c>
      <c r="M14" s="178" t="str">
        <f t="shared" si="2"/>
        <v>99.91%</v>
      </c>
      <c r="N14" s="173" t="str">
        <f t="shared" si="3"/>
        <v/>
      </c>
      <c r="O14" s="174"/>
      <c r="P14" s="175"/>
      <c r="Q14" s="55"/>
      <c r="R14" s="55"/>
      <c r="S14" s="55" t="str">
        <f t="shared" si="4"/>
        <v>1</v>
      </c>
      <c r="T14" s="55"/>
      <c r="U14" s="55" t="str">
        <f t="shared" si="5"/>
        <v>1</v>
      </c>
      <c r="V14" s="104" t="str">
        <f t="shared" si="6"/>
        <v> R$ 782.35 </v>
      </c>
      <c r="W14" s="152" t="str">
        <f t="shared" si="7"/>
        <v>Papel para embalagem</v>
      </c>
      <c r="X14" s="176" t="str">
        <f t="shared" si="8"/>
        <v>10.9%</v>
      </c>
      <c r="Y14" s="176" t="str">
        <f t="shared" si="11"/>
        <v>89.4%</v>
      </c>
      <c r="Z14" s="176" t="str">
        <f t="shared" si="9"/>
        <v>B</v>
      </c>
      <c r="AA14" s="55"/>
      <c r="AB14" s="55"/>
    </row>
    <row r="15" ht="30.0" customHeight="1">
      <c r="A15" s="1" t="s">
        <v>11</v>
      </c>
      <c r="B15" s="166" t="str">
        <f t="shared" si="1"/>
        <v>1</v>
      </c>
      <c r="C15" s="98" t="str">
        <f t="shared" si="10"/>
        <v>5</v>
      </c>
      <c r="D15" s="146" t="str">
        <f>IF('CADASTRO PROD'!D12 = "","", 'CADASTRO PROD'!D12)</f>
        <v>00005</v>
      </c>
      <c r="E15" s="100" t="str">
        <f>IF('CADASTRO PROD'!E12:G12 = "", "", 'CADASTRO PROD'!E12:G12)</f>
        <v>Palitos de madeira</v>
      </c>
      <c r="F15" s="92"/>
      <c r="G15" s="93"/>
      <c r="H15" s="101" t="str">
        <f>IF(D15="","",(SUMIFS('LANÇAMENTOS ENT'!N:N,'LANÇAMENTOS ENT'!E:E,D15)-SUMIFS('LANÇAMENTOS SAÍ'!K:K,'LANÇAMENTOS SAÍ'!E:E,D15)+SUMIFS('CADASTRO PROD'!I:I,'CADASTRO PROD'!D:D,D15)))</f>
        <v>-400</v>
      </c>
      <c r="I15" s="101">
        <v>400.0</v>
      </c>
      <c r="J15" s="171" t="str">
        <f>VLOOKUP(E15, 'LANÇAMENTOS ENT'!$AN$8:$AO$507, 2,FALSE)</f>
        <v>Unidades</v>
      </c>
      <c r="K15" s="103" t="str">
        <f>IFERROR(VLOOKUP($D15,'CADASTRO PROD'!$D$8:$P$508,13, FALSE)*H15, "")</f>
        <v> R$ (60.00)</v>
      </c>
      <c r="L15" s="103" t="str">
        <f>IFERROR(VLOOKUP($D15,'CADASTRO PROD'!$D$8:$P$508,13, FALSE)*I15, "")</f>
        <v> R$ 60.00 </v>
      </c>
      <c r="M15" s="172" t="str">
        <f t="shared" si="2"/>
        <v>-100.00%</v>
      </c>
      <c r="N15" s="173" t="str">
        <f t="shared" si="3"/>
        <v/>
      </c>
      <c r="O15" s="174"/>
      <c r="P15" s="175"/>
      <c r="Q15" s="55"/>
      <c r="R15" s="55"/>
      <c r="S15" s="55" t="str">
        <f t="shared" si="4"/>
        <v>1</v>
      </c>
      <c r="T15" s="55"/>
      <c r="U15" s="55" t="str">
        <f t="shared" si="5"/>
        <v>1</v>
      </c>
      <c r="V15" s="104" t="str">
        <f t="shared" si="6"/>
        <v> R$ 435.00 </v>
      </c>
      <c r="W15" s="152" t="str">
        <f t="shared" si="7"/>
        <v>Graxa para máquina</v>
      </c>
      <c r="X15" s="176" t="str">
        <f t="shared" si="8"/>
        <v>6.0%</v>
      </c>
      <c r="Y15" s="176" t="str">
        <f t="shared" si="11"/>
        <v>95.4%</v>
      </c>
      <c r="Z15" s="176" t="str">
        <f t="shared" si="9"/>
        <v>C</v>
      </c>
      <c r="AA15" s="55"/>
      <c r="AB15" s="55"/>
    </row>
    <row r="16" ht="30.0" customHeight="1">
      <c r="A16" s="11" t="s">
        <v>12</v>
      </c>
      <c r="B16" s="166" t="str">
        <f t="shared" si="1"/>
        <v>0</v>
      </c>
      <c r="C16" s="108" t="str">
        <f t="shared" si="10"/>
        <v>6</v>
      </c>
      <c r="D16" s="148" t="str">
        <f>IF('CADASTRO PROD'!D13 = "","", 'CADASTRO PROD'!D13)</f>
        <v>000ACBD</v>
      </c>
      <c r="E16" s="110" t="str">
        <f>IF('CADASTRO PROD'!E13:G13 = "", "", 'CADASTRO PROD'!E13:G13)</f>
        <v>Graxa para máquina</v>
      </c>
      <c r="F16" s="92"/>
      <c r="G16" s="93"/>
      <c r="H16" s="111" t="str">
        <f>IF(D16="","",(SUMIFS('LANÇAMENTOS ENT'!N:N,'LANÇAMENTOS ENT'!E:E,D16)-SUMIFS('LANÇAMENTOS SAÍ'!K:K,'LANÇAMENTOS SAÍ'!E:E,D16)+SUMIFS('CADASTRO PROD'!I:I,'CADASTRO PROD'!D:D,D16)))</f>
        <v>15</v>
      </c>
      <c r="I16" s="111">
        <v>15.0</v>
      </c>
      <c r="J16" s="177" t="str">
        <f>VLOOKUP(E16, 'LANÇAMENTOS ENT'!$AN$8:$AO$507, 2,FALSE)</f>
        <v>kg</v>
      </c>
      <c r="K16" s="113" t="str">
        <f>IFERROR(VLOOKUP($D16,'CADASTRO PROD'!$D$8:$P$508,13, FALSE)*H16, "")</f>
        <v> R$ 435.00 </v>
      </c>
      <c r="L16" s="113" t="str">
        <f>IFERROR(VLOOKUP($D16,'CADASTRO PROD'!$D$8:$P$508,13, FALSE)*I16, "")</f>
        <v> R$ 435.00 </v>
      </c>
      <c r="M16" s="178" t="str">
        <f t="shared" si="2"/>
        <v>100.00%</v>
      </c>
      <c r="N16" s="173" t="str">
        <f t="shared" si="3"/>
        <v/>
      </c>
      <c r="O16" s="174"/>
      <c r="P16" s="179"/>
      <c r="Q16" s="55"/>
      <c r="R16" s="55"/>
      <c r="S16" s="55" t="str">
        <f t="shared" si="4"/>
        <v>0</v>
      </c>
      <c r="T16" s="55"/>
      <c r="U16" s="55" t="str">
        <f t="shared" si="5"/>
        <v>1</v>
      </c>
      <c r="V16" s="104" t="str">
        <f t="shared" si="6"/>
        <v> R$ 268.68 </v>
      </c>
      <c r="W16" s="152" t="str">
        <f t="shared" si="7"/>
        <v>Morango</v>
      </c>
      <c r="X16" s="176" t="str">
        <f t="shared" si="8"/>
        <v>3.7%</v>
      </c>
      <c r="Y16" s="176" t="str">
        <f t="shared" si="11"/>
        <v>99.2%</v>
      </c>
      <c r="Z16" s="176" t="str">
        <f t="shared" si="9"/>
        <v>C</v>
      </c>
      <c r="AA16" s="55"/>
      <c r="AB16" s="55"/>
    </row>
    <row r="17" ht="30.0" customHeight="1">
      <c r="A17" s="18" t="s">
        <v>13</v>
      </c>
      <c r="B17" s="166" t="str">
        <f t="shared" si="1"/>
        <v>0</v>
      </c>
      <c r="C17" s="98" t="str">
        <f t="shared" si="10"/>
        <v>7</v>
      </c>
      <c r="D17" s="146" t="str">
        <f>IF('CADASTRO PROD'!D14 = "","", 'CADASTRO PROD'!D14)</f>
        <v>1020302</v>
      </c>
      <c r="E17" s="100" t="str">
        <f>IF('CADASTRO PROD'!E14:G14 = "", "", 'CADASTRO PROD'!E14:G14)</f>
        <v>Cola para papel</v>
      </c>
      <c r="F17" s="92"/>
      <c r="G17" s="93"/>
      <c r="H17" s="101" t="str">
        <f>IF(D17="","",(SUMIFS('LANÇAMENTOS ENT'!N:N,'LANÇAMENTOS ENT'!E:E,D17)-SUMIFS('LANÇAMENTOS SAÍ'!K:K,'LANÇAMENTOS SAÍ'!E:E,D17)+SUMIFS('CADASTRO PROD'!I:I,'CADASTRO PROD'!D:D,D17)))</f>
        <v>125</v>
      </c>
      <c r="I17" s="101">
        <v>120.0</v>
      </c>
      <c r="J17" s="171" t="str">
        <f>VLOOKUP(E17, 'LANÇAMENTOS ENT'!$AN$8:$AO$507, 2,FALSE)</f>
        <v>kg</v>
      </c>
      <c r="K17" s="103" t="str">
        <f>IFERROR(VLOOKUP($D17,'CADASTRO PROD'!$D$8:$P$508,13, FALSE)*H17, "")</f>
        <v> R$ 1,832.33 </v>
      </c>
      <c r="L17" s="103" t="str">
        <f>IFERROR(VLOOKUP($D17,'CADASTRO PROD'!$D$8:$P$508,13, FALSE)*I17, "")</f>
        <v> R$ 1,759.03 </v>
      </c>
      <c r="M17" s="172" t="str">
        <f t="shared" si="2"/>
        <v>96.00%</v>
      </c>
      <c r="N17" s="173" t="str">
        <f t="shared" si="3"/>
        <v/>
      </c>
      <c r="O17" s="174"/>
      <c r="P17" s="179"/>
      <c r="Q17" s="55"/>
      <c r="R17" s="55"/>
      <c r="S17" s="55" t="str">
        <f t="shared" si="4"/>
        <v>2</v>
      </c>
      <c r="T17" s="55"/>
      <c r="U17" s="55" t="str">
        <f t="shared" si="5"/>
        <v>1</v>
      </c>
      <c r="V17" s="104" t="str">
        <f t="shared" si="6"/>
        <v> R$ 60.00 </v>
      </c>
      <c r="W17" s="152" t="str">
        <f t="shared" si="7"/>
        <v>Palitos de madeira</v>
      </c>
      <c r="X17" s="176" t="str">
        <f t="shared" si="8"/>
        <v>0.8%</v>
      </c>
      <c r="Y17" s="176" t="str">
        <f t="shared" si="11"/>
        <v>100.0%</v>
      </c>
      <c r="Z17" s="176" t="str">
        <f t="shared" si="9"/>
        <v>C</v>
      </c>
      <c r="AA17" s="55"/>
      <c r="AB17" s="55"/>
    </row>
    <row r="18" ht="30.0" customHeight="1">
      <c r="A18" s="23"/>
      <c r="B18" s="166" t="str">
        <f t="shared" si="1"/>
        <v>0</v>
      </c>
      <c r="C18" s="108" t="str">
        <f t="shared" si="10"/>
        <v>-</v>
      </c>
      <c r="D18" s="150" t="str">
        <f>IF('CADASTRO PROD'!D15 = "","", 'CADASTRO PROD'!D15)</f>
        <v/>
      </c>
      <c r="E18" s="110" t="str">
        <f>IF('CADASTRO PROD'!E15:G15 = "", "", 'CADASTRO PROD'!E15:G15)</f>
        <v/>
      </c>
      <c r="F18" s="92"/>
      <c r="G18" s="93"/>
      <c r="H18" s="111" t="str">
        <f>IF(D18="","",(SUMIFS('LANÇAMENTOS ENT'!N:N,'LANÇAMENTOS ENT'!E:E,D18)-SUMIFS('LANÇAMENTOS SAÍ'!K:K,'LANÇAMENTOS SAÍ'!E:E,D18)+SUMIFS('CADASTRO PROD'!I:I,'CADASTRO PROD'!D:D,D18)))</f>
        <v/>
      </c>
      <c r="I18" s="111"/>
      <c r="J18" s="150" t="str">
        <f>VLOOKUP(E18, 'LANÇAMENTOS ENT'!$AN$8:$AO$507, 2,FALSE)</f>
        <v>#N/A</v>
      </c>
      <c r="K18" s="113" t="str">
        <f>IFERROR(VLOOKUP($D18,'CADASTRO PROD'!$D$8:$P$508,13, FALSE)*H18, "")</f>
        <v>  </v>
      </c>
      <c r="L18" s="113" t="str">
        <f>IFERROR(VLOOKUP($D18,'CADASTRO PROD'!$D$8:$P$508,13, FALSE)*I18, "")</f>
        <v>  </v>
      </c>
      <c r="M18" s="178" t="str">
        <f t="shared" si="2"/>
        <v/>
      </c>
      <c r="N18" s="173" t="str">
        <f t="shared" si="3"/>
        <v/>
      </c>
      <c r="O18" s="174"/>
      <c r="P18" s="179"/>
      <c r="Q18" s="55"/>
      <c r="R18" s="55"/>
      <c r="S18" s="55" t="str">
        <f t="shared" si="4"/>
        <v/>
      </c>
      <c r="T18" s="55"/>
      <c r="U18" s="55" t="str">
        <f t="shared" si="5"/>
        <v/>
      </c>
      <c r="V18" s="104" t="str">
        <f t="shared" ref="V18:V410" si="12">IFERROR(LARGE(L:L,ROW(K10)),"")</f>
        <v>  </v>
      </c>
      <c r="W18" s="152" t="str">
        <f t="shared" si="7"/>
        <v/>
      </c>
      <c r="X18" s="176" t="str">
        <f t="shared" si="8"/>
        <v/>
      </c>
      <c r="Y18" s="176" t="str">
        <f t="shared" si="11"/>
        <v>100.0%</v>
      </c>
      <c r="Z18" s="176" t="str">
        <f t="shared" si="9"/>
        <v/>
      </c>
      <c r="AA18" s="55"/>
      <c r="AB18" s="55"/>
    </row>
    <row r="19" ht="30.0" customHeight="1">
      <c r="A19" s="18" t="s">
        <v>15</v>
      </c>
      <c r="B19" s="166" t="str">
        <f t="shared" si="1"/>
        <v>0</v>
      </c>
      <c r="C19" s="98" t="str">
        <f t="shared" si="10"/>
        <v>-</v>
      </c>
      <c r="D19" s="151" t="str">
        <f>IF('CADASTRO PROD'!D16 = "","", 'CADASTRO PROD'!D16)</f>
        <v/>
      </c>
      <c r="E19" s="100" t="str">
        <f>IF('CADASTRO PROD'!E16:G16 = "", "", 'CADASTRO PROD'!E16:G16)</f>
        <v/>
      </c>
      <c r="F19" s="92"/>
      <c r="G19" s="93"/>
      <c r="H19" s="101" t="str">
        <f>IF(D19="","",(SUMIFS('LANÇAMENTOS ENT'!N:N,'LANÇAMENTOS ENT'!E:E,D19)-SUMIFS('LANÇAMENTOS SAÍ'!K:K,'LANÇAMENTOS SAÍ'!E:E,D19)+SUMIFS('CADASTRO PROD'!I:I,'CADASTRO PROD'!D:D,D19)))</f>
        <v/>
      </c>
      <c r="I19" s="101"/>
      <c r="J19" s="151" t="str">
        <f>VLOOKUP(E19, 'LANÇAMENTOS ENT'!$AN$8:$AO$507, 2,FALSE)</f>
        <v>#N/A</v>
      </c>
      <c r="K19" s="103" t="str">
        <f>IFERROR(VLOOKUP($D19,'CADASTRO PROD'!$D$8:$P$508,13, FALSE)*H19, "")</f>
        <v>  </v>
      </c>
      <c r="L19" s="103" t="str">
        <f>IFERROR(VLOOKUP($D19,'CADASTRO PROD'!$D$8:$P$508,13, FALSE)*I19, "")</f>
        <v>  </v>
      </c>
      <c r="M19" s="172" t="str">
        <f t="shared" si="2"/>
        <v/>
      </c>
      <c r="N19" s="173" t="str">
        <f t="shared" si="3"/>
        <v/>
      </c>
      <c r="O19" s="174"/>
      <c r="P19" s="179"/>
      <c r="Q19" s="55"/>
      <c r="R19" s="55"/>
      <c r="S19" s="55" t="str">
        <f t="shared" si="4"/>
        <v/>
      </c>
      <c r="T19" s="55"/>
      <c r="U19" s="55" t="str">
        <f t="shared" si="5"/>
        <v/>
      </c>
      <c r="V19" s="104" t="str">
        <f t="shared" si="12"/>
        <v>  </v>
      </c>
      <c r="W19" s="152" t="str">
        <f t="shared" si="7"/>
        <v/>
      </c>
      <c r="X19" s="176" t="str">
        <f t="shared" si="8"/>
        <v/>
      </c>
      <c r="Y19" s="176" t="str">
        <f t="shared" si="11"/>
        <v>100.0%</v>
      </c>
      <c r="Z19" s="176" t="str">
        <f t="shared" si="9"/>
        <v/>
      </c>
      <c r="AA19" s="55"/>
      <c r="AB19" s="55"/>
    </row>
    <row r="20" ht="30.0" customHeight="1">
      <c r="A20" s="23"/>
      <c r="B20" s="166" t="str">
        <f t="shared" si="1"/>
        <v>0</v>
      </c>
      <c r="C20" s="108" t="str">
        <f t="shared" si="10"/>
        <v>-</v>
      </c>
      <c r="D20" s="150" t="str">
        <f>IF('CADASTRO PROD'!D17 = "","", 'CADASTRO PROD'!D17)</f>
        <v/>
      </c>
      <c r="E20" s="110" t="str">
        <f>IF('CADASTRO PROD'!E17:G17 = "", "", 'CADASTRO PROD'!E17:G17)</f>
        <v/>
      </c>
      <c r="F20" s="92"/>
      <c r="G20" s="93"/>
      <c r="H20" s="111" t="str">
        <f>IF(D20="","",(SUMIFS('LANÇAMENTOS ENT'!N:N,'LANÇAMENTOS ENT'!E:E,D20)-SUMIFS('LANÇAMENTOS SAÍ'!K:K,'LANÇAMENTOS SAÍ'!E:E,D20)+SUMIFS('CADASTRO PROD'!I:I,'CADASTRO PROD'!D:D,D20)))</f>
        <v/>
      </c>
      <c r="I20" s="111"/>
      <c r="J20" s="150" t="str">
        <f>VLOOKUP(E20, 'LANÇAMENTOS ENT'!$AN$8:$AO$507, 2,FALSE)</f>
        <v>#N/A</v>
      </c>
      <c r="K20" s="113" t="str">
        <f>IFERROR(VLOOKUP($D20,'CADASTRO PROD'!$D$8:$P$508,13, FALSE)*H20, "")</f>
        <v>  </v>
      </c>
      <c r="L20" s="113" t="str">
        <f>IFERROR(VLOOKUP($D20,'CADASTRO PROD'!$D$8:$P$508,13, FALSE)*I20, "")</f>
        <v>  </v>
      </c>
      <c r="M20" s="178" t="str">
        <f t="shared" si="2"/>
        <v/>
      </c>
      <c r="N20" s="173" t="str">
        <f t="shared" si="3"/>
        <v/>
      </c>
      <c r="O20" s="174"/>
      <c r="P20" s="179"/>
      <c r="Q20" s="55"/>
      <c r="R20" s="55"/>
      <c r="S20" s="55" t="str">
        <f t="shared" si="4"/>
        <v/>
      </c>
      <c r="T20" s="55"/>
      <c r="U20" s="55" t="str">
        <f t="shared" si="5"/>
        <v/>
      </c>
      <c r="V20" s="104" t="str">
        <f t="shared" si="12"/>
        <v>  </v>
      </c>
      <c r="W20" s="152" t="str">
        <f t="shared" si="7"/>
        <v/>
      </c>
      <c r="X20" s="176" t="str">
        <f t="shared" si="8"/>
        <v/>
      </c>
      <c r="Y20" s="176" t="str">
        <f t="shared" si="11"/>
        <v>100.0%</v>
      </c>
      <c r="Z20" s="176" t="str">
        <f t="shared" si="9"/>
        <v/>
      </c>
      <c r="AA20" s="55"/>
      <c r="AB20" s="55"/>
    </row>
    <row r="21" ht="30.0" customHeight="1">
      <c r="A21" s="1" t="s">
        <v>17</v>
      </c>
      <c r="B21" s="166" t="str">
        <f t="shared" si="1"/>
        <v>0</v>
      </c>
      <c r="C21" s="98" t="str">
        <f t="shared" si="10"/>
        <v>-</v>
      </c>
      <c r="D21" s="151" t="str">
        <f>IF('CADASTRO PROD'!D18 = "","", 'CADASTRO PROD'!D18)</f>
        <v/>
      </c>
      <c r="E21" s="100" t="str">
        <f>IF('CADASTRO PROD'!E18:G18 = "", "", 'CADASTRO PROD'!E18:G18)</f>
        <v/>
      </c>
      <c r="F21" s="92"/>
      <c r="G21" s="93"/>
      <c r="H21" s="101" t="str">
        <f>IF(D21="","",(SUMIFS('LANÇAMENTOS ENT'!N:N,'LANÇAMENTOS ENT'!E:E,D21)-SUMIFS('LANÇAMENTOS SAÍ'!K:K,'LANÇAMENTOS SAÍ'!E:E,D21)+SUMIFS('CADASTRO PROD'!I:I,'CADASTRO PROD'!D:D,D21)))</f>
        <v/>
      </c>
      <c r="I21" s="101"/>
      <c r="J21" s="151" t="str">
        <f>VLOOKUP(E21, 'LANÇAMENTOS ENT'!$AN$8:$AO$507, 2,FALSE)</f>
        <v>#N/A</v>
      </c>
      <c r="K21" s="103" t="str">
        <f>IFERROR(VLOOKUP($D21,'CADASTRO PROD'!$D$8:$P$508,13, FALSE)*H21, "")</f>
        <v>  </v>
      </c>
      <c r="L21" s="103" t="str">
        <f>IFERROR(VLOOKUP($D21,'CADASTRO PROD'!$D$8:$P$508,13, FALSE)*I21, "")</f>
        <v>  </v>
      </c>
      <c r="M21" s="172" t="str">
        <f t="shared" si="2"/>
        <v/>
      </c>
      <c r="N21" s="173" t="str">
        <f t="shared" si="3"/>
        <v/>
      </c>
      <c r="O21" s="180"/>
      <c r="P21" s="179"/>
      <c r="Q21" s="55"/>
      <c r="R21" s="55"/>
      <c r="S21" s="55" t="str">
        <f t="shared" si="4"/>
        <v/>
      </c>
      <c r="T21" s="55"/>
      <c r="U21" s="55" t="str">
        <f t="shared" si="5"/>
        <v/>
      </c>
      <c r="V21" s="104" t="str">
        <f t="shared" si="12"/>
        <v>  </v>
      </c>
      <c r="W21" s="152" t="str">
        <f t="shared" si="7"/>
        <v/>
      </c>
      <c r="X21" s="176" t="str">
        <f t="shared" si="8"/>
        <v/>
      </c>
      <c r="Y21" s="176" t="str">
        <f t="shared" si="11"/>
        <v>100.0%</v>
      </c>
      <c r="Z21" s="176" t="str">
        <f t="shared" si="9"/>
        <v/>
      </c>
      <c r="AA21" s="55"/>
      <c r="AB21" s="55"/>
    </row>
    <row r="22" ht="30.0" customHeight="1">
      <c r="A22" s="1"/>
      <c r="B22" s="166" t="str">
        <f t="shared" si="1"/>
        <v>0</v>
      </c>
      <c r="C22" s="108" t="str">
        <f t="shared" si="10"/>
        <v>-</v>
      </c>
      <c r="D22" s="150" t="str">
        <f>IF('CADASTRO PROD'!D19 = "","", 'CADASTRO PROD'!D19)</f>
        <v/>
      </c>
      <c r="E22" s="110" t="str">
        <f>IF('CADASTRO PROD'!E19:G19 = "", "", 'CADASTRO PROD'!E19:G19)</f>
        <v/>
      </c>
      <c r="F22" s="92"/>
      <c r="G22" s="93"/>
      <c r="H22" s="111" t="str">
        <f>IF(D22="","",(SUMIFS('LANÇAMENTOS ENT'!N:N,'LANÇAMENTOS ENT'!E:E,D22)-SUMIFS('LANÇAMENTOS SAÍ'!K:K,'LANÇAMENTOS SAÍ'!E:E,D22)+SUMIFS('CADASTRO PROD'!I:I,'CADASTRO PROD'!D:D,D22)))</f>
        <v/>
      </c>
      <c r="I22" s="111"/>
      <c r="J22" s="150" t="str">
        <f>VLOOKUP(E22, 'LANÇAMENTOS ENT'!$AN$8:$AO$507, 2,FALSE)</f>
        <v>#N/A</v>
      </c>
      <c r="K22" s="113" t="str">
        <f>IFERROR(VLOOKUP($D22,'CADASTRO PROD'!$D$8:$P$508,13, FALSE)*H22, "")</f>
        <v>  </v>
      </c>
      <c r="L22" s="113" t="str">
        <f>IFERROR(VLOOKUP($D22,'CADASTRO PROD'!$D$8:$P$508,13, FALSE)*I22, "")</f>
        <v>  </v>
      </c>
      <c r="M22" s="178" t="str">
        <f t="shared" si="2"/>
        <v/>
      </c>
      <c r="N22" s="173" t="str">
        <f t="shared" si="3"/>
        <v/>
      </c>
      <c r="O22" s="181"/>
      <c r="P22" s="179"/>
      <c r="Q22" s="55"/>
      <c r="R22" s="55"/>
      <c r="S22" s="55" t="str">
        <f t="shared" si="4"/>
        <v/>
      </c>
      <c r="T22" s="55"/>
      <c r="U22" s="55" t="str">
        <f t="shared" si="5"/>
        <v/>
      </c>
      <c r="V22" s="104" t="str">
        <f t="shared" si="12"/>
        <v>  </v>
      </c>
      <c r="W22" s="152" t="str">
        <f t="shared" si="7"/>
        <v/>
      </c>
      <c r="X22" s="176" t="str">
        <f t="shared" si="8"/>
        <v/>
      </c>
      <c r="Y22" s="176" t="str">
        <f t="shared" si="11"/>
        <v>100.0%</v>
      </c>
      <c r="Z22" s="176" t="str">
        <f t="shared" si="9"/>
        <v/>
      </c>
      <c r="AA22" s="55"/>
      <c r="AB22" s="55"/>
    </row>
    <row r="23" ht="30.0" customHeight="1">
      <c r="A23" s="1"/>
      <c r="B23" s="166" t="str">
        <f t="shared" si="1"/>
        <v>0</v>
      </c>
      <c r="C23" s="98" t="str">
        <f t="shared" si="10"/>
        <v>-</v>
      </c>
      <c r="D23" s="151" t="str">
        <f>IF('CADASTRO PROD'!D20 = "","", 'CADASTRO PROD'!D20)</f>
        <v/>
      </c>
      <c r="E23" s="100" t="str">
        <f>IF('CADASTRO PROD'!E20:G20 = "", "", 'CADASTRO PROD'!E20:G20)</f>
        <v/>
      </c>
      <c r="F23" s="92"/>
      <c r="G23" s="93"/>
      <c r="H23" s="101" t="str">
        <f>IF(D23="","",(SUMIFS('LANÇAMENTOS ENT'!N:N,'LANÇAMENTOS ENT'!E:E,D23)-SUMIFS('LANÇAMENTOS SAÍ'!K:K,'LANÇAMENTOS SAÍ'!E:E,D23)+SUMIFS('CADASTRO PROD'!I:I,'CADASTRO PROD'!D:D,D23)))</f>
        <v/>
      </c>
      <c r="I23" s="101"/>
      <c r="J23" s="151" t="str">
        <f>VLOOKUP(E23, 'LANÇAMENTOS ENT'!$AN$8:$AO$507, 2,FALSE)</f>
        <v>#N/A</v>
      </c>
      <c r="K23" s="103" t="str">
        <f>IFERROR(VLOOKUP($D23,'CADASTRO PROD'!$D$8:$P$508,13, FALSE)*H23, "")</f>
        <v>  </v>
      </c>
      <c r="L23" s="103" t="str">
        <f>IFERROR(VLOOKUP($D23,'CADASTRO PROD'!$D$8:$P$508,13, FALSE)*I23, "")</f>
        <v>  </v>
      </c>
      <c r="M23" s="172" t="str">
        <f t="shared" si="2"/>
        <v/>
      </c>
      <c r="N23" s="173" t="str">
        <f t="shared" si="3"/>
        <v/>
      </c>
      <c r="O23" s="181"/>
      <c r="P23" s="179"/>
      <c r="Q23" s="55"/>
      <c r="R23" s="55"/>
      <c r="S23" s="55" t="str">
        <f t="shared" si="4"/>
        <v/>
      </c>
      <c r="T23" s="55"/>
      <c r="U23" s="55" t="str">
        <f t="shared" si="5"/>
        <v/>
      </c>
      <c r="V23" s="104" t="str">
        <f t="shared" si="12"/>
        <v>  </v>
      </c>
      <c r="W23" s="152" t="str">
        <f t="shared" si="7"/>
        <v/>
      </c>
      <c r="X23" s="176" t="str">
        <f t="shared" si="8"/>
        <v/>
      </c>
      <c r="Y23" s="176" t="str">
        <f t="shared" si="11"/>
        <v>100.0%</v>
      </c>
      <c r="Z23" s="176" t="str">
        <f t="shared" si="9"/>
        <v/>
      </c>
      <c r="AA23" s="55"/>
      <c r="AB23" s="55"/>
    </row>
    <row r="24" ht="30.0" customHeight="1">
      <c r="A24" s="1"/>
      <c r="B24" s="166" t="str">
        <f t="shared" si="1"/>
        <v>0</v>
      </c>
      <c r="C24" s="108" t="str">
        <f t="shared" si="10"/>
        <v>-</v>
      </c>
      <c r="D24" s="150" t="str">
        <f>IF('CADASTRO PROD'!D21 = "","", 'CADASTRO PROD'!D21)</f>
        <v/>
      </c>
      <c r="E24" s="110" t="str">
        <f>IF('CADASTRO PROD'!E21:G21 = "", "", 'CADASTRO PROD'!E21:G21)</f>
        <v/>
      </c>
      <c r="F24" s="92"/>
      <c r="G24" s="93"/>
      <c r="H24" s="111" t="str">
        <f>IF(D24="","",(SUMIFS('LANÇAMENTOS ENT'!N:N,'LANÇAMENTOS ENT'!E:E,D24)-SUMIFS('LANÇAMENTOS SAÍ'!K:K,'LANÇAMENTOS SAÍ'!E:E,D24)+SUMIFS('CADASTRO PROD'!I:I,'CADASTRO PROD'!D:D,D24)))</f>
        <v/>
      </c>
      <c r="I24" s="111"/>
      <c r="J24" s="150" t="str">
        <f>VLOOKUP(E24, 'LANÇAMENTOS ENT'!$AN$8:$AO$507, 2,FALSE)</f>
        <v>#N/A</v>
      </c>
      <c r="K24" s="113" t="str">
        <f>IFERROR(VLOOKUP($D24,'CADASTRO PROD'!$D$8:$P$508,13, FALSE)*H24, "")</f>
        <v>  </v>
      </c>
      <c r="L24" s="113" t="str">
        <f>IFERROR(VLOOKUP($D24,'CADASTRO PROD'!$D$8:$P$508,13, FALSE)*I24, "")</f>
        <v>  </v>
      </c>
      <c r="M24" s="178" t="str">
        <f t="shared" si="2"/>
        <v/>
      </c>
      <c r="N24" s="173" t="str">
        <f t="shared" si="3"/>
        <v/>
      </c>
      <c r="O24" s="181"/>
      <c r="P24" s="179"/>
      <c r="Q24" s="55"/>
      <c r="R24" s="55"/>
      <c r="S24" s="55" t="str">
        <f t="shared" si="4"/>
        <v/>
      </c>
      <c r="T24" s="55"/>
      <c r="U24" s="55" t="str">
        <f t="shared" si="5"/>
        <v/>
      </c>
      <c r="V24" s="104" t="str">
        <f t="shared" si="12"/>
        <v>  </v>
      </c>
      <c r="W24" s="152" t="str">
        <f t="shared" si="7"/>
        <v/>
      </c>
      <c r="X24" s="176" t="str">
        <f t="shared" si="8"/>
        <v/>
      </c>
      <c r="Y24" s="176" t="str">
        <f t="shared" si="11"/>
        <v>100.0%</v>
      </c>
      <c r="Z24" s="176" t="str">
        <f t="shared" si="9"/>
        <v/>
      </c>
      <c r="AA24" s="55"/>
      <c r="AB24" s="55"/>
    </row>
    <row r="25" ht="30.0" customHeight="1">
      <c r="A25" s="1"/>
      <c r="B25" s="166" t="str">
        <f t="shared" si="1"/>
        <v>0</v>
      </c>
      <c r="C25" s="98" t="str">
        <f t="shared" si="10"/>
        <v>-</v>
      </c>
      <c r="D25" s="151" t="str">
        <f>IF('CADASTRO PROD'!D22 = "","", 'CADASTRO PROD'!D22)</f>
        <v/>
      </c>
      <c r="E25" s="100" t="str">
        <f>IF('CADASTRO PROD'!E22:G22 = "", "", 'CADASTRO PROD'!E22:G22)</f>
        <v/>
      </c>
      <c r="F25" s="92"/>
      <c r="G25" s="93"/>
      <c r="H25" s="101" t="str">
        <f>IF(D25="","",(SUMIFS('LANÇAMENTOS ENT'!N:N,'LANÇAMENTOS ENT'!E:E,D25)-SUMIFS('LANÇAMENTOS SAÍ'!K:K,'LANÇAMENTOS SAÍ'!E:E,D25)+SUMIFS('CADASTRO PROD'!I:I,'CADASTRO PROD'!D:D,D25)))</f>
        <v/>
      </c>
      <c r="I25" s="101"/>
      <c r="J25" s="151" t="str">
        <f>VLOOKUP(E25, 'LANÇAMENTOS ENT'!$AN$8:$AO$507, 2,FALSE)</f>
        <v>#N/A</v>
      </c>
      <c r="K25" s="103" t="str">
        <f>IFERROR(VLOOKUP($D25,'CADASTRO PROD'!$D$8:$P$508,13, FALSE)*H25, "")</f>
        <v>  </v>
      </c>
      <c r="L25" s="103" t="str">
        <f>IFERROR(VLOOKUP($D25,'CADASTRO PROD'!$D$8:$P$508,13, FALSE)*I25, "")</f>
        <v>  </v>
      </c>
      <c r="M25" s="172" t="str">
        <f t="shared" si="2"/>
        <v/>
      </c>
      <c r="N25" s="173" t="str">
        <f t="shared" si="3"/>
        <v/>
      </c>
      <c r="O25" s="181"/>
      <c r="P25" s="179"/>
      <c r="Q25" s="55"/>
      <c r="R25" s="55"/>
      <c r="S25" s="55" t="str">
        <f t="shared" si="4"/>
        <v/>
      </c>
      <c r="T25" s="55"/>
      <c r="U25" s="55" t="str">
        <f t="shared" si="5"/>
        <v/>
      </c>
      <c r="V25" s="104" t="str">
        <f t="shared" si="12"/>
        <v>  </v>
      </c>
      <c r="W25" s="152" t="str">
        <f t="shared" si="7"/>
        <v/>
      </c>
      <c r="X25" s="176" t="str">
        <f t="shared" si="8"/>
        <v/>
      </c>
      <c r="Y25" s="176" t="str">
        <f t="shared" si="11"/>
        <v>100.0%</v>
      </c>
      <c r="Z25" s="176" t="str">
        <f t="shared" si="9"/>
        <v/>
      </c>
      <c r="AA25" s="55"/>
      <c r="AB25" s="55"/>
    </row>
    <row r="26" ht="30.0" customHeight="1">
      <c r="A26" s="1"/>
      <c r="B26" s="166" t="str">
        <f t="shared" si="1"/>
        <v>0</v>
      </c>
      <c r="C26" s="108" t="str">
        <f t="shared" si="10"/>
        <v>-</v>
      </c>
      <c r="D26" s="150" t="str">
        <f>IF('CADASTRO PROD'!D23 = "","", 'CADASTRO PROD'!D23)</f>
        <v/>
      </c>
      <c r="E26" s="110" t="str">
        <f>IF('CADASTRO PROD'!E23:G23 = "", "", 'CADASTRO PROD'!E23:G23)</f>
        <v/>
      </c>
      <c r="F26" s="92"/>
      <c r="G26" s="93"/>
      <c r="H26" s="111" t="str">
        <f>IF(D26="","",(SUMIFS('LANÇAMENTOS ENT'!N:N,'LANÇAMENTOS ENT'!E:E,D26)-SUMIFS('LANÇAMENTOS SAÍ'!K:K,'LANÇAMENTOS SAÍ'!E:E,D26)+SUMIFS('CADASTRO PROD'!I:I,'CADASTRO PROD'!D:D,D26)))</f>
        <v/>
      </c>
      <c r="I26" s="111"/>
      <c r="J26" s="150" t="str">
        <f>VLOOKUP(E26, 'LANÇAMENTOS ENT'!$AN$8:$AO$507, 2,FALSE)</f>
        <v>#N/A</v>
      </c>
      <c r="K26" s="113" t="str">
        <f>IFERROR(VLOOKUP($D26,'CADASTRO PROD'!$D$8:$P$508,13, FALSE)*H26, "")</f>
        <v>  </v>
      </c>
      <c r="L26" s="113" t="str">
        <f>IFERROR(VLOOKUP($D26,'CADASTRO PROD'!$D$8:$P$508,13, FALSE)*I26, "")</f>
        <v>  </v>
      </c>
      <c r="M26" s="178" t="str">
        <f t="shared" si="2"/>
        <v/>
      </c>
      <c r="N26" s="173" t="str">
        <f t="shared" si="3"/>
        <v/>
      </c>
      <c r="O26" s="181"/>
      <c r="P26" s="179"/>
      <c r="Q26" s="55"/>
      <c r="R26" s="55"/>
      <c r="S26" s="55" t="str">
        <f t="shared" si="4"/>
        <v/>
      </c>
      <c r="T26" s="55"/>
      <c r="U26" s="55" t="str">
        <f t="shared" si="5"/>
        <v/>
      </c>
      <c r="V26" s="104" t="str">
        <f t="shared" si="12"/>
        <v>  </v>
      </c>
      <c r="W26" s="152" t="str">
        <f t="shared" si="7"/>
        <v/>
      </c>
      <c r="X26" s="176" t="str">
        <f t="shared" si="8"/>
        <v/>
      </c>
      <c r="Y26" s="176" t="str">
        <f t="shared" si="11"/>
        <v>100.0%</v>
      </c>
      <c r="Z26" s="176" t="str">
        <f t="shared" si="9"/>
        <v/>
      </c>
      <c r="AA26" s="55"/>
      <c r="AB26" s="55"/>
    </row>
    <row r="27" ht="30.0" customHeight="1">
      <c r="A27" s="1"/>
      <c r="B27" s="166" t="str">
        <f t="shared" si="1"/>
        <v>0</v>
      </c>
      <c r="C27" s="98" t="str">
        <f t="shared" si="10"/>
        <v>-</v>
      </c>
      <c r="D27" s="151" t="str">
        <f>IF('CADASTRO PROD'!D24 = "","", 'CADASTRO PROD'!D24)</f>
        <v/>
      </c>
      <c r="E27" s="100" t="str">
        <f>IF('CADASTRO PROD'!E24:G24 = "", "", 'CADASTRO PROD'!E24:G24)</f>
        <v/>
      </c>
      <c r="F27" s="92"/>
      <c r="G27" s="93"/>
      <c r="H27" s="101" t="str">
        <f>IF(D27="","",(SUMIFS('LANÇAMENTOS ENT'!N:N,'LANÇAMENTOS ENT'!E:E,D27)-SUMIFS('LANÇAMENTOS SAÍ'!K:K,'LANÇAMENTOS SAÍ'!E:E,D27)+SUMIFS('CADASTRO PROD'!I:I,'CADASTRO PROD'!D:D,D27)))</f>
        <v/>
      </c>
      <c r="I27" s="101"/>
      <c r="J27" s="151" t="str">
        <f>VLOOKUP(E27, 'LANÇAMENTOS ENT'!$AN$8:$AO$507, 2,FALSE)</f>
        <v>#N/A</v>
      </c>
      <c r="K27" s="103" t="str">
        <f>IFERROR(VLOOKUP($D27,'CADASTRO PROD'!$D$8:$P$508,13, FALSE)*H27, "")</f>
        <v>  </v>
      </c>
      <c r="L27" s="103" t="str">
        <f>IFERROR(VLOOKUP($D27,'CADASTRO PROD'!$D$8:$P$508,13, FALSE)*I27, "")</f>
        <v>  </v>
      </c>
      <c r="M27" s="172" t="str">
        <f t="shared" si="2"/>
        <v/>
      </c>
      <c r="N27" s="173" t="str">
        <f t="shared" si="3"/>
        <v/>
      </c>
      <c r="O27" s="181"/>
      <c r="P27" s="179"/>
      <c r="Q27" s="55"/>
      <c r="R27" s="55"/>
      <c r="S27" s="55" t="str">
        <f t="shared" si="4"/>
        <v/>
      </c>
      <c r="T27" s="55"/>
      <c r="U27" s="55" t="str">
        <f t="shared" si="5"/>
        <v/>
      </c>
      <c r="V27" s="104" t="str">
        <f t="shared" si="12"/>
        <v>  </v>
      </c>
      <c r="W27" s="152" t="str">
        <f t="shared" si="7"/>
        <v/>
      </c>
      <c r="X27" s="176" t="str">
        <f t="shared" si="8"/>
        <v/>
      </c>
      <c r="Y27" s="176" t="str">
        <f t="shared" si="11"/>
        <v>100.0%</v>
      </c>
      <c r="Z27" s="176" t="str">
        <f t="shared" si="9"/>
        <v/>
      </c>
      <c r="AA27" s="55"/>
      <c r="AB27" s="55"/>
    </row>
    <row r="28" ht="30.0" customHeight="1">
      <c r="A28" s="1"/>
      <c r="B28" s="166" t="str">
        <f t="shared" si="1"/>
        <v>0</v>
      </c>
      <c r="C28" s="108" t="str">
        <f t="shared" si="10"/>
        <v>-</v>
      </c>
      <c r="D28" s="150" t="str">
        <f>IF('CADASTRO PROD'!D25 = "","", 'CADASTRO PROD'!D25)</f>
        <v/>
      </c>
      <c r="E28" s="110" t="str">
        <f>IF('CADASTRO PROD'!E25:G25 = "", "", 'CADASTRO PROD'!E25:G25)</f>
        <v/>
      </c>
      <c r="F28" s="92"/>
      <c r="G28" s="93"/>
      <c r="H28" s="111" t="str">
        <f>IF(D28="","",(SUMIFS('LANÇAMENTOS ENT'!N:N,'LANÇAMENTOS ENT'!E:E,D28)-SUMIFS('LANÇAMENTOS SAÍ'!K:K,'LANÇAMENTOS SAÍ'!E:E,D28)+SUMIFS('CADASTRO PROD'!I:I,'CADASTRO PROD'!D:D,D28)))</f>
        <v/>
      </c>
      <c r="I28" s="111"/>
      <c r="J28" s="150" t="str">
        <f>VLOOKUP(E28, 'LANÇAMENTOS ENT'!$AN$8:$AO$507, 2,FALSE)</f>
        <v>#N/A</v>
      </c>
      <c r="K28" s="113" t="str">
        <f>IFERROR(VLOOKUP($D28,'CADASTRO PROD'!$D$8:$P$508,13, FALSE)*H28, "")</f>
        <v>  </v>
      </c>
      <c r="L28" s="113" t="str">
        <f>IFERROR(VLOOKUP($D28,'CADASTRO PROD'!$D$8:$P$508,13, FALSE)*I28, "")</f>
        <v>  </v>
      </c>
      <c r="M28" s="178" t="str">
        <f t="shared" si="2"/>
        <v/>
      </c>
      <c r="N28" s="173" t="str">
        <f t="shared" si="3"/>
        <v/>
      </c>
      <c r="O28" s="181"/>
      <c r="P28" s="179"/>
      <c r="Q28" s="55"/>
      <c r="R28" s="55"/>
      <c r="S28" s="55" t="str">
        <f t="shared" si="4"/>
        <v/>
      </c>
      <c r="T28" s="55"/>
      <c r="U28" s="55" t="str">
        <f t="shared" si="5"/>
        <v/>
      </c>
      <c r="V28" s="104" t="str">
        <f t="shared" si="12"/>
        <v>  </v>
      </c>
      <c r="W28" s="152" t="str">
        <f t="shared" si="7"/>
        <v/>
      </c>
      <c r="X28" s="176" t="str">
        <f t="shared" si="8"/>
        <v/>
      </c>
      <c r="Y28" s="176" t="str">
        <f t="shared" si="11"/>
        <v>100.0%</v>
      </c>
      <c r="Z28" s="176" t="str">
        <f t="shared" si="9"/>
        <v/>
      </c>
      <c r="AA28" s="55"/>
      <c r="AB28" s="55"/>
    </row>
    <row r="29" ht="30.0" customHeight="1">
      <c r="A29" s="1"/>
      <c r="B29" s="166" t="str">
        <f t="shared" si="1"/>
        <v>0</v>
      </c>
      <c r="C29" s="98" t="str">
        <f t="shared" si="10"/>
        <v>-</v>
      </c>
      <c r="D29" s="151" t="str">
        <f>IF('CADASTRO PROD'!D26 = "","", 'CADASTRO PROD'!D26)</f>
        <v/>
      </c>
      <c r="E29" s="100" t="str">
        <f>IF('CADASTRO PROD'!E26:G26 = "", "", 'CADASTRO PROD'!E26:G26)</f>
        <v/>
      </c>
      <c r="F29" s="92"/>
      <c r="G29" s="93"/>
      <c r="H29" s="101" t="str">
        <f>IF(D29="","",(SUMIFS('LANÇAMENTOS ENT'!N:N,'LANÇAMENTOS ENT'!E:E,D29)-SUMIFS('LANÇAMENTOS SAÍ'!K:K,'LANÇAMENTOS SAÍ'!E:E,D29)+SUMIFS('CADASTRO PROD'!I:I,'CADASTRO PROD'!D:D,D29)))</f>
        <v/>
      </c>
      <c r="I29" s="101"/>
      <c r="J29" s="151" t="str">
        <f>VLOOKUP(E29, 'LANÇAMENTOS ENT'!$AN$8:$AO$507, 2,FALSE)</f>
        <v>#N/A</v>
      </c>
      <c r="K29" s="103" t="str">
        <f>IFERROR(VLOOKUP($D29,'CADASTRO PROD'!$D$8:$P$508,13, FALSE)*H29, "")</f>
        <v>  </v>
      </c>
      <c r="L29" s="103" t="str">
        <f>IFERROR(VLOOKUP($D29,'CADASTRO PROD'!$D$8:$P$508,13, FALSE)*I29, "")</f>
        <v>  </v>
      </c>
      <c r="M29" s="172" t="str">
        <f t="shared" si="2"/>
        <v/>
      </c>
      <c r="N29" s="173" t="str">
        <f t="shared" si="3"/>
        <v/>
      </c>
      <c r="O29" s="181"/>
      <c r="P29" s="179"/>
      <c r="Q29" s="55"/>
      <c r="R29" s="55"/>
      <c r="S29" s="55" t="str">
        <f t="shared" si="4"/>
        <v/>
      </c>
      <c r="T29" s="55"/>
      <c r="U29" s="55" t="str">
        <f t="shared" si="5"/>
        <v/>
      </c>
      <c r="V29" s="104" t="str">
        <f t="shared" si="12"/>
        <v>  </v>
      </c>
      <c r="W29" s="152" t="str">
        <f t="shared" si="7"/>
        <v/>
      </c>
      <c r="X29" s="176" t="str">
        <f t="shared" si="8"/>
        <v/>
      </c>
      <c r="Y29" s="176" t="str">
        <f t="shared" si="11"/>
        <v>100.0%</v>
      </c>
      <c r="Z29" s="176" t="str">
        <f t="shared" si="9"/>
        <v/>
      </c>
      <c r="AA29" s="55"/>
      <c r="AB29" s="55"/>
    </row>
    <row r="30" ht="30.0" customHeight="1">
      <c r="A30" s="1"/>
      <c r="B30" s="166" t="str">
        <f t="shared" si="1"/>
        <v>0</v>
      </c>
      <c r="C30" s="108" t="str">
        <f t="shared" si="10"/>
        <v>-</v>
      </c>
      <c r="D30" s="150" t="str">
        <f>IF('CADASTRO PROD'!D27 = "","", 'CADASTRO PROD'!D27)</f>
        <v/>
      </c>
      <c r="E30" s="110" t="str">
        <f>IF('CADASTRO PROD'!E27:G27 = "", "", 'CADASTRO PROD'!E27:G27)</f>
        <v/>
      </c>
      <c r="F30" s="92"/>
      <c r="G30" s="93"/>
      <c r="H30" s="111" t="str">
        <f>IF(D30="","",(SUMIFS('LANÇAMENTOS ENT'!N:N,'LANÇAMENTOS ENT'!E:E,D30)-SUMIFS('LANÇAMENTOS SAÍ'!K:K,'LANÇAMENTOS SAÍ'!E:E,D30)+SUMIFS('CADASTRO PROD'!I:I,'CADASTRO PROD'!D:D,D30)))</f>
        <v/>
      </c>
      <c r="I30" s="111"/>
      <c r="J30" s="150" t="str">
        <f>VLOOKUP(E30, 'LANÇAMENTOS ENT'!$AN$8:$AO$507, 2,FALSE)</f>
        <v>#N/A</v>
      </c>
      <c r="K30" s="113" t="str">
        <f>IFERROR(VLOOKUP($D30,'CADASTRO PROD'!$D$8:$P$508,13, FALSE)*H30, "")</f>
        <v>  </v>
      </c>
      <c r="L30" s="113" t="str">
        <f>IFERROR(VLOOKUP($D30,'CADASTRO PROD'!$D$8:$P$508,13, FALSE)*I30, "")</f>
        <v>  </v>
      </c>
      <c r="M30" s="178" t="str">
        <f t="shared" si="2"/>
        <v/>
      </c>
      <c r="N30" s="173" t="str">
        <f t="shared" si="3"/>
        <v/>
      </c>
      <c r="O30" s="181"/>
      <c r="P30" s="179"/>
      <c r="Q30" s="55"/>
      <c r="R30" s="55"/>
      <c r="S30" s="55" t="str">
        <f t="shared" si="4"/>
        <v/>
      </c>
      <c r="T30" s="55"/>
      <c r="U30" s="55" t="str">
        <f t="shared" si="5"/>
        <v/>
      </c>
      <c r="V30" s="104" t="str">
        <f t="shared" si="12"/>
        <v>  </v>
      </c>
      <c r="W30" s="152" t="str">
        <f t="shared" si="7"/>
        <v/>
      </c>
      <c r="X30" s="176" t="str">
        <f t="shared" si="8"/>
        <v/>
      </c>
      <c r="Y30" s="176" t="str">
        <f t="shared" si="11"/>
        <v>100.0%</v>
      </c>
      <c r="Z30" s="176" t="str">
        <f t="shared" si="9"/>
        <v/>
      </c>
      <c r="AA30" s="55"/>
      <c r="AB30" s="55"/>
    </row>
    <row r="31" ht="30.0" customHeight="1">
      <c r="A31" s="1"/>
      <c r="B31" s="166" t="str">
        <f t="shared" si="1"/>
        <v>0</v>
      </c>
      <c r="C31" s="98" t="str">
        <f t="shared" si="10"/>
        <v>-</v>
      </c>
      <c r="D31" s="151" t="str">
        <f>IF('CADASTRO PROD'!D28 = "","", 'CADASTRO PROD'!D28)</f>
        <v/>
      </c>
      <c r="E31" s="100" t="str">
        <f>IF('CADASTRO PROD'!E28:G28 = "", "", 'CADASTRO PROD'!E28:G28)</f>
        <v/>
      </c>
      <c r="F31" s="92"/>
      <c r="G31" s="93"/>
      <c r="H31" s="101" t="str">
        <f>IF(D31="","",(SUMIFS('LANÇAMENTOS ENT'!N:N,'LANÇAMENTOS ENT'!E:E,D31)-SUMIFS('LANÇAMENTOS SAÍ'!K:K,'LANÇAMENTOS SAÍ'!E:E,D31)+SUMIFS('CADASTRO PROD'!I:I,'CADASTRO PROD'!D:D,D31)))</f>
        <v/>
      </c>
      <c r="I31" s="101"/>
      <c r="J31" s="151" t="str">
        <f>VLOOKUP(E31, 'LANÇAMENTOS ENT'!$AN$8:$AO$507, 2,FALSE)</f>
        <v>#N/A</v>
      </c>
      <c r="K31" s="103" t="str">
        <f>IFERROR(VLOOKUP($D31,'CADASTRO PROD'!$D$8:$P$508,13, FALSE)*H31, "")</f>
        <v>  </v>
      </c>
      <c r="L31" s="103" t="str">
        <f>IFERROR(VLOOKUP($D31,'CADASTRO PROD'!$D$8:$P$508,13, FALSE)*I31, "")</f>
        <v>  </v>
      </c>
      <c r="M31" s="172" t="str">
        <f t="shared" si="2"/>
        <v/>
      </c>
      <c r="N31" s="173" t="str">
        <f t="shared" si="3"/>
        <v/>
      </c>
      <c r="O31" s="181"/>
      <c r="P31" s="179"/>
      <c r="Q31" s="55"/>
      <c r="R31" s="55"/>
      <c r="S31" s="55" t="str">
        <f t="shared" si="4"/>
        <v/>
      </c>
      <c r="T31" s="55"/>
      <c r="U31" s="55" t="str">
        <f t="shared" si="5"/>
        <v/>
      </c>
      <c r="V31" s="104" t="str">
        <f t="shared" si="12"/>
        <v>  </v>
      </c>
      <c r="W31" s="152" t="str">
        <f t="shared" si="7"/>
        <v/>
      </c>
      <c r="X31" s="176" t="str">
        <f t="shared" si="8"/>
        <v/>
      </c>
      <c r="Y31" s="176" t="str">
        <f t="shared" si="11"/>
        <v>100.0%</v>
      </c>
      <c r="Z31" s="176" t="str">
        <f t="shared" si="9"/>
        <v/>
      </c>
      <c r="AA31" s="55"/>
      <c r="AB31" s="55"/>
    </row>
    <row r="32" ht="30.0" customHeight="1">
      <c r="A32" s="1"/>
      <c r="B32" s="166" t="str">
        <f t="shared" si="1"/>
        <v>0</v>
      </c>
      <c r="C32" s="108" t="str">
        <f t="shared" si="10"/>
        <v>-</v>
      </c>
      <c r="D32" s="150" t="str">
        <f>IF('CADASTRO PROD'!D29 = "","", 'CADASTRO PROD'!D29)</f>
        <v/>
      </c>
      <c r="E32" s="110" t="str">
        <f>IF('CADASTRO PROD'!E29:G29 = "", "", 'CADASTRO PROD'!E29:G29)</f>
        <v/>
      </c>
      <c r="F32" s="92"/>
      <c r="G32" s="93"/>
      <c r="H32" s="111" t="str">
        <f>IF(D32="","",(SUMIFS('LANÇAMENTOS ENT'!N:N,'LANÇAMENTOS ENT'!E:E,D32)-SUMIFS('LANÇAMENTOS SAÍ'!K:K,'LANÇAMENTOS SAÍ'!E:E,D32)+SUMIFS('CADASTRO PROD'!I:I,'CADASTRO PROD'!D:D,D32)))</f>
        <v/>
      </c>
      <c r="I32" s="111"/>
      <c r="J32" s="150" t="str">
        <f>VLOOKUP(E32, 'LANÇAMENTOS ENT'!$AN$8:$AO$507, 2,FALSE)</f>
        <v>#N/A</v>
      </c>
      <c r="K32" s="113" t="str">
        <f>IFERROR(VLOOKUP($D32,'CADASTRO PROD'!$D$8:$P$508,13, FALSE)*H32, "")</f>
        <v>  </v>
      </c>
      <c r="L32" s="113" t="str">
        <f>IFERROR(VLOOKUP($D32,'CADASTRO PROD'!$D$8:$P$508,13, FALSE)*I32, "")</f>
        <v>  </v>
      </c>
      <c r="M32" s="178" t="str">
        <f t="shared" si="2"/>
        <v/>
      </c>
      <c r="N32" s="173" t="str">
        <f t="shared" si="3"/>
        <v/>
      </c>
      <c r="O32" s="181"/>
      <c r="P32" s="179"/>
      <c r="Q32" s="55"/>
      <c r="R32" s="55"/>
      <c r="S32" s="55" t="str">
        <f t="shared" si="4"/>
        <v/>
      </c>
      <c r="T32" s="55"/>
      <c r="U32" s="55" t="str">
        <f t="shared" si="5"/>
        <v/>
      </c>
      <c r="V32" s="104" t="str">
        <f t="shared" si="12"/>
        <v>  </v>
      </c>
      <c r="W32" s="152" t="str">
        <f t="shared" si="7"/>
        <v/>
      </c>
      <c r="X32" s="176" t="str">
        <f t="shared" si="8"/>
        <v/>
      </c>
      <c r="Y32" s="176" t="str">
        <f t="shared" si="11"/>
        <v>100.0%</v>
      </c>
      <c r="Z32" s="176" t="str">
        <f t="shared" si="9"/>
        <v/>
      </c>
      <c r="AA32" s="55"/>
      <c r="AB32" s="55"/>
    </row>
    <row r="33" ht="30.0" customHeight="1">
      <c r="A33" s="1"/>
      <c r="B33" s="166" t="str">
        <f t="shared" si="1"/>
        <v>0</v>
      </c>
      <c r="C33" s="98" t="str">
        <f t="shared" si="10"/>
        <v>-</v>
      </c>
      <c r="D33" s="151" t="str">
        <f>IF('CADASTRO PROD'!D30 = "","", 'CADASTRO PROD'!D30)</f>
        <v/>
      </c>
      <c r="E33" s="100" t="str">
        <f>IF('CADASTRO PROD'!E30:G30 = "", "", 'CADASTRO PROD'!E30:G30)</f>
        <v/>
      </c>
      <c r="F33" s="92"/>
      <c r="G33" s="93"/>
      <c r="H33" s="101" t="str">
        <f>IF(D33="","",(SUMIFS('LANÇAMENTOS ENT'!N:N,'LANÇAMENTOS ENT'!E:E,D33)-SUMIFS('LANÇAMENTOS SAÍ'!K:K,'LANÇAMENTOS SAÍ'!E:E,D33)+SUMIFS('CADASTRO PROD'!I:I,'CADASTRO PROD'!D:D,D33)))</f>
        <v/>
      </c>
      <c r="I33" s="101"/>
      <c r="J33" s="151" t="str">
        <f>VLOOKUP(E33, 'LANÇAMENTOS ENT'!$AN$8:$AO$507, 2,FALSE)</f>
        <v>#N/A</v>
      </c>
      <c r="K33" s="103" t="str">
        <f>IFERROR(VLOOKUP($D33,'CADASTRO PROD'!$D$8:$P$508,13, FALSE)*H33, "")</f>
        <v>  </v>
      </c>
      <c r="L33" s="103" t="str">
        <f>IFERROR(VLOOKUP($D33,'CADASTRO PROD'!$D$8:$P$508,13, FALSE)*I33, "")</f>
        <v>  </v>
      </c>
      <c r="M33" s="172" t="str">
        <f t="shared" si="2"/>
        <v/>
      </c>
      <c r="N33" s="173" t="str">
        <f t="shared" si="3"/>
        <v/>
      </c>
      <c r="O33" s="181"/>
      <c r="P33" s="179"/>
      <c r="Q33" s="55"/>
      <c r="R33" s="55"/>
      <c r="S33" s="55" t="str">
        <f t="shared" si="4"/>
        <v/>
      </c>
      <c r="T33" s="55"/>
      <c r="U33" s="55" t="str">
        <f t="shared" si="5"/>
        <v/>
      </c>
      <c r="V33" s="104" t="str">
        <f t="shared" si="12"/>
        <v>  </v>
      </c>
      <c r="W33" s="152" t="str">
        <f t="shared" si="7"/>
        <v/>
      </c>
      <c r="X33" s="176" t="str">
        <f t="shared" si="8"/>
        <v/>
      </c>
      <c r="Y33" s="176" t="str">
        <f t="shared" si="11"/>
        <v>100.0%</v>
      </c>
      <c r="Z33" s="176" t="str">
        <f t="shared" si="9"/>
        <v/>
      </c>
      <c r="AA33" s="55"/>
      <c r="AB33" s="55"/>
    </row>
    <row r="34" ht="30.0" customHeight="1">
      <c r="A34" s="1"/>
      <c r="B34" s="166" t="str">
        <f t="shared" si="1"/>
        <v>0</v>
      </c>
      <c r="C34" s="108" t="str">
        <f t="shared" si="10"/>
        <v>-</v>
      </c>
      <c r="D34" s="150" t="str">
        <f>IF('CADASTRO PROD'!D31 = "","", 'CADASTRO PROD'!D31)</f>
        <v/>
      </c>
      <c r="E34" s="110" t="str">
        <f>IF('CADASTRO PROD'!E31:G31 = "", "", 'CADASTRO PROD'!E31:G31)</f>
        <v/>
      </c>
      <c r="F34" s="92"/>
      <c r="G34" s="93"/>
      <c r="H34" s="111" t="str">
        <f>IF(D34="","",(SUMIFS('LANÇAMENTOS ENT'!N:N,'LANÇAMENTOS ENT'!E:E,D34)-SUMIFS('LANÇAMENTOS SAÍ'!K:K,'LANÇAMENTOS SAÍ'!E:E,D34)+SUMIFS('CADASTRO PROD'!I:I,'CADASTRO PROD'!D:D,D34)))</f>
        <v/>
      </c>
      <c r="I34" s="111"/>
      <c r="J34" s="150" t="str">
        <f>VLOOKUP(E34, 'LANÇAMENTOS ENT'!$AN$8:$AO$507, 2,FALSE)</f>
        <v>#N/A</v>
      </c>
      <c r="K34" s="113" t="str">
        <f>IFERROR(VLOOKUP($D34,'CADASTRO PROD'!$D$8:$P$508,13, FALSE)*H34, "")</f>
        <v>  </v>
      </c>
      <c r="L34" s="113" t="str">
        <f>IFERROR(VLOOKUP($D34,'CADASTRO PROD'!$D$8:$P$508,13, FALSE)*I34, "")</f>
        <v>  </v>
      </c>
      <c r="M34" s="178" t="str">
        <f t="shared" si="2"/>
        <v/>
      </c>
      <c r="N34" s="173" t="str">
        <f t="shared" si="3"/>
        <v/>
      </c>
      <c r="O34" s="181"/>
      <c r="P34" s="179"/>
      <c r="Q34" s="55"/>
      <c r="R34" s="55"/>
      <c r="S34" s="55" t="str">
        <f t="shared" si="4"/>
        <v/>
      </c>
      <c r="T34" s="55"/>
      <c r="U34" s="55" t="str">
        <f t="shared" si="5"/>
        <v/>
      </c>
      <c r="V34" s="104" t="str">
        <f t="shared" si="12"/>
        <v>  </v>
      </c>
      <c r="W34" s="152" t="str">
        <f t="shared" si="7"/>
        <v/>
      </c>
      <c r="X34" s="176" t="str">
        <f t="shared" si="8"/>
        <v/>
      </c>
      <c r="Y34" s="176" t="str">
        <f t="shared" si="11"/>
        <v>100.0%</v>
      </c>
      <c r="Z34" s="176" t="str">
        <f t="shared" si="9"/>
        <v/>
      </c>
      <c r="AA34" s="55"/>
      <c r="AB34" s="55"/>
    </row>
    <row r="35" ht="30.0" customHeight="1">
      <c r="A35" s="1"/>
      <c r="B35" s="166" t="str">
        <f t="shared" si="1"/>
        <v>0</v>
      </c>
      <c r="C35" s="98" t="str">
        <f t="shared" si="10"/>
        <v>-</v>
      </c>
      <c r="D35" s="151" t="str">
        <f>IF('CADASTRO PROD'!D32 = "","", 'CADASTRO PROD'!D32)</f>
        <v/>
      </c>
      <c r="E35" s="100" t="str">
        <f>IF('CADASTRO PROD'!E32:G32 = "", "", 'CADASTRO PROD'!E32:G32)</f>
        <v/>
      </c>
      <c r="F35" s="92"/>
      <c r="G35" s="93"/>
      <c r="H35" s="101" t="str">
        <f>IF(D35="","",(SUMIFS('LANÇAMENTOS ENT'!N:N,'LANÇAMENTOS ENT'!E:E,D35)-SUMIFS('LANÇAMENTOS SAÍ'!K:K,'LANÇAMENTOS SAÍ'!E:E,D35)+SUMIFS('CADASTRO PROD'!I:I,'CADASTRO PROD'!D:D,D35)))</f>
        <v/>
      </c>
      <c r="I35" s="101"/>
      <c r="J35" s="151" t="str">
        <f>VLOOKUP(E35, 'LANÇAMENTOS ENT'!$AN$8:$AO$507, 2,FALSE)</f>
        <v>#N/A</v>
      </c>
      <c r="K35" s="103" t="str">
        <f>IFERROR(VLOOKUP($D35,'CADASTRO PROD'!$D$8:$P$508,13, FALSE)*H35, "")</f>
        <v>  </v>
      </c>
      <c r="L35" s="103" t="str">
        <f>IFERROR(VLOOKUP($D35,'CADASTRO PROD'!$D$8:$P$508,13, FALSE)*I35, "")</f>
        <v>  </v>
      </c>
      <c r="M35" s="172" t="str">
        <f t="shared" si="2"/>
        <v/>
      </c>
      <c r="N35" s="173" t="str">
        <f t="shared" si="3"/>
        <v/>
      </c>
      <c r="O35" s="181"/>
      <c r="P35" s="179"/>
      <c r="Q35" s="55"/>
      <c r="R35" s="55"/>
      <c r="S35" s="55" t="str">
        <f t="shared" si="4"/>
        <v/>
      </c>
      <c r="T35" s="55"/>
      <c r="U35" s="55" t="str">
        <f t="shared" si="5"/>
        <v/>
      </c>
      <c r="V35" s="104" t="str">
        <f t="shared" si="12"/>
        <v>  </v>
      </c>
      <c r="W35" s="152" t="str">
        <f t="shared" si="7"/>
        <v/>
      </c>
      <c r="X35" s="176" t="str">
        <f t="shared" si="8"/>
        <v/>
      </c>
      <c r="Y35" s="176" t="str">
        <f t="shared" si="11"/>
        <v>100.0%</v>
      </c>
      <c r="Z35" s="176" t="str">
        <f t="shared" si="9"/>
        <v/>
      </c>
      <c r="AA35" s="55"/>
      <c r="AB35" s="55"/>
    </row>
    <row r="36" ht="30.0" customHeight="1">
      <c r="A36" s="1"/>
      <c r="B36" s="166" t="str">
        <f t="shared" si="1"/>
        <v>0</v>
      </c>
      <c r="C36" s="108" t="str">
        <f t="shared" si="10"/>
        <v>-</v>
      </c>
      <c r="D36" s="150" t="str">
        <f>IF('CADASTRO PROD'!D33 = "","", 'CADASTRO PROD'!D33)</f>
        <v/>
      </c>
      <c r="E36" s="110" t="str">
        <f>IF('CADASTRO PROD'!E33:G33 = "", "", 'CADASTRO PROD'!E33:G33)</f>
        <v/>
      </c>
      <c r="F36" s="92"/>
      <c r="G36" s="93"/>
      <c r="H36" s="111" t="str">
        <f>IF(D36="","",(SUMIFS('LANÇAMENTOS ENT'!N:N,'LANÇAMENTOS ENT'!E:E,D36)-SUMIFS('LANÇAMENTOS SAÍ'!K:K,'LANÇAMENTOS SAÍ'!E:E,D36)+SUMIFS('CADASTRO PROD'!I:I,'CADASTRO PROD'!D:D,D36)))</f>
        <v/>
      </c>
      <c r="I36" s="111"/>
      <c r="J36" s="150" t="str">
        <f>VLOOKUP(E36, 'LANÇAMENTOS ENT'!$AN$8:$AO$507, 2,FALSE)</f>
        <v>#N/A</v>
      </c>
      <c r="K36" s="113" t="str">
        <f>IFERROR(VLOOKUP($D36,'CADASTRO PROD'!$D$8:$P$508,13, FALSE)*H36, "")</f>
        <v>  </v>
      </c>
      <c r="L36" s="113" t="str">
        <f>IFERROR(VLOOKUP($D36,'CADASTRO PROD'!$D$8:$P$508,13, FALSE)*I36, "")</f>
        <v>  </v>
      </c>
      <c r="M36" s="178" t="str">
        <f t="shared" si="2"/>
        <v/>
      </c>
      <c r="N36" s="173" t="str">
        <f t="shared" si="3"/>
        <v/>
      </c>
      <c r="O36" s="181"/>
      <c r="P36" s="179"/>
      <c r="Q36" s="55"/>
      <c r="R36" s="55"/>
      <c r="S36" s="55" t="str">
        <f t="shared" si="4"/>
        <v/>
      </c>
      <c r="T36" s="55"/>
      <c r="U36" s="55" t="str">
        <f t="shared" si="5"/>
        <v/>
      </c>
      <c r="V36" s="104" t="str">
        <f t="shared" si="12"/>
        <v>  </v>
      </c>
      <c r="W36" s="152" t="str">
        <f t="shared" si="7"/>
        <v/>
      </c>
      <c r="X36" s="176" t="str">
        <f t="shared" si="8"/>
        <v/>
      </c>
      <c r="Y36" s="176" t="str">
        <f t="shared" si="11"/>
        <v>100.0%</v>
      </c>
      <c r="Z36" s="176" t="str">
        <f t="shared" si="9"/>
        <v/>
      </c>
      <c r="AA36" s="55"/>
      <c r="AB36" s="55"/>
    </row>
    <row r="37" ht="30.0" customHeight="1">
      <c r="A37" s="1"/>
      <c r="B37" s="166" t="str">
        <f t="shared" si="1"/>
        <v>0</v>
      </c>
      <c r="C37" s="98" t="str">
        <f t="shared" si="10"/>
        <v>-</v>
      </c>
      <c r="D37" s="151" t="str">
        <f>IF('CADASTRO PROD'!D34 = "","", 'CADASTRO PROD'!D34)</f>
        <v/>
      </c>
      <c r="E37" s="100" t="str">
        <f>IF('CADASTRO PROD'!E34:G34 = "", "", 'CADASTRO PROD'!E34:G34)</f>
        <v/>
      </c>
      <c r="F37" s="92"/>
      <c r="G37" s="93"/>
      <c r="H37" s="101" t="str">
        <f>IF(D37="","",(SUMIFS('LANÇAMENTOS ENT'!N:N,'LANÇAMENTOS ENT'!E:E,D37)-SUMIFS('LANÇAMENTOS SAÍ'!K:K,'LANÇAMENTOS SAÍ'!E:E,D37)+SUMIFS('CADASTRO PROD'!I:I,'CADASTRO PROD'!D:D,D37)))</f>
        <v/>
      </c>
      <c r="I37" s="101"/>
      <c r="J37" s="151" t="str">
        <f>VLOOKUP(E37, 'LANÇAMENTOS ENT'!$AN$8:$AO$507, 2,FALSE)</f>
        <v>#N/A</v>
      </c>
      <c r="K37" s="103" t="str">
        <f>IFERROR(VLOOKUP($D37,'CADASTRO PROD'!$D$8:$P$508,13, FALSE)*H37, "")</f>
        <v>  </v>
      </c>
      <c r="L37" s="103" t="str">
        <f>IFERROR(VLOOKUP($D37,'CADASTRO PROD'!$D$8:$P$508,13, FALSE)*I37, "")</f>
        <v>  </v>
      </c>
      <c r="M37" s="172" t="str">
        <f t="shared" si="2"/>
        <v/>
      </c>
      <c r="N37" s="173" t="str">
        <f t="shared" si="3"/>
        <v/>
      </c>
      <c r="O37" s="181"/>
      <c r="P37" s="179"/>
      <c r="Q37" s="55"/>
      <c r="R37" s="55"/>
      <c r="S37" s="55" t="str">
        <f t="shared" si="4"/>
        <v/>
      </c>
      <c r="T37" s="55"/>
      <c r="U37" s="55" t="str">
        <f t="shared" si="5"/>
        <v/>
      </c>
      <c r="V37" s="104" t="str">
        <f t="shared" si="12"/>
        <v>  </v>
      </c>
      <c r="W37" s="152" t="str">
        <f t="shared" si="7"/>
        <v/>
      </c>
      <c r="X37" s="176" t="str">
        <f t="shared" si="8"/>
        <v/>
      </c>
      <c r="Y37" s="176" t="str">
        <f t="shared" si="11"/>
        <v>100.0%</v>
      </c>
      <c r="Z37" s="176" t="str">
        <f t="shared" si="9"/>
        <v/>
      </c>
      <c r="AA37" s="55"/>
      <c r="AB37" s="55"/>
    </row>
    <row r="38" ht="30.0" customHeight="1">
      <c r="A38" s="1"/>
      <c r="B38" s="166" t="str">
        <f t="shared" si="1"/>
        <v>0</v>
      </c>
      <c r="C38" s="108" t="str">
        <f t="shared" si="10"/>
        <v>-</v>
      </c>
      <c r="D38" s="150" t="str">
        <f>IF('CADASTRO PROD'!D35 = "","", 'CADASTRO PROD'!D35)</f>
        <v/>
      </c>
      <c r="E38" s="110" t="str">
        <f>IF('CADASTRO PROD'!E35:G35 = "", "", 'CADASTRO PROD'!E35:G35)</f>
        <v/>
      </c>
      <c r="F38" s="92"/>
      <c r="G38" s="93"/>
      <c r="H38" s="111" t="str">
        <f>IF(D38="","",(SUMIFS('LANÇAMENTOS ENT'!N:N,'LANÇAMENTOS ENT'!E:E,D38)-SUMIFS('LANÇAMENTOS SAÍ'!K:K,'LANÇAMENTOS SAÍ'!E:E,D38)+SUMIFS('CADASTRO PROD'!I:I,'CADASTRO PROD'!D:D,D38)))</f>
        <v/>
      </c>
      <c r="I38" s="111"/>
      <c r="J38" s="150" t="str">
        <f>VLOOKUP(E38, 'LANÇAMENTOS ENT'!$AN$8:$AO$507, 2,FALSE)</f>
        <v>#N/A</v>
      </c>
      <c r="K38" s="113" t="str">
        <f>IFERROR(VLOOKUP($D38,'CADASTRO PROD'!$D$8:$P$508,13, FALSE)*H38, "")</f>
        <v>  </v>
      </c>
      <c r="L38" s="113" t="str">
        <f>IFERROR(VLOOKUP($D38,'CADASTRO PROD'!$D$8:$P$508,13, FALSE)*I38, "")</f>
        <v>  </v>
      </c>
      <c r="M38" s="178" t="str">
        <f t="shared" si="2"/>
        <v/>
      </c>
      <c r="N38" s="173" t="str">
        <f t="shared" si="3"/>
        <v/>
      </c>
      <c r="O38" s="181"/>
      <c r="P38" s="179"/>
      <c r="Q38" s="55"/>
      <c r="R38" s="55"/>
      <c r="S38" s="55" t="str">
        <f t="shared" si="4"/>
        <v/>
      </c>
      <c r="T38" s="55"/>
      <c r="U38" s="55" t="str">
        <f t="shared" si="5"/>
        <v/>
      </c>
      <c r="V38" s="104" t="str">
        <f t="shared" si="12"/>
        <v>  </v>
      </c>
      <c r="W38" s="152" t="str">
        <f t="shared" si="7"/>
        <v/>
      </c>
      <c r="X38" s="176" t="str">
        <f t="shared" si="8"/>
        <v/>
      </c>
      <c r="Y38" s="176" t="str">
        <f t="shared" si="11"/>
        <v>100.0%</v>
      </c>
      <c r="Z38" s="176" t="str">
        <f t="shared" si="9"/>
        <v/>
      </c>
      <c r="AA38" s="55"/>
      <c r="AB38" s="55"/>
    </row>
    <row r="39" ht="30.0" customHeight="1">
      <c r="A39" s="1"/>
      <c r="B39" s="166" t="str">
        <f t="shared" si="1"/>
        <v>0</v>
      </c>
      <c r="C39" s="98" t="str">
        <f t="shared" si="10"/>
        <v>-</v>
      </c>
      <c r="D39" s="151" t="str">
        <f>IF('CADASTRO PROD'!D36 = "","", 'CADASTRO PROD'!D36)</f>
        <v/>
      </c>
      <c r="E39" s="100" t="str">
        <f>IF('CADASTRO PROD'!E36:G36 = "", "", 'CADASTRO PROD'!E36:G36)</f>
        <v/>
      </c>
      <c r="F39" s="92"/>
      <c r="G39" s="93"/>
      <c r="H39" s="101" t="str">
        <f>IF(D39="","",(SUMIFS('LANÇAMENTOS ENT'!N:N,'LANÇAMENTOS ENT'!E:E,D39)-SUMIFS('LANÇAMENTOS SAÍ'!K:K,'LANÇAMENTOS SAÍ'!E:E,D39)+SUMIFS('CADASTRO PROD'!I:I,'CADASTRO PROD'!D:D,D39)))</f>
        <v/>
      </c>
      <c r="I39" s="101"/>
      <c r="J39" s="151" t="str">
        <f>VLOOKUP(E39, 'LANÇAMENTOS ENT'!$AN$8:$AO$507, 2,FALSE)</f>
        <v>#N/A</v>
      </c>
      <c r="K39" s="103" t="str">
        <f>IFERROR(VLOOKUP($D39,'CADASTRO PROD'!$D$8:$P$508,13, FALSE)*H39, "")</f>
        <v>  </v>
      </c>
      <c r="L39" s="103" t="str">
        <f>IFERROR(VLOOKUP($D39,'CADASTRO PROD'!$D$8:$P$508,13, FALSE)*I39, "")</f>
        <v>  </v>
      </c>
      <c r="M39" s="172" t="str">
        <f t="shared" si="2"/>
        <v/>
      </c>
      <c r="N39" s="173" t="str">
        <f t="shared" si="3"/>
        <v/>
      </c>
      <c r="O39" s="181"/>
      <c r="P39" s="179"/>
      <c r="Q39" s="55"/>
      <c r="R39" s="55"/>
      <c r="S39" s="55" t="str">
        <f t="shared" si="4"/>
        <v/>
      </c>
      <c r="T39" s="55"/>
      <c r="U39" s="55" t="str">
        <f t="shared" si="5"/>
        <v/>
      </c>
      <c r="V39" s="104" t="str">
        <f t="shared" si="12"/>
        <v>  </v>
      </c>
      <c r="W39" s="152" t="str">
        <f t="shared" si="7"/>
        <v/>
      </c>
      <c r="X39" s="176" t="str">
        <f t="shared" si="8"/>
        <v/>
      </c>
      <c r="Y39" s="176" t="str">
        <f t="shared" si="11"/>
        <v>100.0%</v>
      </c>
      <c r="Z39" s="176" t="str">
        <f t="shared" si="9"/>
        <v/>
      </c>
      <c r="AA39" s="55"/>
      <c r="AB39" s="55"/>
    </row>
    <row r="40" ht="30.0" customHeight="1">
      <c r="A40" s="1"/>
      <c r="B40" s="166" t="str">
        <f t="shared" si="1"/>
        <v>0</v>
      </c>
      <c r="C40" s="108" t="str">
        <f t="shared" si="10"/>
        <v>-</v>
      </c>
      <c r="D40" s="150" t="str">
        <f>IF('CADASTRO PROD'!D37 = "","", 'CADASTRO PROD'!D37)</f>
        <v/>
      </c>
      <c r="E40" s="110" t="str">
        <f>IF('CADASTRO PROD'!E37:G37 = "", "", 'CADASTRO PROD'!E37:G37)</f>
        <v/>
      </c>
      <c r="F40" s="92"/>
      <c r="G40" s="93"/>
      <c r="H40" s="111" t="str">
        <f>IF(D40="","",(SUMIFS('LANÇAMENTOS ENT'!N:N,'LANÇAMENTOS ENT'!E:E,D40)-SUMIFS('LANÇAMENTOS SAÍ'!K:K,'LANÇAMENTOS SAÍ'!E:E,D40)+SUMIFS('CADASTRO PROD'!I:I,'CADASTRO PROD'!D:D,D40)))</f>
        <v/>
      </c>
      <c r="I40" s="111"/>
      <c r="J40" s="150" t="str">
        <f>VLOOKUP(E40, 'LANÇAMENTOS ENT'!$AN$8:$AO$507, 2,FALSE)</f>
        <v>#N/A</v>
      </c>
      <c r="K40" s="113" t="str">
        <f>IFERROR(VLOOKUP($D40,'CADASTRO PROD'!$D$8:$P$508,13, FALSE)*H40, "")</f>
        <v>  </v>
      </c>
      <c r="L40" s="113" t="str">
        <f>IFERROR(VLOOKUP($D40,'CADASTRO PROD'!$D$8:$P$508,13, FALSE)*I40, "")</f>
        <v>  </v>
      </c>
      <c r="M40" s="178" t="str">
        <f t="shared" si="2"/>
        <v/>
      </c>
      <c r="N40" s="173" t="str">
        <f t="shared" si="3"/>
        <v/>
      </c>
      <c r="O40" s="181"/>
      <c r="P40" s="179"/>
      <c r="Q40" s="55"/>
      <c r="R40" s="55"/>
      <c r="S40" s="55" t="str">
        <f t="shared" si="4"/>
        <v/>
      </c>
      <c r="T40" s="55"/>
      <c r="U40" s="55" t="str">
        <f t="shared" si="5"/>
        <v/>
      </c>
      <c r="V40" s="104" t="str">
        <f t="shared" si="12"/>
        <v>  </v>
      </c>
      <c r="W40" s="152" t="str">
        <f t="shared" si="7"/>
        <v/>
      </c>
      <c r="X40" s="176" t="str">
        <f t="shared" si="8"/>
        <v/>
      </c>
      <c r="Y40" s="176" t="str">
        <f t="shared" si="11"/>
        <v>100.0%</v>
      </c>
      <c r="Z40" s="176" t="str">
        <f t="shared" si="9"/>
        <v/>
      </c>
      <c r="AA40" s="55"/>
      <c r="AB40" s="55"/>
    </row>
    <row r="41" ht="30.0" customHeight="1">
      <c r="A41" s="1"/>
      <c r="B41" s="166" t="str">
        <f t="shared" si="1"/>
        <v>0</v>
      </c>
      <c r="C41" s="98" t="str">
        <f t="shared" si="10"/>
        <v>-</v>
      </c>
      <c r="D41" s="151" t="str">
        <f>IF('CADASTRO PROD'!D38 = "","", 'CADASTRO PROD'!D38)</f>
        <v/>
      </c>
      <c r="E41" s="100" t="str">
        <f>IF('CADASTRO PROD'!E38:G38 = "", "", 'CADASTRO PROD'!E38:G38)</f>
        <v/>
      </c>
      <c r="F41" s="92"/>
      <c r="G41" s="93"/>
      <c r="H41" s="101" t="str">
        <f>IF(D41="","",(SUMIFS('LANÇAMENTOS ENT'!N:N,'LANÇAMENTOS ENT'!E:E,D41)-SUMIFS('LANÇAMENTOS SAÍ'!K:K,'LANÇAMENTOS SAÍ'!E:E,D41)+SUMIFS('CADASTRO PROD'!I:I,'CADASTRO PROD'!D:D,D41)))</f>
        <v/>
      </c>
      <c r="I41" s="101"/>
      <c r="J41" s="151" t="str">
        <f>VLOOKUP(E41, 'LANÇAMENTOS ENT'!$AN$8:$AO$507, 2,FALSE)</f>
        <v>#N/A</v>
      </c>
      <c r="K41" s="103" t="str">
        <f>IFERROR(VLOOKUP($D41,'CADASTRO PROD'!$D$8:$P$508,13, FALSE)*H41, "")</f>
        <v>  </v>
      </c>
      <c r="L41" s="103" t="str">
        <f>IFERROR(VLOOKUP($D41,'CADASTRO PROD'!$D$8:$P$508,13, FALSE)*I41, "")</f>
        <v>  </v>
      </c>
      <c r="M41" s="172" t="str">
        <f t="shared" si="2"/>
        <v/>
      </c>
      <c r="N41" s="173" t="str">
        <f t="shared" si="3"/>
        <v/>
      </c>
      <c r="O41" s="181"/>
      <c r="P41" s="179"/>
      <c r="Q41" s="55"/>
      <c r="R41" s="55"/>
      <c r="S41" s="55" t="str">
        <f t="shared" si="4"/>
        <v/>
      </c>
      <c r="T41" s="55"/>
      <c r="U41" s="55" t="str">
        <f t="shared" si="5"/>
        <v/>
      </c>
      <c r="V41" s="104" t="str">
        <f t="shared" si="12"/>
        <v>  </v>
      </c>
      <c r="W41" s="152" t="str">
        <f t="shared" si="7"/>
        <v/>
      </c>
      <c r="X41" s="176" t="str">
        <f t="shared" si="8"/>
        <v/>
      </c>
      <c r="Y41" s="176" t="str">
        <f t="shared" si="11"/>
        <v>100.0%</v>
      </c>
      <c r="Z41" s="176" t="str">
        <f t="shared" si="9"/>
        <v/>
      </c>
      <c r="AA41" s="55"/>
      <c r="AB41" s="55"/>
    </row>
    <row r="42" ht="30.0" customHeight="1">
      <c r="A42" s="1"/>
      <c r="B42" s="166" t="str">
        <f t="shared" si="1"/>
        <v>0</v>
      </c>
      <c r="C42" s="108" t="str">
        <f t="shared" si="10"/>
        <v>-</v>
      </c>
      <c r="D42" s="150" t="str">
        <f>IF('CADASTRO PROD'!D39 = "","", 'CADASTRO PROD'!D39)</f>
        <v/>
      </c>
      <c r="E42" s="110" t="str">
        <f>IF('CADASTRO PROD'!E39:G39 = "", "", 'CADASTRO PROD'!E39:G39)</f>
        <v/>
      </c>
      <c r="F42" s="92"/>
      <c r="G42" s="93"/>
      <c r="H42" s="111" t="str">
        <f>IF(D42="","",(SUMIFS('LANÇAMENTOS ENT'!N:N,'LANÇAMENTOS ENT'!E:E,D42)-SUMIFS('LANÇAMENTOS SAÍ'!K:K,'LANÇAMENTOS SAÍ'!E:E,D42)+SUMIFS('CADASTRO PROD'!I:I,'CADASTRO PROD'!D:D,D42)))</f>
        <v/>
      </c>
      <c r="I42" s="111"/>
      <c r="J42" s="150" t="str">
        <f>VLOOKUP(E42, 'LANÇAMENTOS ENT'!$AN$8:$AO$507, 2,FALSE)</f>
        <v>#N/A</v>
      </c>
      <c r="K42" s="113" t="str">
        <f>IFERROR(VLOOKUP($D42,'CADASTRO PROD'!$D$8:$P$508,13, FALSE)*H42, "")</f>
        <v>  </v>
      </c>
      <c r="L42" s="113" t="str">
        <f>IFERROR(VLOOKUP($D42,'CADASTRO PROD'!$D$8:$P$508,13, FALSE)*I42, "")</f>
        <v>  </v>
      </c>
      <c r="M42" s="178" t="str">
        <f t="shared" si="2"/>
        <v/>
      </c>
      <c r="N42" s="173" t="str">
        <f t="shared" si="3"/>
        <v/>
      </c>
      <c r="O42" s="181"/>
      <c r="P42" s="179"/>
      <c r="Q42" s="55"/>
      <c r="R42" s="55"/>
      <c r="S42" s="55" t="str">
        <f t="shared" si="4"/>
        <v/>
      </c>
      <c r="T42" s="55"/>
      <c r="U42" s="55" t="str">
        <f t="shared" si="5"/>
        <v/>
      </c>
      <c r="V42" s="104" t="str">
        <f t="shared" si="12"/>
        <v>  </v>
      </c>
      <c r="W42" s="152" t="str">
        <f t="shared" si="7"/>
        <v/>
      </c>
      <c r="X42" s="176" t="str">
        <f t="shared" si="8"/>
        <v/>
      </c>
      <c r="Y42" s="176" t="str">
        <f t="shared" si="11"/>
        <v>100.0%</v>
      </c>
      <c r="Z42" s="176" t="str">
        <f t="shared" si="9"/>
        <v/>
      </c>
      <c r="AA42" s="55"/>
      <c r="AB42" s="55"/>
    </row>
    <row r="43" ht="30.0" customHeight="1">
      <c r="A43" s="1"/>
      <c r="B43" s="166" t="str">
        <f t="shared" si="1"/>
        <v>0</v>
      </c>
      <c r="C43" s="98" t="str">
        <f t="shared" si="10"/>
        <v>-</v>
      </c>
      <c r="D43" s="151" t="str">
        <f>IF('CADASTRO PROD'!D40 = "","", 'CADASTRO PROD'!D40)</f>
        <v/>
      </c>
      <c r="E43" s="100" t="str">
        <f>IF('CADASTRO PROD'!E40:G40 = "", "", 'CADASTRO PROD'!E40:G40)</f>
        <v/>
      </c>
      <c r="F43" s="92"/>
      <c r="G43" s="93"/>
      <c r="H43" s="101" t="str">
        <f>IF(D43="","",(SUMIFS('LANÇAMENTOS ENT'!N:N,'LANÇAMENTOS ENT'!E:E,D43)-SUMIFS('LANÇAMENTOS SAÍ'!K:K,'LANÇAMENTOS SAÍ'!E:E,D43)+SUMIFS('CADASTRO PROD'!I:I,'CADASTRO PROD'!D:D,D43)))</f>
        <v/>
      </c>
      <c r="I43" s="101"/>
      <c r="J43" s="151" t="str">
        <f>VLOOKUP(E43, 'LANÇAMENTOS ENT'!$AN$8:$AO$507, 2,FALSE)</f>
        <v>#N/A</v>
      </c>
      <c r="K43" s="103" t="str">
        <f>IFERROR(VLOOKUP($D43,'CADASTRO PROD'!$D$8:$P$508,13, FALSE)*H43, "")</f>
        <v>  </v>
      </c>
      <c r="L43" s="103" t="str">
        <f>IFERROR(VLOOKUP($D43,'CADASTRO PROD'!$D$8:$P$508,13, FALSE)*I43, "")</f>
        <v>  </v>
      </c>
      <c r="M43" s="172" t="str">
        <f t="shared" si="2"/>
        <v/>
      </c>
      <c r="N43" s="173" t="str">
        <f t="shared" si="3"/>
        <v/>
      </c>
      <c r="O43" s="181"/>
      <c r="P43" s="179"/>
      <c r="Q43" s="55"/>
      <c r="R43" s="55"/>
      <c r="S43" s="55" t="str">
        <f t="shared" si="4"/>
        <v/>
      </c>
      <c r="T43" s="55"/>
      <c r="U43" s="55" t="str">
        <f t="shared" si="5"/>
        <v/>
      </c>
      <c r="V43" s="104" t="str">
        <f t="shared" si="12"/>
        <v>  </v>
      </c>
      <c r="W43" s="152" t="str">
        <f t="shared" si="7"/>
        <v/>
      </c>
      <c r="X43" s="176" t="str">
        <f t="shared" si="8"/>
        <v/>
      </c>
      <c r="Y43" s="176" t="str">
        <f t="shared" si="11"/>
        <v>100.0%</v>
      </c>
      <c r="Z43" s="176" t="str">
        <f t="shared" si="9"/>
        <v/>
      </c>
      <c r="AA43" s="55"/>
      <c r="AB43" s="55"/>
    </row>
    <row r="44" ht="30.0" customHeight="1">
      <c r="A44" s="1"/>
      <c r="B44" s="166" t="str">
        <f t="shared" si="1"/>
        <v>0</v>
      </c>
      <c r="C44" s="108" t="str">
        <f t="shared" si="10"/>
        <v>-</v>
      </c>
      <c r="D44" s="150" t="str">
        <f>IF('CADASTRO PROD'!D41 = "","", 'CADASTRO PROD'!D41)</f>
        <v/>
      </c>
      <c r="E44" s="110" t="str">
        <f>IF('CADASTRO PROD'!E41:G41 = "", "", 'CADASTRO PROD'!E41:G41)</f>
        <v/>
      </c>
      <c r="F44" s="92"/>
      <c r="G44" s="93"/>
      <c r="H44" s="111" t="str">
        <f>IF(D44="","",(SUMIFS('LANÇAMENTOS ENT'!N:N,'LANÇAMENTOS ENT'!E:E,D44)-SUMIFS('LANÇAMENTOS SAÍ'!K:K,'LANÇAMENTOS SAÍ'!E:E,D44)+SUMIFS('CADASTRO PROD'!I:I,'CADASTRO PROD'!D:D,D44)))</f>
        <v/>
      </c>
      <c r="I44" s="111"/>
      <c r="J44" s="150" t="str">
        <f>VLOOKUP(E44, 'LANÇAMENTOS ENT'!$AN$8:$AO$507, 2,FALSE)</f>
        <v>#N/A</v>
      </c>
      <c r="K44" s="113" t="str">
        <f>IFERROR(VLOOKUP($D44,'CADASTRO PROD'!$D$8:$P$508,13, FALSE)*H44, "")</f>
        <v>  </v>
      </c>
      <c r="L44" s="113" t="str">
        <f>IFERROR(VLOOKUP($D44,'CADASTRO PROD'!$D$8:$P$508,13, FALSE)*I44, "")</f>
        <v>  </v>
      </c>
      <c r="M44" s="178" t="str">
        <f t="shared" si="2"/>
        <v/>
      </c>
      <c r="N44" s="173" t="str">
        <f t="shared" si="3"/>
        <v/>
      </c>
      <c r="O44" s="181"/>
      <c r="P44" s="179"/>
      <c r="Q44" s="55"/>
      <c r="R44" s="55"/>
      <c r="S44" s="55" t="str">
        <f t="shared" si="4"/>
        <v/>
      </c>
      <c r="T44" s="55"/>
      <c r="U44" s="55" t="str">
        <f t="shared" si="5"/>
        <v/>
      </c>
      <c r="V44" s="104" t="str">
        <f t="shared" si="12"/>
        <v>  </v>
      </c>
      <c r="W44" s="152" t="str">
        <f t="shared" si="7"/>
        <v/>
      </c>
      <c r="X44" s="176" t="str">
        <f t="shared" si="8"/>
        <v/>
      </c>
      <c r="Y44" s="176" t="str">
        <f t="shared" si="11"/>
        <v>100.0%</v>
      </c>
      <c r="Z44" s="176" t="str">
        <f t="shared" si="9"/>
        <v/>
      </c>
      <c r="AA44" s="55"/>
      <c r="AB44" s="55"/>
    </row>
    <row r="45" ht="30.0" customHeight="1">
      <c r="A45" s="1"/>
      <c r="B45" s="166" t="str">
        <f t="shared" si="1"/>
        <v>0</v>
      </c>
      <c r="C45" s="98" t="str">
        <f t="shared" si="10"/>
        <v>-</v>
      </c>
      <c r="D45" s="151" t="str">
        <f>IF('CADASTRO PROD'!D42 = "","", 'CADASTRO PROD'!D42)</f>
        <v/>
      </c>
      <c r="E45" s="100" t="str">
        <f>IF('CADASTRO PROD'!E42:G42 = "", "", 'CADASTRO PROD'!E42:G42)</f>
        <v/>
      </c>
      <c r="F45" s="92"/>
      <c r="G45" s="93"/>
      <c r="H45" s="101" t="str">
        <f>IF(D45="","",(SUMIFS('LANÇAMENTOS ENT'!N:N,'LANÇAMENTOS ENT'!E:E,D45)-SUMIFS('LANÇAMENTOS SAÍ'!K:K,'LANÇAMENTOS SAÍ'!E:E,D45)+SUMIFS('CADASTRO PROD'!I:I,'CADASTRO PROD'!D:D,D45)))</f>
        <v/>
      </c>
      <c r="I45" s="101"/>
      <c r="J45" s="151" t="str">
        <f>VLOOKUP(E45, 'LANÇAMENTOS ENT'!$AN$8:$AO$507, 2,FALSE)</f>
        <v>#N/A</v>
      </c>
      <c r="K45" s="103" t="str">
        <f>IFERROR(VLOOKUP($D45,'CADASTRO PROD'!$D$8:$P$508,13, FALSE)*H45, "")</f>
        <v>  </v>
      </c>
      <c r="L45" s="103" t="str">
        <f>IFERROR(VLOOKUP($D45,'CADASTRO PROD'!$D$8:$P$508,13, FALSE)*I45, "")</f>
        <v>  </v>
      </c>
      <c r="M45" s="172" t="str">
        <f t="shared" si="2"/>
        <v/>
      </c>
      <c r="N45" s="173" t="str">
        <f t="shared" si="3"/>
        <v/>
      </c>
      <c r="O45" s="181"/>
      <c r="P45" s="179"/>
      <c r="Q45" s="55"/>
      <c r="R45" s="55"/>
      <c r="S45" s="55" t="str">
        <f t="shared" si="4"/>
        <v/>
      </c>
      <c r="T45" s="55"/>
      <c r="U45" s="55" t="str">
        <f t="shared" si="5"/>
        <v/>
      </c>
      <c r="V45" s="104" t="str">
        <f t="shared" si="12"/>
        <v>  </v>
      </c>
      <c r="W45" s="152" t="str">
        <f t="shared" si="7"/>
        <v/>
      </c>
      <c r="X45" s="176" t="str">
        <f t="shared" si="8"/>
        <v/>
      </c>
      <c r="Y45" s="176" t="str">
        <f t="shared" si="11"/>
        <v>100.0%</v>
      </c>
      <c r="Z45" s="176" t="str">
        <f t="shared" si="9"/>
        <v/>
      </c>
      <c r="AA45" s="55"/>
      <c r="AB45" s="55"/>
    </row>
    <row r="46" ht="30.0" customHeight="1">
      <c r="A46" s="1"/>
      <c r="B46" s="166" t="str">
        <f t="shared" si="1"/>
        <v>0</v>
      </c>
      <c r="C46" s="108" t="str">
        <f t="shared" si="10"/>
        <v>-</v>
      </c>
      <c r="D46" s="150" t="str">
        <f>IF('CADASTRO PROD'!D43 = "","", 'CADASTRO PROD'!D43)</f>
        <v/>
      </c>
      <c r="E46" s="110" t="str">
        <f>IF('CADASTRO PROD'!E43:G43 = "", "", 'CADASTRO PROD'!E43:G43)</f>
        <v/>
      </c>
      <c r="F46" s="92"/>
      <c r="G46" s="93"/>
      <c r="H46" s="111" t="str">
        <f>IF(D46="","",(SUMIFS('LANÇAMENTOS ENT'!N:N,'LANÇAMENTOS ENT'!E:E,D46)-SUMIFS('LANÇAMENTOS SAÍ'!K:K,'LANÇAMENTOS SAÍ'!E:E,D46)+SUMIFS('CADASTRO PROD'!I:I,'CADASTRO PROD'!D:D,D46)))</f>
        <v/>
      </c>
      <c r="I46" s="111"/>
      <c r="J46" s="150" t="str">
        <f>VLOOKUP(E46, 'LANÇAMENTOS ENT'!$AN$8:$AO$507, 2,FALSE)</f>
        <v>#N/A</v>
      </c>
      <c r="K46" s="113" t="str">
        <f>IFERROR(VLOOKUP($D46,'CADASTRO PROD'!$D$8:$P$508,13, FALSE)*H46, "")</f>
        <v>  </v>
      </c>
      <c r="L46" s="113" t="str">
        <f>IFERROR(VLOOKUP($D46,'CADASTRO PROD'!$D$8:$P$508,13, FALSE)*I46, "")</f>
        <v>  </v>
      </c>
      <c r="M46" s="178" t="str">
        <f t="shared" si="2"/>
        <v/>
      </c>
      <c r="N46" s="173" t="str">
        <f t="shared" si="3"/>
        <v/>
      </c>
      <c r="O46" s="181"/>
      <c r="P46" s="179"/>
      <c r="Q46" s="55"/>
      <c r="R46" s="55"/>
      <c r="S46" s="55" t="str">
        <f t="shared" si="4"/>
        <v/>
      </c>
      <c r="T46" s="55"/>
      <c r="U46" s="55" t="str">
        <f t="shared" si="5"/>
        <v/>
      </c>
      <c r="V46" s="104" t="str">
        <f t="shared" si="12"/>
        <v>  </v>
      </c>
      <c r="W46" s="152" t="str">
        <f t="shared" si="7"/>
        <v/>
      </c>
      <c r="X46" s="176" t="str">
        <f t="shared" si="8"/>
        <v/>
      </c>
      <c r="Y46" s="176" t="str">
        <f t="shared" si="11"/>
        <v>100.0%</v>
      </c>
      <c r="Z46" s="176" t="str">
        <f t="shared" si="9"/>
        <v/>
      </c>
      <c r="AA46" s="55"/>
      <c r="AB46" s="55"/>
    </row>
    <row r="47" ht="30.0" customHeight="1">
      <c r="A47" s="1"/>
      <c r="B47" s="166" t="str">
        <f t="shared" si="1"/>
        <v>0</v>
      </c>
      <c r="C47" s="98" t="str">
        <f t="shared" si="10"/>
        <v>-</v>
      </c>
      <c r="D47" s="151" t="str">
        <f>IF('CADASTRO PROD'!D44 = "","", 'CADASTRO PROD'!D44)</f>
        <v/>
      </c>
      <c r="E47" s="100" t="str">
        <f>IF('CADASTRO PROD'!E44:G44 = "", "", 'CADASTRO PROD'!E44:G44)</f>
        <v/>
      </c>
      <c r="F47" s="92"/>
      <c r="G47" s="93"/>
      <c r="H47" s="101" t="str">
        <f>IF(D47="","",(SUMIFS('LANÇAMENTOS ENT'!N:N,'LANÇAMENTOS ENT'!E:E,D47)-SUMIFS('LANÇAMENTOS SAÍ'!K:K,'LANÇAMENTOS SAÍ'!E:E,D47)+SUMIFS('CADASTRO PROD'!I:I,'CADASTRO PROD'!D:D,D47)))</f>
        <v/>
      </c>
      <c r="I47" s="101"/>
      <c r="J47" s="151" t="str">
        <f>VLOOKUP(E47, 'LANÇAMENTOS ENT'!$AN$8:$AO$507, 2,FALSE)</f>
        <v>#N/A</v>
      </c>
      <c r="K47" s="103" t="str">
        <f>IFERROR(VLOOKUP($D47,'CADASTRO PROD'!$D$8:$P$508,13, FALSE)*H47, "")</f>
        <v>  </v>
      </c>
      <c r="L47" s="103" t="str">
        <f>IFERROR(VLOOKUP($D47,'CADASTRO PROD'!$D$8:$P$508,13, FALSE)*I47, "")</f>
        <v>  </v>
      </c>
      <c r="M47" s="172" t="str">
        <f t="shared" si="2"/>
        <v/>
      </c>
      <c r="N47" s="173" t="str">
        <f t="shared" si="3"/>
        <v/>
      </c>
      <c r="O47" s="181"/>
      <c r="P47" s="179"/>
      <c r="Q47" s="55"/>
      <c r="R47" s="55"/>
      <c r="S47" s="55" t="str">
        <f t="shared" si="4"/>
        <v/>
      </c>
      <c r="T47" s="55"/>
      <c r="U47" s="55" t="str">
        <f t="shared" si="5"/>
        <v/>
      </c>
      <c r="V47" s="104" t="str">
        <f t="shared" si="12"/>
        <v>  </v>
      </c>
      <c r="W47" s="152" t="str">
        <f t="shared" si="7"/>
        <v/>
      </c>
      <c r="X47" s="176" t="str">
        <f t="shared" si="8"/>
        <v/>
      </c>
      <c r="Y47" s="176" t="str">
        <f t="shared" si="11"/>
        <v>100.0%</v>
      </c>
      <c r="Z47" s="176" t="str">
        <f t="shared" si="9"/>
        <v/>
      </c>
      <c r="AA47" s="55"/>
      <c r="AB47" s="55"/>
    </row>
    <row r="48" ht="30.0" customHeight="1">
      <c r="A48" s="1"/>
      <c r="B48" s="166" t="str">
        <f t="shared" si="1"/>
        <v>0</v>
      </c>
      <c r="C48" s="108" t="str">
        <f t="shared" si="10"/>
        <v>-</v>
      </c>
      <c r="D48" s="150" t="str">
        <f>IF('CADASTRO PROD'!D45 = "","", 'CADASTRO PROD'!D45)</f>
        <v/>
      </c>
      <c r="E48" s="110" t="str">
        <f>IF('CADASTRO PROD'!E45:G45 = "", "", 'CADASTRO PROD'!E45:G45)</f>
        <v/>
      </c>
      <c r="F48" s="92"/>
      <c r="G48" s="93"/>
      <c r="H48" s="111" t="str">
        <f>IF(D48="","",(SUMIFS('LANÇAMENTOS ENT'!N:N,'LANÇAMENTOS ENT'!E:E,D48)-SUMIFS('LANÇAMENTOS SAÍ'!K:K,'LANÇAMENTOS SAÍ'!E:E,D48)+SUMIFS('CADASTRO PROD'!I:I,'CADASTRO PROD'!D:D,D48)))</f>
        <v/>
      </c>
      <c r="I48" s="111"/>
      <c r="J48" s="150" t="str">
        <f>VLOOKUP(E48, 'LANÇAMENTOS ENT'!$AN$8:$AO$507, 2,FALSE)</f>
        <v>#N/A</v>
      </c>
      <c r="K48" s="113" t="str">
        <f>IFERROR(VLOOKUP($D48,'CADASTRO PROD'!$D$8:$P$508,13, FALSE)*H48, "")</f>
        <v>  </v>
      </c>
      <c r="L48" s="113" t="str">
        <f>IFERROR(VLOOKUP($D48,'CADASTRO PROD'!$D$8:$P$508,13, FALSE)*I48, "")</f>
        <v>  </v>
      </c>
      <c r="M48" s="178" t="str">
        <f t="shared" si="2"/>
        <v/>
      </c>
      <c r="N48" s="173" t="str">
        <f t="shared" si="3"/>
        <v/>
      </c>
      <c r="O48" s="181"/>
      <c r="P48" s="179"/>
      <c r="Q48" s="55"/>
      <c r="R48" s="55"/>
      <c r="S48" s="55" t="str">
        <f t="shared" si="4"/>
        <v/>
      </c>
      <c r="T48" s="55"/>
      <c r="U48" s="55" t="str">
        <f t="shared" si="5"/>
        <v/>
      </c>
      <c r="V48" s="104" t="str">
        <f t="shared" si="12"/>
        <v>  </v>
      </c>
      <c r="W48" s="152" t="str">
        <f t="shared" si="7"/>
        <v/>
      </c>
      <c r="X48" s="176" t="str">
        <f t="shared" si="8"/>
        <v/>
      </c>
      <c r="Y48" s="176" t="str">
        <f t="shared" si="11"/>
        <v>100.0%</v>
      </c>
      <c r="Z48" s="176" t="str">
        <f t="shared" si="9"/>
        <v/>
      </c>
      <c r="AA48" s="55"/>
      <c r="AB48" s="55"/>
    </row>
    <row r="49" ht="30.0" customHeight="1">
      <c r="A49" s="1"/>
      <c r="B49" s="166" t="str">
        <f t="shared" si="1"/>
        <v>0</v>
      </c>
      <c r="C49" s="98" t="str">
        <f t="shared" si="10"/>
        <v>-</v>
      </c>
      <c r="D49" s="151" t="str">
        <f>IF('CADASTRO PROD'!D46 = "","", 'CADASTRO PROD'!D46)</f>
        <v/>
      </c>
      <c r="E49" s="100" t="str">
        <f>IF('CADASTRO PROD'!E46:G46 = "", "", 'CADASTRO PROD'!E46:G46)</f>
        <v/>
      </c>
      <c r="F49" s="92"/>
      <c r="G49" s="93"/>
      <c r="H49" s="101" t="str">
        <f>IF(D49="","",(SUMIFS('LANÇAMENTOS ENT'!N:N,'LANÇAMENTOS ENT'!E:E,D49)-SUMIFS('LANÇAMENTOS SAÍ'!K:K,'LANÇAMENTOS SAÍ'!E:E,D49)+SUMIFS('CADASTRO PROD'!I:I,'CADASTRO PROD'!D:D,D49)))</f>
        <v/>
      </c>
      <c r="I49" s="101"/>
      <c r="J49" s="151" t="str">
        <f>VLOOKUP(E49, 'LANÇAMENTOS ENT'!$AN$8:$AO$507, 2,FALSE)</f>
        <v>#N/A</v>
      </c>
      <c r="K49" s="103" t="str">
        <f>IFERROR(VLOOKUP($D49,'CADASTRO PROD'!$D$8:$P$508,13, FALSE)*H49, "")</f>
        <v>  </v>
      </c>
      <c r="L49" s="103" t="str">
        <f>IFERROR(VLOOKUP($D49,'CADASTRO PROD'!$D$8:$P$508,13, FALSE)*I49, "")</f>
        <v>  </v>
      </c>
      <c r="M49" s="172" t="str">
        <f t="shared" si="2"/>
        <v/>
      </c>
      <c r="N49" s="173" t="str">
        <f t="shared" si="3"/>
        <v/>
      </c>
      <c r="O49" s="181"/>
      <c r="P49" s="179"/>
      <c r="Q49" s="55"/>
      <c r="R49" s="55"/>
      <c r="S49" s="55" t="str">
        <f t="shared" si="4"/>
        <v/>
      </c>
      <c r="T49" s="55"/>
      <c r="U49" s="55" t="str">
        <f t="shared" si="5"/>
        <v/>
      </c>
      <c r="V49" s="104" t="str">
        <f t="shared" si="12"/>
        <v>  </v>
      </c>
      <c r="W49" s="152" t="str">
        <f t="shared" si="7"/>
        <v/>
      </c>
      <c r="X49" s="176" t="str">
        <f t="shared" si="8"/>
        <v/>
      </c>
      <c r="Y49" s="176" t="str">
        <f t="shared" si="11"/>
        <v>100.0%</v>
      </c>
      <c r="Z49" s="176" t="str">
        <f t="shared" si="9"/>
        <v/>
      </c>
      <c r="AA49" s="55"/>
      <c r="AB49" s="55"/>
    </row>
    <row r="50" ht="30.0" customHeight="1">
      <c r="A50" s="1"/>
      <c r="B50" s="166" t="str">
        <f t="shared" si="1"/>
        <v>0</v>
      </c>
      <c r="C50" s="108" t="str">
        <f t="shared" si="10"/>
        <v>-</v>
      </c>
      <c r="D50" s="150" t="str">
        <f>IF('CADASTRO PROD'!D47 = "","", 'CADASTRO PROD'!D47)</f>
        <v/>
      </c>
      <c r="E50" s="110" t="str">
        <f>IF('CADASTRO PROD'!E47:G47 = "", "", 'CADASTRO PROD'!E47:G47)</f>
        <v/>
      </c>
      <c r="F50" s="92"/>
      <c r="G50" s="93"/>
      <c r="H50" s="111" t="str">
        <f>IF(D50="","",(SUMIFS('LANÇAMENTOS ENT'!N:N,'LANÇAMENTOS ENT'!E:E,D50)-SUMIFS('LANÇAMENTOS SAÍ'!K:K,'LANÇAMENTOS SAÍ'!E:E,D50)+SUMIFS('CADASTRO PROD'!I:I,'CADASTRO PROD'!D:D,D50)))</f>
        <v/>
      </c>
      <c r="I50" s="111"/>
      <c r="J50" s="150" t="str">
        <f>VLOOKUP(E50, 'LANÇAMENTOS ENT'!$AN$8:$AO$507, 2,FALSE)</f>
        <v>#N/A</v>
      </c>
      <c r="K50" s="113" t="str">
        <f>IFERROR(VLOOKUP($D50,'CADASTRO PROD'!$D$8:$P$508,13, FALSE)*H50, "")</f>
        <v>  </v>
      </c>
      <c r="L50" s="113" t="str">
        <f>IFERROR(VLOOKUP($D50,'CADASTRO PROD'!$D$8:$P$508,13, FALSE)*I50, "")</f>
        <v>  </v>
      </c>
      <c r="M50" s="178" t="str">
        <f t="shared" si="2"/>
        <v/>
      </c>
      <c r="N50" s="173" t="str">
        <f t="shared" si="3"/>
        <v/>
      </c>
      <c r="O50" s="181"/>
      <c r="P50" s="179"/>
      <c r="Q50" s="55"/>
      <c r="R50" s="55"/>
      <c r="S50" s="55" t="str">
        <f t="shared" si="4"/>
        <v/>
      </c>
      <c r="T50" s="55"/>
      <c r="U50" s="55" t="str">
        <f t="shared" si="5"/>
        <v/>
      </c>
      <c r="V50" s="104" t="str">
        <f t="shared" si="12"/>
        <v>  </v>
      </c>
      <c r="W50" s="152" t="str">
        <f t="shared" si="7"/>
        <v/>
      </c>
      <c r="X50" s="176" t="str">
        <f t="shared" si="8"/>
        <v/>
      </c>
      <c r="Y50" s="176" t="str">
        <f t="shared" si="11"/>
        <v>100.0%</v>
      </c>
      <c r="Z50" s="176" t="str">
        <f t="shared" si="9"/>
        <v/>
      </c>
      <c r="AA50" s="55"/>
      <c r="AB50" s="55"/>
    </row>
    <row r="51" ht="30.0" customHeight="1">
      <c r="A51" s="1"/>
      <c r="B51" s="166" t="str">
        <f t="shared" si="1"/>
        <v>0</v>
      </c>
      <c r="C51" s="98" t="str">
        <f t="shared" si="10"/>
        <v>-</v>
      </c>
      <c r="D51" s="151" t="str">
        <f>IF('CADASTRO PROD'!D48 = "","", 'CADASTRO PROD'!D48)</f>
        <v/>
      </c>
      <c r="E51" s="100" t="str">
        <f>IF('CADASTRO PROD'!E48:G48 = "", "", 'CADASTRO PROD'!E48:G48)</f>
        <v/>
      </c>
      <c r="F51" s="92"/>
      <c r="G51" s="93"/>
      <c r="H51" s="101" t="str">
        <f>IF(D51="","",(SUMIFS('LANÇAMENTOS ENT'!N:N,'LANÇAMENTOS ENT'!E:E,D51)-SUMIFS('LANÇAMENTOS SAÍ'!K:K,'LANÇAMENTOS SAÍ'!E:E,D51)+SUMIFS('CADASTRO PROD'!I:I,'CADASTRO PROD'!D:D,D51)))</f>
        <v/>
      </c>
      <c r="I51" s="101"/>
      <c r="J51" s="151" t="str">
        <f>VLOOKUP(E51, 'LANÇAMENTOS ENT'!$AN$8:$AO$507, 2,FALSE)</f>
        <v>#N/A</v>
      </c>
      <c r="K51" s="103" t="str">
        <f>IFERROR(VLOOKUP($D51,'CADASTRO PROD'!$D$8:$P$508,13, FALSE)*H51, "")</f>
        <v>  </v>
      </c>
      <c r="L51" s="103" t="str">
        <f>IFERROR(VLOOKUP($D51,'CADASTRO PROD'!$D$8:$P$508,13, FALSE)*I51, "")</f>
        <v>  </v>
      </c>
      <c r="M51" s="172" t="str">
        <f t="shared" si="2"/>
        <v/>
      </c>
      <c r="N51" s="173" t="str">
        <f t="shared" si="3"/>
        <v/>
      </c>
      <c r="O51" s="181"/>
      <c r="P51" s="179"/>
      <c r="Q51" s="55"/>
      <c r="R51" s="55"/>
      <c r="S51" s="55" t="str">
        <f t="shared" si="4"/>
        <v/>
      </c>
      <c r="T51" s="55"/>
      <c r="U51" s="55" t="str">
        <f t="shared" si="5"/>
        <v/>
      </c>
      <c r="V51" s="104" t="str">
        <f t="shared" si="12"/>
        <v>  </v>
      </c>
      <c r="W51" s="152" t="str">
        <f t="shared" si="7"/>
        <v/>
      </c>
      <c r="X51" s="176" t="str">
        <f t="shared" si="8"/>
        <v/>
      </c>
      <c r="Y51" s="176" t="str">
        <f t="shared" si="11"/>
        <v>100.0%</v>
      </c>
      <c r="Z51" s="176" t="str">
        <f t="shared" si="9"/>
        <v/>
      </c>
      <c r="AA51" s="55"/>
      <c r="AB51" s="55"/>
    </row>
    <row r="52" ht="30.0" customHeight="1">
      <c r="A52" s="1"/>
      <c r="B52" s="166" t="str">
        <f t="shared" si="1"/>
        <v>0</v>
      </c>
      <c r="C52" s="108" t="str">
        <f t="shared" si="10"/>
        <v>-</v>
      </c>
      <c r="D52" s="150" t="str">
        <f>IF('CADASTRO PROD'!D49 = "","", 'CADASTRO PROD'!D49)</f>
        <v/>
      </c>
      <c r="E52" s="110" t="str">
        <f>IF('CADASTRO PROD'!E49:G49 = "", "", 'CADASTRO PROD'!E49:G49)</f>
        <v/>
      </c>
      <c r="F52" s="92"/>
      <c r="G52" s="93"/>
      <c r="H52" s="111" t="str">
        <f>IF(D52="","",(SUMIFS('LANÇAMENTOS ENT'!N:N,'LANÇAMENTOS ENT'!E:E,D52)-SUMIFS('LANÇAMENTOS SAÍ'!K:K,'LANÇAMENTOS SAÍ'!E:E,D52)+SUMIFS('CADASTRO PROD'!I:I,'CADASTRO PROD'!D:D,D52)))</f>
        <v/>
      </c>
      <c r="I52" s="111"/>
      <c r="J52" s="150" t="str">
        <f>VLOOKUP(E52, 'LANÇAMENTOS ENT'!$AN$8:$AO$507, 2,FALSE)</f>
        <v>#N/A</v>
      </c>
      <c r="K52" s="113" t="str">
        <f>IFERROR(VLOOKUP($D52,'CADASTRO PROD'!$D$8:$P$508,13, FALSE)*H52, "")</f>
        <v>  </v>
      </c>
      <c r="L52" s="113" t="str">
        <f>IFERROR(VLOOKUP($D52,'CADASTRO PROD'!$D$8:$P$508,13, FALSE)*I52, "")</f>
        <v>  </v>
      </c>
      <c r="M52" s="178" t="str">
        <f t="shared" si="2"/>
        <v/>
      </c>
      <c r="N52" s="173" t="str">
        <f t="shared" si="3"/>
        <v/>
      </c>
      <c r="O52" s="181"/>
      <c r="P52" s="179"/>
      <c r="Q52" s="55"/>
      <c r="R52" s="55"/>
      <c r="S52" s="55" t="str">
        <f t="shared" si="4"/>
        <v/>
      </c>
      <c r="T52" s="55"/>
      <c r="U52" s="55" t="str">
        <f t="shared" si="5"/>
        <v/>
      </c>
      <c r="V52" s="104" t="str">
        <f t="shared" si="12"/>
        <v>  </v>
      </c>
      <c r="W52" s="152" t="str">
        <f t="shared" si="7"/>
        <v/>
      </c>
      <c r="X52" s="176" t="str">
        <f t="shared" si="8"/>
        <v/>
      </c>
      <c r="Y52" s="176" t="str">
        <f t="shared" si="11"/>
        <v>100.0%</v>
      </c>
      <c r="Z52" s="176" t="str">
        <f t="shared" si="9"/>
        <v/>
      </c>
      <c r="AA52" s="55"/>
      <c r="AB52" s="55"/>
    </row>
    <row r="53" ht="30.0" customHeight="1">
      <c r="A53" s="1"/>
      <c r="B53" s="166" t="str">
        <f t="shared" si="1"/>
        <v>0</v>
      </c>
      <c r="C53" s="98" t="str">
        <f t="shared" si="10"/>
        <v>-</v>
      </c>
      <c r="D53" s="151" t="str">
        <f>IF('CADASTRO PROD'!D50 = "","", 'CADASTRO PROD'!D50)</f>
        <v/>
      </c>
      <c r="E53" s="100" t="str">
        <f>IF('CADASTRO PROD'!E50:G50 = "", "", 'CADASTRO PROD'!E50:G50)</f>
        <v/>
      </c>
      <c r="F53" s="92"/>
      <c r="G53" s="93"/>
      <c r="H53" s="101" t="str">
        <f>IF(D53="","",(SUMIFS('LANÇAMENTOS ENT'!N:N,'LANÇAMENTOS ENT'!E:E,D53)-SUMIFS('LANÇAMENTOS SAÍ'!K:K,'LANÇAMENTOS SAÍ'!E:E,D53)+SUMIFS('CADASTRO PROD'!I:I,'CADASTRO PROD'!D:D,D53)))</f>
        <v/>
      </c>
      <c r="I53" s="101"/>
      <c r="J53" s="151" t="str">
        <f>VLOOKUP(E53, 'LANÇAMENTOS ENT'!$AN$8:$AO$507, 2,FALSE)</f>
        <v>#N/A</v>
      </c>
      <c r="K53" s="103" t="str">
        <f>IFERROR(VLOOKUP($D53,'CADASTRO PROD'!$D$8:$P$508,13, FALSE)*H53, "")</f>
        <v>  </v>
      </c>
      <c r="L53" s="103" t="str">
        <f>IFERROR(VLOOKUP($D53,'CADASTRO PROD'!$D$8:$P$508,13, FALSE)*I53, "")</f>
        <v>  </v>
      </c>
      <c r="M53" s="172" t="str">
        <f t="shared" si="2"/>
        <v/>
      </c>
      <c r="N53" s="173" t="str">
        <f t="shared" si="3"/>
        <v/>
      </c>
      <c r="O53" s="181"/>
      <c r="P53" s="179"/>
      <c r="Q53" s="55"/>
      <c r="R53" s="55"/>
      <c r="S53" s="55" t="str">
        <f t="shared" si="4"/>
        <v/>
      </c>
      <c r="T53" s="55"/>
      <c r="U53" s="55" t="str">
        <f t="shared" si="5"/>
        <v/>
      </c>
      <c r="V53" s="104" t="str">
        <f t="shared" si="12"/>
        <v>  </v>
      </c>
      <c r="W53" s="152" t="str">
        <f t="shared" si="7"/>
        <v/>
      </c>
      <c r="X53" s="176" t="str">
        <f t="shared" si="8"/>
        <v/>
      </c>
      <c r="Y53" s="176" t="str">
        <f t="shared" si="11"/>
        <v>100.0%</v>
      </c>
      <c r="Z53" s="176" t="str">
        <f t="shared" si="9"/>
        <v/>
      </c>
      <c r="AA53" s="55"/>
      <c r="AB53" s="55"/>
    </row>
    <row r="54" ht="30.0" customHeight="1">
      <c r="A54" s="1"/>
      <c r="B54" s="166" t="str">
        <f t="shared" si="1"/>
        <v>0</v>
      </c>
      <c r="C54" s="108" t="str">
        <f t="shared" si="10"/>
        <v>-</v>
      </c>
      <c r="D54" s="150" t="str">
        <f>IF('CADASTRO PROD'!D51 = "","", 'CADASTRO PROD'!D51)</f>
        <v/>
      </c>
      <c r="E54" s="110" t="str">
        <f>IF('CADASTRO PROD'!E51:G51 = "", "", 'CADASTRO PROD'!E51:G51)</f>
        <v/>
      </c>
      <c r="F54" s="92"/>
      <c r="G54" s="93"/>
      <c r="H54" s="111" t="str">
        <f>IF(D54="","",(SUMIFS('LANÇAMENTOS ENT'!N:N,'LANÇAMENTOS ENT'!E:E,D54)-SUMIFS('LANÇAMENTOS SAÍ'!K:K,'LANÇAMENTOS SAÍ'!E:E,D54)+SUMIFS('CADASTRO PROD'!I:I,'CADASTRO PROD'!D:D,D54)))</f>
        <v/>
      </c>
      <c r="I54" s="111"/>
      <c r="J54" s="150" t="str">
        <f>VLOOKUP(E54, 'LANÇAMENTOS ENT'!$AN$8:$AO$507, 2,FALSE)</f>
        <v>#N/A</v>
      </c>
      <c r="K54" s="113" t="str">
        <f>IFERROR(VLOOKUP($D54,'CADASTRO PROD'!$D$8:$P$508,13, FALSE)*H54, "")</f>
        <v>  </v>
      </c>
      <c r="L54" s="113" t="str">
        <f>IFERROR(VLOOKUP($D54,'CADASTRO PROD'!$D$8:$P$508,13, FALSE)*I54, "")</f>
        <v>  </v>
      </c>
      <c r="M54" s="178" t="str">
        <f t="shared" si="2"/>
        <v/>
      </c>
      <c r="N54" s="173" t="str">
        <f t="shared" si="3"/>
        <v/>
      </c>
      <c r="O54" s="181"/>
      <c r="P54" s="179"/>
      <c r="Q54" s="55"/>
      <c r="R54" s="55"/>
      <c r="S54" s="55" t="str">
        <f t="shared" si="4"/>
        <v/>
      </c>
      <c r="T54" s="55"/>
      <c r="U54" s="55" t="str">
        <f t="shared" si="5"/>
        <v/>
      </c>
      <c r="V54" s="104" t="str">
        <f t="shared" si="12"/>
        <v>  </v>
      </c>
      <c r="W54" s="152" t="str">
        <f t="shared" si="7"/>
        <v/>
      </c>
      <c r="X54" s="176" t="str">
        <f t="shared" si="8"/>
        <v/>
      </c>
      <c r="Y54" s="176" t="str">
        <f t="shared" si="11"/>
        <v>100.0%</v>
      </c>
      <c r="Z54" s="176" t="str">
        <f t="shared" si="9"/>
        <v/>
      </c>
      <c r="AA54" s="55"/>
      <c r="AB54" s="55"/>
    </row>
    <row r="55" ht="30.0" customHeight="1">
      <c r="A55" s="1"/>
      <c r="B55" s="166" t="str">
        <f t="shared" si="1"/>
        <v>0</v>
      </c>
      <c r="C55" s="98" t="str">
        <f t="shared" si="10"/>
        <v>-</v>
      </c>
      <c r="D55" s="151" t="str">
        <f>IF('CADASTRO PROD'!D52 = "","", 'CADASTRO PROD'!D52)</f>
        <v/>
      </c>
      <c r="E55" s="100" t="str">
        <f>IF('CADASTRO PROD'!E52:G52 = "", "", 'CADASTRO PROD'!E52:G52)</f>
        <v/>
      </c>
      <c r="F55" s="92"/>
      <c r="G55" s="93"/>
      <c r="H55" s="101" t="str">
        <f>IF(D55="","",(SUMIFS('LANÇAMENTOS ENT'!N:N,'LANÇAMENTOS ENT'!E:E,D55)-SUMIFS('LANÇAMENTOS SAÍ'!K:K,'LANÇAMENTOS SAÍ'!E:E,D55)+SUMIFS('CADASTRO PROD'!I:I,'CADASTRO PROD'!D:D,D55)))</f>
        <v/>
      </c>
      <c r="I55" s="101"/>
      <c r="J55" s="151" t="str">
        <f>VLOOKUP(E55, 'LANÇAMENTOS ENT'!$AN$8:$AO$507, 2,FALSE)</f>
        <v>#N/A</v>
      </c>
      <c r="K55" s="103" t="str">
        <f>IFERROR(VLOOKUP($D55,'CADASTRO PROD'!$D$8:$P$508,13, FALSE)*H55, "")</f>
        <v>  </v>
      </c>
      <c r="L55" s="103" t="str">
        <f>IFERROR(VLOOKUP($D55,'CADASTRO PROD'!$D$8:$P$508,13, FALSE)*I55, "")</f>
        <v>  </v>
      </c>
      <c r="M55" s="172" t="str">
        <f t="shared" si="2"/>
        <v/>
      </c>
      <c r="N55" s="173" t="str">
        <f t="shared" si="3"/>
        <v/>
      </c>
      <c r="O55" s="181"/>
      <c r="P55" s="179"/>
      <c r="Q55" s="55"/>
      <c r="R55" s="55"/>
      <c r="S55" s="55" t="str">
        <f t="shared" si="4"/>
        <v/>
      </c>
      <c r="T55" s="55"/>
      <c r="U55" s="55" t="str">
        <f t="shared" si="5"/>
        <v/>
      </c>
      <c r="V55" s="104" t="str">
        <f t="shared" si="12"/>
        <v>  </v>
      </c>
      <c r="W55" s="152" t="str">
        <f t="shared" si="7"/>
        <v/>
      </c>
      <c r="X55" s="176" t="str">
        <f t="shared" si="8"/>
        <v/>
      </c>
      <c r="Y55" s="176" t="str">
        <f t="shared" si="11"/>
        <v>100.0%</v>
      </c>
      <c r="Z55" s="176" t="str">
        <f t="shared" si="9"/>
        <v/>
      </c>
      <c r="AA55" s="55"/>
      <c r="AB55" s="55"/>
    </row>
    <row r="56" ht="30.0" customHeight="1">
      <c r="A56" s="1"/>
      <c r="B56" s="166" t="str">
        <f t="shared" si="1"/>
        <v>0</v>
      </c>
      <c r="C56" s="108" t="str">
        <f t="shared" si="10"/>
        <v>-</v>
      </c>
      <c r="D56" s="150" t="str">
        <f>IF('CADASTRO PROD'!D53 = "","", 'CADASTRO PROD'!D53)</f>
        <v/>
      </c>
      <c r="E56" s="110" t="str">
        <f>IF('CADASTRO PROD'!E53:G53 = "", "", 'CADASTRO PROD'!E53:G53)</f>
        <v/>
      </c>
      <c r="F56" s="92"/>
      <c r="G56" s="93"/>
      <c r="H56" s="111" t="str">
        <f>IF(D56="","",(SUMIFS('LANÇAMENTOS ENT'!N:N,'LANÇAMENTOS ENT'!E:E,D56)-SUMIFS('LANÇAMENTOS SAÍ'!K:K,'LANÇAMENTOS SAÍ'!E:E,D56)+SUMIFS('CADASTRO PROD'!I:I,'CADASTRO PROD'!D:D,D56)))</f>
        <v/>
      </c>
      <c r="I56" s="111"/>
      <c r="J56" s="150" t="str">
        <f>VLOOKUP(E56, 'LANÇAMENTOS ENT'!$AN$8:$AO$507, 2,FALSE)</f>
        <v>#N/A</v>
      </c>
      <c r="K56" s="113" t="str">
        <f>IFERROR(VLOOKUP($D56,'CADASTRO PROD'!$D$8:$P$508,13, FALSE)*H56, "")</f>
        <v>  </v>
      </c>
      <c r="L56" s="113" t="str">
        <f>IFERROR(VLOOKUP($D56,'CADASTRO PROD'!$D$8:$P$508,13, FALSE)*I56, "")</f>
        <v>  </v>
      </c>
      <c r="M56" s="178" t="str">
        <f t="shared" si="2"/>
        <v/>
      </c>
      <c r="N56" s="173" t="str">
        <f t="shared" si="3"/>
        <v/>
      </c>
      <c r="O56" s="181"/>
      <c r="P56" s="179"/>
      <c r="Q56" s="55"/>
      <c r="R56" s="55"/>
      <c r="S56" s="55" t="str">
        <f t="shared" si="4"/>
        <v/>
      </c>
      <c r="T56" s="55"/>
      <c r="U56" s="55" t="str">
        <f t="shared" si="5"/>
        <v/>
      </c>
      <c r="V56" s="104" t="str">
        <f t="shared" si="12"/>
        <v>  </v>
      </c>
      <c r="W56" s="152" t="str">
        <f t="shared" si="7"/>
        <v/>
      </c>
      <c r="X56" s="176" t="str">
        <f t="shared" si="8"/>
        <v/>
      </c>
      <c r="Y56" s="176" t="str">
        <f t="shared" si="11"/>
        <v>100.0%</v>
      </c>
      <c r="Z56" s="176" t="str">
        <f t="shared" si="9"/>
        <v/>
      </c>
      <c r="AA56" s="55"/>
      <c r="AB56" s="55"/>
    </row>
    <row r="57" ht="30.0" customHeight="1">
      <c r="A57" s="1"/>
      <c r="B57" s="166" t="str">
        <f t="shared" si="1"/>
        <v>0</v>
      </c>
      <c r="C57" s="98" t="str">
        <f t="shared" si="10"/>
        <v>-</v>
      </c>
      <c r="D57" s="151" t="str">
        <f>IF('CADASTRO PROD'!D54 = "","", 'CADASTRO PROD'!D54)</f>
        <v/>
      </c>
      <c r="E57" s="100" t="str">
        <f>IF('CADASTRO PROD'!E54:G54 = "", "", 'CADASTRO PROD'!E54:G54)</f>
        <v/>
      </c>
      <c r="F57" s="92"/>
      <c r="G57" s="93"/>
      <c r="H57" s="101" t="str">
        <f>IF(D57="","",(SUMIFS('LANÇAMENTOS ENT'!N:N,'LANÇAMENTOS ENT'!E:E,D57)-SUMIFS('LANÇAMENTOS SAÍ'!K:K,'LANÇAMENTOS SAÍ'!E:E,D57)+SUMIFS('CADASTRO PROD'!I:I,'CADASTRO PROD'!D:D,D57)))</f>
        <v/>
      </c>
      <c r="I57" s="101"/>
      <c r="J57" s="151" t="str">
        <f>VLOOKUP(E57, 'LANÇAMENTOS ENT'!$AN$8:$AO$507, 2,FALSE)</f>
        <v>#N/A</v>
      </c>
      <c r="K57" s="103" t="str">
        <f>IFERROR(VLOOKUP($D57,'CADASTRO PROD'!$D$8:$P$508,13, FALSE)*H57, "")</f>
        <v>  </v>
      </c>
      <c r="L57" s="103" t="str">
        <f>IFERROR(VLOOKUP($D57,'CADASTRO PROD'!$D$8:$P$508,13, FALSE)*I57, "")</f>
        <v>  </v>
      </c>
      <c r="M57" s="172" t="str">
        <f t="shared" si="2"/>
        <v/>
      </c>
      <c r="N57" s="173" t="str">
        <f t="shared" si="3"/>
        <v/>
      </c>
      <c r="O57" s="181"/>
      <c r="P57" s="179"/>
      <c r="Q57" s="55"/>
      <c r="R57" s="55"/>
      <c r="S57" s="55" t="str">
        <f t="shared" si="4"/>
        <v/>
      </c>
      <c r="T57" s="55"/>
      <c r="U57" s="55" t="str">
        <f t="shared" si="5"/>
        <v/>
      </c>
      <c r="V57" s="104" t="str">
        <f t="shared" si="12"/>
        <v>  </v>
      </c>
      <c r="W57" s="152" t="str">
        <f t="shared" si="7"/>
        <v/>
      </c>
      <c r="X57" s="176" t="str">
        <f t="shared" si="8"/>
        <v/>
      </c>
      <c r="Y57" s="176" t="str">
        <f t="shared" si="11"/>
        <v>100.0%</v>
      </c>
      <c r="Z57" s="176" t="str">
        <f t="shared" si="9"/>
        <v/>
      </c>
      <c r="AA57" s="55"/>
      <c r="AB57" s="55"/>
    </row>
    <row r="58" ht="30.0" customHeight="1">
      <c r="A58" s="1"/>
      <c r="B58" s="166" t="str">
        <f t="shared" si="1"/>
        <v>0</v>
      </c>
      <c r="C58" s="108" t="str">
        <f t="shared" si="10"/>
        <v>-</v>
      </c>
      <c r="D58" s="150" t="str">
        <f>IF('CADASTRO PROD'!D55 = "","", 'CADASTRO PROD'!D55)</f>
        <v/>
      </c>
      <c r="E58" s="110" t="str">
        <f>IF('CADASTRO PROD'!E55:G55 = "", "", 'CADASTRO PROD'!E55:G55)</f>
        <v/>
      </c>
      <c r="F58" s="92"/>
      <c r="G58" s="93"/>
      <c r="H58" s="111" t="str">
        <f>IF(D58="","",(SUMIFS('LANÇAMENTOS ENT'!N:N,'LANÇAMENTOS ENT'!E:E,D58)-SUMIFS('LANÇAMENTOS SAÍ'!K:K,'LANÇAMENTOS SAÍ'!E:E,D58)+SUMIFS('CADASTRO PROD'!I:I,'CADASTRO PROD'!D:D,D58)))</f>
        <v/>
      </c>
      <c r="I58" s="111"/>
      <c r="J58" s="150" t="str">
        <f>VLOOKUP(E58, 'LANÇAMENTOS ENT'!$AN$8:$AO$507, 2,FALSE)</f>
        <v>#N/A</v>
      </c>
      <c r="K58" s="113" t="str">
        <f>IFERROR(VLOOKUP($D58,'CADASTRO PROD'!$D$8:$P$508,13, FALSE)*H58, "")</f>
        <v>  </v>
      </c>
      <c r="L58" s="113" t="str">
        <f>IFERROR(VLOOKUP($D58,'CADASTRO PROD'!$D$8:$P$508,13, FALSE)*I58, "")</f>
        <v>  </v>
      </c>
      <c r="M58" s="178" t="str">
        <f t="shared" si="2"/>
        <v/>
      </c>
      <c r="N58" s="173" t="str">
        <f t="shared" si="3"/>
        <v/>
      </c>
      <c r="O58" s="181"/>
      <c r="P58" s="179"/>
      <c r="Q58" s="55"/>
      <c r="R58" s="55"/>
      <c r="S58" s="55" t="str">
        <f t="shared" si="4"/>
        <v/>
      </c>
      <c r="T58" s="55"/>
      <c r="U58" s="55" t="str">
        <f t="shared" si="5"/>
        <v/>
      </c>
      <c r="V58" s="104" t="str">
        <f t="shared" si="12"/>
        <v>  </v>
      </c>
      <c r="W58" s="152" t="str">
        <f t="shared" si="7"/>
        <v/>
      </c>
      <c r="X58" s="176" t="str">
        <f t="shared" si="8"/>
        <v/>
      </c>
      <c r="Y58" s="176" t="str">
        <f t="shared" si="11"/>
        <v>100.0%</v>
      </c>
      <c r="Z58" s="176" t="str">
        <f t="shared" si="9"/>
        <v/>
      </c>
      <c r="AA58" s="55"/>
      <c r="AB58" s="55"/>
    </row>
    <row r="59" ht="30.0" customHeight="1">
      <c r="A59" s="1"/>
      <c r="B59" s="166" t="str">
        <f t="shared" si="1"/>
        <v>0</v>
      </c>
      <c r="C59" s="98" t="str">
        <f t="shared" si="10"/>
        <v>-</v>
      </c>
      <c r="D59" s="151" t="str">
        <f>IF('CADASTRO PROD'!D56 = "","", 'CADASTRO PROD'!D56)</f>
        <v/>
      </c>
      <c r="E59" s="100" t="str">
        <f>IF('CADASTRO PROD'!E56:G56 = "", "", 'CADASTRO PROD'!E56:G56)</f>
        <v/>
      </c>
      <c r="F59" s="92"/>
      <c r="G59" s="93"/>
      <c r="H59" s="101" t="str">
        <f>IF(D59="","",(SUMIFS('LANÇAMENTOS ENT'!N:N,'LANÇAMENTOS ENT'!E:E,D59)-SUMIFS('LANÇAMENTOS SAÍ'!K:K,'LANÇAMENTOS SAÍ'!E:E,D59)+SUMIFS('CADASTRO PROD'!I:I,'CADASTRO PROD'!D:D,D59)))</f>
        <v/>
      </c>
      <c r="I59" s="101"/>
      <c r="J59" s="151" t="str">
        <f>VLOOKUP(E59, 'LANÇAMENTOS ENT'!$AN$8:$AO$507, 2,FALSE)</f>
        <v>#N/A</v>
      </c>
      <c r="K59" s="103" t="str">
        <f>IFERROR(VLOOKUP($D59,'CADASTRO PROD'!$D$8:$P$508,13, FALSE)*H59, "")</f>
        <v>  </v>
      </c>
      <c r="L59" s="103" t="str">
        <f>IFERROR(VLOOKUP($D59,'CADASTRO PROD'!$D$8:$P$508,13, FALSE)*I59, "")</f>
        <v>  </v>
      </c>
      <c r="M59" s="172" t="str">
        <f t="shared" si="2"/>
        <v/>
      </c>
      <c r="N59" s="173" t="str">
        <f t="shared" si="3"/>
        <v/>
      </c>
      <c r="O59" s="181"/>
      <c r="P59" s="179"/>
      <c r="Q59" s="55"/>
      <c r="R59" s="55"/>
      <c r="S59" s="55" t="str">
        <f t="shared" si="4"/>
        <v/>
      </c>
      <c r="T59" s="55"/>
      <c r="U59" s="55" t="str">
        <f t="shared" si="5"/>
        <v/>
      </c>
      <c r="V59" s="104" t="str">
        <f t="shared" si="12"/>
        <v>  </v>
      </c>
      <c r="W59" s="152" t="str">
        <f t="shared" si="7"/>
        <v/>
      </c>
      <c r="X59" s="176" t="str">
        <f t="shared" si="8"/>
        <v/>
      </c>
      <c r="Y59" s="176" t="str">
        <f t="shared" si="11"/>
        <v>100.0%</v>
      </c>
      <c r="Z59" s="176" t="str">
        <f t="shared" si="9"/>
        <v/>
      </c>
      <c r="AA59" s="55"/>
      <c r="AB59" s="55"/>
    </row>
    <row r="60" ht="30.0" customHeight="1">
      <c r="A60" s="1"/>
      <c r="B60" s="166" t="str">
        <f t="shared" si="1"/>
        <v>0</v>
      </c>
      <c r="C60" s="108" t="str">
        <f t="shared" si="10"/>
        <v>-</v>
      </c>
      <c r="D60" s="150" t="str">
        <f>IF('CADASTRO PROD'!D57 = "","", 'CADASTRO PROD'!D57)</f>
        <v/>
      </c>
      <c r="E60" s="110" t="str">
        <f>IF('CADASTRO PROD'!E57:G57 = "", "", 'CADASTRO PROD'!E57:G57)</f>
        <v/>
      </c>
      <c r="F60" s="92"/>
      <c r="G60" s="93"/>
      <c r="H60" s="111" t="str">
        <f>IF(D60="","",(SUMIFS('LANÇAMENTOS ENT'!N:N,'LANÇAMENTOS ENT'!E:E,D60)-SUMIFS('LANÇAMENTOS SAÍ'!K:K,'LANÇAMENTOS SAÍ'!E:E,D60)+SUMIFS('CADASTRO PROD'!I:I,'CADASTRO PROD'!D:D,D60)))</f>
        <v/>
      </c>
      <c r="I60" s="111"/>
      <c r="J60" s="150" t="str">
        <f>VLOOKUP(E60, 'LANÇAMENTOS ENT'!$AN$8:$AO$507, 2,FALSE)</f>
        <v>#N/A</v>
      </c>
      <c r="K60" s="113" t="str">
        <f>IFERROR(VLOOKUP($D60,'CADASTRO PROD'!$D$8:$P$508,13, FALSE)*H60, "")</f>
        <v>  </v>
      </c>
      <c r="L60" s="113" t="str">
        <f>IFERROR(VLOOKUP($D60,'CADASTRO PROD'!$D$8:$P$508,13, FALSE)*I60, "")</f>
        <v>  </v>
      </c>
      <c r="M60" s="178" t="str">
        <f t="shared" si="2"/>
        <v/>
      </c>
      <c r="N60" s="173" t="str">
        <f t="shared" si="3"/>
        <v/>
      </c>
      <c r="O60" s="181"/>
      <c r="P60" s="179"/>
      <c r="Q60" s="55"/>
      <c r="R60" s="55"/>
      <c r="S60" s="55" t="str">
        <f t="shared" si="4"/>
        <v/>
      </c>
      <c r="T60" s="55"/>
      <c r="U60" s="55" t="str">
        <f t="shared" si="5"/>
        <v/>
      </c>
      <c r="V60" s="104" t="str">
        <f t="shared" si="12"/>
        <v>  </v>
      </c>
      <c r="W60" s="152" t="str">
        <f t="shared" si="7"/>
        <v/>
      </c>
      <c r="X60" s="176" t="str">
        <f t="shared" si="8"/>
        <v/>
      </c>
      <c r="Y60" s="176" t="str">
        <f t="shared" si="11"/>
        <v>100.0%</v>
      </c>
      <c r="Z60" s="176" t="str">
        <f t="shared" si="9"/>
        <v/>
      </c>
      <c r="AA60" s="55"/>
      <c r="AB60" s="55"/>
    </row>
    <row r="61" ht="30.0" customHeight="1">
      <c r="A61" s="1"/>
      <c r="B61" s="166" t="str">
        <f t="shared" si="1"/>
        <v>0</v>
      </c>
      <c r="C61" s="98" t="str">
        <f t="shared" si="10"/>
        <v>-</v>
      </c>
      <c r="D61" s="151" t="str">
        <f>IF('CADASTRO PROD'!D58 = "","", 'CADASTRO PROD'!D58)</f>
        <v/>
      </c>
      <c r="E61" s="100" t="str">
        <f>IF('CADASTRO PROD'!E58:G58 = "", "", 'CADASTRO PROD'!E58:G58)</f>
        <v/>
      </c>
      <c r="F61" s="92"/>
      <c r="G61" s="93"/>
      <c r="H61" s="101" t="str">
        <f>IF(D61="","",(SUMIFS('LANÇAMENTOS ENT'!N:N,'LANÇAMENTOS ENT'!E:E,D61)-SUMIFS('LANÇAMENTOS SAÍ'!K:K,'LANÇAMENTOS SAÍ'!E:E,D61)+SUMIFS('CADASTRO PROD'!I:I,'CADASTRO PROD'!D:D,D61)))</f>
        <v/>
      </c>
      <c r="I61" s="101"/>
      <c r="J61" s="151" t="str">
        <f>VLOOKUP(E61, 'LANÇAMENTOS ENT'!$AN$8:$AO$507, 2,FALSE)</f>
        <v>#N/A</v>
      </c>
      <c r="K61" s="103" t="str">
        <f>IFERROR(VLOOKUP($D61,'CADASTRO PROD'!$D$8:$P$508,13, FALSE)*H61, "")</f>
        <v>  </v>
      </c>
      <c r="L61" s="103" t="str">
        <f>IFERROR(VLOOKUP($D61,'CADASTRO PROD'!$D$8:$P$508,13, FALSE)*I61, "")</f>
        <v>  </v>
      </c>
      <c r="M61" s="172" t="str">
        <f t="shared" si="2"/>
        <v/>
      </c>
      <c r="N61" s="173" t="str">
        <f t="shared" si="3"/>
        <v/>
      </c>
      <c r="O61" s="181"/>
      <c r="P61" s="179"/>
      <c r="Q61" s="55"/>
      <c r="R61" s="55"/>
      <c r="S61" s="55" t="str">
        <f t="shared" si="4"/>
        <v/>
      </c>
      <c r="T61" s="55"/>
      <c r="U61" s="55" t="str">
        <f t="shared" si="5"/>
        <v/>
      </c>
      <c r="V61" s="104" t="str">
        <f t="shared" si="12"/>
        <v>  </v>
      </c>
      <c r="W61" s="152" t="str">
        <f t="shared" si="7"/>
        <v/>
      </c>
      <c r="X61" s="176" t="str">
        <f t="shared" si="8"/>
        <v/>
      </c>
      <c r="Y61" s="176" t="str">
        <f t="shared" si="11"/>
        <v>100.0%</v>
      </c>
      <c r="Z61" s="176" t="str">
        <f t="shared" si="9"/>
        <v/>
      </c>
      <c r="AA61" s="55"/>
      <c r="AB61" s="55"/>
    </row>
    <row r="62" ht="30.0" customHeight="1">
      <c r="A62" s="1"/>
      <c r="B62" s="166" t="str">
        <f t="shared" si="1"/>
        <v>0</v>
      </c>
      <c r="C62" s="108" t="str">
        <f t="shared" si="10"/>
        <v>-</v>
      </c>
      <c r="D62" s="150" t="str">
        <f>IF('CADASTRO PROD'!D59 = "","", 'CADASTRO PROD'!D59)</f>
        <v/>
      </c>
      <c r="E62" s="110" t="str">
        <f>IF('CADASTRO PROD'!E59:G59 = "", "", 'CADASTRO PROD'!E59:G59)</f>
        <v/>
      </c>
      <c r="F62" s="92"/>
      <c r="G62" s="93"/>
      <c r="H62" s="111" t="str">
        <f>IF(D62="","",(SUMIFS('LANÇAMENTOS ENT'!N:N,'LANÇAMENTOS ENT'!E:E,D62)-SUMIFS('LANÇAMENTOS SAÍ'!K:K,'LANÇAMENTOS SAÍ'!E:E,D62)+SUMIFS('CADASTRO PROD'!I:I,'CADASTRO PROD'!D:D,D62)))</f>
        <v/>
      </c>
      <c r="I62" s="111"/>
      <c r="J62" s="150" t="str">
        <f>VLOOKUP(E62, 'LANÇAMENTOS ENT'!$AN$8:$AO$507, 2,FALSE)</f>
        <v>#N/A</v>
      </c>
      <c r="K62" s="113" t="str">
        <f>IFERROR(VLOOKUP($D62,'CADASTRO PROD'!$D$8:$P$508,13, FALSE)*H62, "")</f>
        <v>  </v>
      </c>
      <c r="L62" s="113" t="str">
        <f>IFERROR(VLOOKUP($D62,'CADASTRO PROD'!$D$8:$P$508,13, FALSE)*I62, "")</f>
        <v>  </v>
      </c>
      <c r="M62" s="178" t="str">
        <f t="shared" si="2"/>
        <v/>
      </c>
      <c r="N62" s="173" t="str">
        <f t="shared" si="3"/>
        <v/>
      </c>
      <c r="O62" s="181"/>
      <c r="P62" s="179"/>
      <c r="Q62" s="55"/>
      <c r="R62" s="55"/>
      <c r="S62" s="55" t="str">
        <f t="shared" si="4"/>
        <v/>
      </c>
      <c r="T62" s="55"/>
      <c r="U62" s="55" t="str">
        <f t="shared" si="5"/>
        <v/>
      </c>
      <c r="V62" s="104" t="str">
        <f t="shared" si="12"/>
        <v>  </v>
      </c>
      <c r="W62" s="152" t="str">
        <f t="shared" si="7"/>
        <v/>
      </c>
      <c r="X62" s="176" t="str">
        <f t="shared" si="8"/>
        <v/>
      </c>
      <c r="Y62" s="176" t="str">
        <f t="shared" si="11"/>
        <v>100.0%</v>
      </c>
      <c r="Z62" s="176" t="str">
        <f t="shared" si="9"/>
        <v/>
      </c>
      <c r="AA62" s="55"/>
      <c r="AB62" s="55"/>
    </row>
    <row r="63" ht="30.0" customHeight="1">
      <c r="A63" s="1"/>
      <c r="B63" s="166" t="str">
        <f t="shared" si="1"/>
        <v>0</v>
      </c>
      <c r="C63" s="98" t="str">
        <f t="shared" si="10"/>
        <v>-</v>
      </c>
      <c r="D63" s="151" t="str">
        <f>IF('CADASTRO PROD'!D60 = "","", 'CADASTRO PROD'!D60)</f>
        <v/>
      </c>
      <c r="E63" s="100" t="str">
        <f>IF('CADASTRO PROD'!E60:G60 = "", "", 'CADASTRO PROD'!E60:G60)</f>
        <v/>
      </c>
      <c r="F63" s="92"/>
      <c r="G63" s="93"/>
      <c r="H63" s="101" t="str">
        <f>IF(D63="","",(SUMIFS('LANÇAMENTOS ENT'!N:N,'LANÇAMENTOS ENT'!E:E,D63)-SUMIFS('LANÇAMENTOS SAÍ'!K:K,'LANÇAMENTOS SAÍ'!E:E,D63)+SUMIFS('CADASTRO PROD'!I:I,'CADASTRO PROD'!D:D,D63)))</f>
        <v/>
      </c>
      <c r="I63" s="101"/>
      <c r="J63" s="151" t="str">
        <f>VLOOKUP(E63, 'LANÇAMENTOS ENT'!$AN$8:$AO$507, 2,FALSE)</f>
        <v>#N/A</v>
      </c>
      <c r="K63" s="103" t="str">
        <f>IFERROR(VLOOKUP($D63,'CADASTRO PROD'!$D$8:$P$508,13, FALSE)*H63, "")</f>
        <v>  </v>
      </c>
      <c r="L63" s="103" t="str">
        <f>IFERROR(VLOOKUP($D63,'CADASTRO PROD'!$D$8:$P$508,13, FALSE)*I63, "")</f>
        <v>  </v>
      </c>
      <c r="M63" s="172" t="str">
        <f t="shared" si="2"/>
        <v/>
      </c>
      <c r="N63" s="173" t="str">
        <f t="shared" si="3"/>
        <v/>
      </c>
      <c r="O63" s="181"/>
      <c r="P63" s="179"/>
      <c r="Q63" s="55"/>
      <c r="R63" s="55"/>
      <c r="S63" s="55" t="str">
        <f t="shared" si="4"/>
        <v/>
      </c>
      <c r="T63" s="55"/>
      <c r="U63" s="55" t="str">
        <f t="shared" si="5"/>
        <v/>
      </c>
      <c r="V63" s="104" t="str">
        <f t="shared" si="12"/>
        <v>  </v>
      </c>
      <c r="W63" s="152" t="str">
        <f t="shared" si="7"/>
        <v/>
      </c>
      <c r="X63" s="176" t="str">
        <f t="shared" si="8"/>
        <v/>
      </c>
      <c r="Y63" s="176" t="str">
        <f t="shared" si="11"/>
        <v>100.0%</v>
      </c>
      <c r="Z63" s="176" t="str">
        <f t="shared" si="9"/>
        <v/>
      </c>
      <c r="AA63" s="55"/>
      <c r="AB63" s="55"/>
    </row>
    <row r="64" ht="30.0" customHeight="1">
      <c r="A64" s="1"/>
      <c r="B64" s="166" t="str">
        <f t="shared" si="1"/>
        <v>0</v>
      </c>
      <c r="C64" s="108" t="str">
        <f t="shared" si="10"/>
        <v>-</v>
      </c>
      <c r="D64" s="150" t="str">
        <f>IF('CADASTRO PROD'!D61 = "","", 'CADASTRO PROD'!D61)</f>
        <v/>
      </c>
      <c r="E64" s="110" t="str">
        <f>IF('CADASTRO PROD'!E61:G61 = "", "", 'CADASTRO PROD'!E61:G61)</f>
        <v/>
      </c>
      <c r="F64" s="92"/>
      <c r="G64" s="93"/>
      <c r="H64" s="111" t="str">
        <f>IF(D64="","",(SUMIFS('LANÇAMENTOS ENT'!N:N,'LANÇAMENTOS ENT'!E:E,D64)-SUMIFS('LANÇAMENTOS SAÍ'!K:K,'LANÇAMENTOS SAÍ'!E:E,D64)+SUMIFS('CADASTRO PROD'!I:I,'CADASTRO PROD'!D:D,D64)))</f>
        <v/>
      </c>
      <c r="I64" s="111"/>
      <c r="J64" s="150" t="str">
        <f>VLOOKUP(E64, 'LANÇAMENTOS ENT'!$AN$8:$AO$507, 2,FALSE)</f>
        <v>#N/A</v>
      </c>
      <c r="K64" s="113" t="str">
        <f>IFERROR(VLOOKUP($D64,'CADASTRO PROD'!$D$8:$P$508,13, FALSE)*H64, "")</f>
        <v>  </v>
      </c>
      <c r="L64" s="113" t="str">
        <f>IFERROR(VLOOKUP($D64,'CADASTRO PROD'!$D$8:$P$508,13, FALSE)*I64, "")</f>
        <v>  </v>
      </c>
      <c r="M64" s="178" t="str">
        <f t="shared" si="2"/>
        <v/>
      </c>
      <c r="N64" s="173" t="str">
        <f t="shared" si="3"/>
        <v/>
      </c>
      <c r="O64" s="181"/>
      <c r="P64" s="179"/>
      <c r="Q64" s="55"/>
      <c r="R64" s="55"/>
      <c r="S64" s="55" t="str">
        <f t="shared" si="4"/>
        <v/>
      </c>
      <c r="T64" s="55"/>
      <c r="U64" s="55" t="str">
        <f t="shared" si="5"/>
        <v/>
      </c>
      <c r="V64" s="104" t="str">
        <f t="shared" si="12"/>
        <v>  </v>
      </c>
      <c r="W64" s="152" t="str">
        <f t="shared" si="7"/>
        <v/>
      </c>
      <c r="X64" s="176" t="str">
        <f t="shared" si="8"/>
        <v/>
      </c>
      <c r="Y64" s="176" t="str">
        <f t="shared" si="11"/>
        <v>100.0%</v>
      </c>
      <c r="Z64" s="176" t="str">
        <f t="shared" si="9"/>
        <v/>
      </c>
      <c r="AA64" s="55"/>
      <c r="AB64" s="55"/>
    </row>
    <row r="65" ht="30.0" customHeight="1">
      <c r="A65" s="1"/>
      <c r="B65" s="166" t="str">
        <f t="shared" si="1"/>
        <v>0</v>
      </c>
      <c r="C65" s="98" t="str">
        <f t="shared" si="10"/>
        <v>-</v>
      </c>
      <c r="D65" s="151" t="str">
        <f>IF('CADASTRO PROD'!D62 = "","", 'CADASTRO PROD'!D62)</f>
        <v/>
      </c>
      <c r="E65" s="100" t="str">
        <f>IF('CADASTRO PROD'!E62:G62 = "", "", 'CADASTRO PROD'!E62:G62)</f>
        <v/>
      </c>
      <c r="F65" s="92"/>
      <c r="G65" s="93"/>
      <c r="H65" s="101" t="str">
        <f>IF(D65="","",(SUMIFS('LANÇAMENTOS ENT'!N:N,'LANÇAMENTOS ENT'!E:E,D65)-SUMIFS('LANÇAMENTOS SAÍ'!K:K,'LANÇAMENTOS SAÍ'!E:E,D65)+SUMIFS('CADASTRO PROD'!I:I,'CADASTRO PROD'!D:D,D65)))</f>
        <v/>
      </c>
      <c r="I65" s="101"/>
      <c r="J65" s="151" t="str">
        <f>VLOOKUP(E65, 'LANÇAMENTOS ENT'!$AN$8:$AO$507, 2,FALSE)</f>
        <v>#N/A</v>
      </c>
      <c r="K65" s="103" t="str">
        <f>IFERROR(VLOOKUP($D65,'CADASTRO PROD'!$D$8:$P$508,13, FALSE)*H65, "")</f>
        <v>  </v>
      </c>
      <c r="L65" s="103" t="str">
        <f>IFERROR(VLOOKUP($D65,'CADASTRO PROD'!$D$8:$P$508,13, FALSE)*I65, "")</f>
        <v>  </v>
      </c>
      <c r="M65" s="172" t="str">
        <f t="shared" si="2"/>
        <v/>
      </c>
      <c r="N65" s="173" t="str">
        <f t="shared" si="3"/>
        <v/>
      </c>
      <c r="O65" s="181"/>
      <c r="P65" s="179"/>
      <c r="Q65" s="55"/>
      <c r="R65" s="55"/>
      <c r="S65" s="55" t="str">
        <f t="shared" si="4"/>
        <v/>
      </c>
      <c r="T65" s="55"/>
      <c r="U65" s="55" t="str">
        <f t="shared" si="5"/>
        <v/>
      </c>
      <c r="V65" s="104" t="str">
        <f t="shared" si="12"/>
        <v>  </v>
      </c>
      <c r="W65" s="152" t="str">
        <f t="shared" si="7"/>
        <v/>
      </c>
      <c r="X65" s="176" t="str">
        <f t="shared" si="8"/>
        <v/>
      </c>
      <c r="Y65" s="176" t="str">
        <f t="shared" si="11"/>
        <v>100.0%</v>
      </c>
      <c r="Z65" s="176" t="str">
        <f t="shared" si="9"/>
        <v/>
      </c>
      <c r="AA65" s="55"/>
      <c r="AB65" s="55"/>
    </row>
    <row r="66" ht="30.0" customHeight="1">
      <c r="A66" s="1"/>
      <c r="B66" s="166" t="str">
        <f t="shared" si="1"/>
        <v>0</v>
      </c>
      <c r="C66" s="108" t="str">
        <f t="shared" si="10"/>
        <v>-</v>
      </c>
      <c r="D66" s="150" t="str">
        <f>IF('CADASTRO PROD'!D63 = "","", 'CADASTRO PROD'!D63)</f>
        <v/>
      </c>
      <c r="E66" s="110" t="str">
        <f>IF('CADASTRO PROD'!E63:G63 = "", "", 'CADASTRO PROD'!E63:G63)</f>
        <v/>
      </c>
      <c r="F66" s="92"/>
      <c r="G66" s="93"/>
      <c r="H66" s="111" t="str">
        <f>IF(D66="","",(SUMIFS('LANÇAMENTOS ENT'!N:N,'LANÇAMENTOS ENT'!E:E,D66)-SUMIFS('LANÇAMENTOS SAÍ'!K:K,'LANÇAMENTOS SAÍ'!E:E,D66)+SUMIFS('CADASTRO PROD'!I:I,'CADASTRO PROD'!D:D,D66)))</f>
        <v/>
      </c>
      <c r="I66" s="111"/>
      <c r="J66" s="150" t="str">
        <f>VLOOKUP(E66, 'LANÇAMENTOS ENT'!$AN$8:$AO$507, 2,FALSE)</f>
        <v>#N/A</v>
      </c>
      <c r="K66" s="113" t="str">
        <f>IFERROR(VLOOKUP($D66,'CADASTRO PROD'!$D$8:$P$508,13, FALSE)*H66, "")</f>
        <v>  </v>
      </c>
      <c r="L66" s="113" t="str">
        <f>IFERROR(VLOOKUP($D66,'CADASTRO PROD'!$D$8:$P$508,13, FALSE)*I66, "")</f>
        <v>  </v>
      </c>
      <c r="M66" s="178" t="str">
        <f t="shared" si="2"/>
        <v/>
      </c>
      <c r="N66" s="173" t="str">
        <f t="shared" si="3"/>
        <v/>
      </c>
      <c r="O66" s="181"/>
      <c r="P66" s="179"/>
      <c r="Q66" s="55"/>
      <c r="R66" s="55"/>
      <c r="S66" s="55" t="str">
        <f t="shared" si="4"/>
        <v/>
      </c>
      <c r="T66" s="55"/>
      <c r="U66" s="55" t="str">
        <f t="shared" si="5"/>
        <v/>
      </c>
      <c r="V66" s="104" t="str">
        <f t="shared" si="12"/>
        <v>  </v>
      </c>
      <c r="W66" s="152" t="str">
        <f t="shared" si="7"/>
        <v/>
      </c>
      <c r="X66" s="176" t="str">
        <f t="shared" si="8"/>
        <v/>
      </c>
      <c r="Y66" s="176" t="str">
        <f t="shared" si="11"/>
        <v>100.0%</v>
      </c>
      <c r="Z66" s="176" t="str">
        <f t="shared" si="9"/>
        <v/>
      </c>
      <c r="AA66" s="55"/>
      <c r="AB66" s="55"/>
    </row>
    <row r="67" ht="30.0" customHeight="1">
      <c r="A67" s="1"/>
      <c r="B67" s="166" t="str">
        <f t="shared" si="1"/>
        <v>0</v>
      </c>
      <c r="C67" s="98" t="str">
        <f t="shared" si="10"/>
        <v>-</v>
      </c>
      <c r="D67" s="151" t="str">
        <f>IF('CADASTRO PROD'!D64 = "","", 'CADASTRO PROD'!D64)</f>
        <v/>
      </c>
      <c r="E67" s="100" t="str">
        <f>IF('CADASTRO PROD'!E64:G64 = "", "", 'CADASTRO PROD'!E64:G64)</f>
        <v/>
      </c>
      <c r="F67" s="92"/>
      <c r="G67" s="93"/>
      <c r="H67" s="101" t="str">
        <f>IF(D67="","",(SUMIFS('LANÇAMENTOS ENT'!N:N,'LANÇAMENTOS ENT'!E:E,D67)-SUMIFS('LANÇAMENTOS SAÍ'!K:K,'LANÇAMENTOS SAÍ'!E:E,D67)+SUMIFS('CADASTRO PROD'!I:I,'CADASTRO PROD'!D:D,D67)))</f>
        <v/>
      </c>
      <c r="I67" s="101"/>
      <c r="J67" s="151" t="str">
        <f>VLOOKUP(E67, 'LANÇAMENTOS ENT'!$AN$8:$AO$507, 2,FALSE)</f>
        <v>#N/A</v>
      </c>
      <c r="K67" s="103" t="str">
        <f>IFERROR(VLOOKUP($D67,'CADASTRO PROD'!$D$8:$P$508,13, FALSE)*H67, "")</f>
        <v>  </v>
      </c>
      <c r="L67" s="103" t="str">
        <f>IFERROR(VLOOKUP($D67,'CADASTRO PROD'!$D$8:$P$508,13, FALSE)*I67, "")</f>
        <v>  </v>
      </c>
      <c r="M67" s="172" t="str">
        <f t="shared" si="2"/>
        <v/>
      </c>
      <c r="N67" s="173" t="str">
        <f t="shared" si="3"/>
        <v/>
      </c>
      <c r="O67" s="181"/>
      <c r="P67" s="179"/>
      <c r="Q67" s="55"/>
      <c r="R67" s="55"/>
      <c r="S67" s="55" t="str">
        <f t="shared" si="4"/>
        <v/>
      </c>
      <c r="T67" s="55"/>
      <c r="U67" s="55" t="str">
        <f t="shared" si="5"/>
        <v/>
      </c>
      <c r="V67" s="104" t="str">
        <f t="shared" si="12"/>
        <v>  </v>
      </c>
      <c r="W67" s="152" t="str">
        <f t="shared" si="7"/>
        <v/>
      </c>
      <c r="X67" s="176" t="str">
        <f t="shared" si="8"/>
        <v/>
      </c>
      <c r="Y67" s="176" t="str">
        <f t="shared" si="11"/>
        <v>100.0%</v>
      </c>
      <c r="Z67" s="176" t="str">
        <f t="shared" si="9"/>
        <v/>
      </c>
      <c r="AA67" s="55"/>
      <c r="AB67" s="55"/>
    </row>
    <row r="68" ht="30.0" customHeight="1">
      <c r="A68" s="1"/>
      <c r="B68" s="166" t="str">
        <f t="shared" si="1"/>
        <v>0</v>
      </c>
      <c r="C68" s="108" t="str">
        <f t="shared" si="10"/>
        <v>-</v>
      </c>
      <c r="D68" s="150" t="str">
        <f>IF('CADASTRO PROD'!D65 = "","", 'CADASTRO PROD'!D65)</f>
        <v/>
      </c>
      <c r="E68" s="110" t="str">
        <f>IF('CADASTRO PROD'!E65:G65 = "", "", 'CADASTRO PROD'!E65:G65)</f>
        <v/>
      </c>
      <c r="F68" s="92"/>
      <c r="G68" s="93"/>
      <c r="H68" s="111" t="str">
        <f>IF(D68="","",(SUMIFS('LANÇAMENTOS ENT'!N:N,'LANÇAMENTOS ENT'!E:E,D68)-SUMIFS('LANÇAMENTOS SAÍ'!K:K,'LANÇAMENTOS SAÍ'!E:E,D68)+SUMIFS('CADASTRO PROD'!I:I,'CADASTRO PROD'!D:D,D68)))</f>
        <v/>
      </c>
      <c r="I68" s="111"/>
      <c r="J68" s="150" t="str">
        <f>VLOOKUP(E68, 'LANÇAMENTOS ENT'!$AN$8:$AO$507, 2,FALSE)</f>
        <v>#N/A</v>
      </c>
      <c r="K68" s="113" t="str">
        <f>IFERROR(VLOOKUP($D68,'CADASTRO PROD'!$D$8:$P$508,13, FALSE)*H68, "")</f>
        <v>  </v>
      </c>
      <c r="L68" s="113" t="str">
        <f>IFERROR(VLOOKUP($D68,'CADASTRO PROD'!$D$8:$P$508,13, FALSE)*I68, "")</f>
        <v>  </v>
      </c>
      <c r="M68" s="178" t="str">
        <f t="shared" si="2"/>
        <v/>
      </c>
      <c r="N68" s="173" t="str">
        <f t="shared" si="3"/>
        <v/>
      </c>
      <c r="O68" s="181"/>
      <c r="P68" s="179"/>
      <c r="Q68" s="55"/>
      <c r="R68" s="55"/>
      <c r="S68" s="55" t="str">
        <f t="shared" si="4"/>
        <v/>
      </c>
      <c r="T68" s="55"/>
      <c r="U68" s="55" t="str">
        <f t="shared" si="5"/>
        <v/>
      </c>
      <c r="V68" s="104" t="str">
        <f t="shared" si="12"/>
        <v>  </v>
      </c>
      <c r="W68" s="152" t="str">
        <f t="shared" si="7"/>
        <v/>
      </c>
      <c r="X68" s="176" t="str">
        <f t="shared" si="8"/>
        <v/>
      </c>
      <c r="Y68" s="176" t="str">
        <f t="shared" si="11"/>
        <v>100.0%</v>
      </c>
      <c r="Z68" s="176" t="str">
        <f t="shared" si="9"/>
        <v/>
      </c>
      <c r="AA68" s="55"/>
      <c r="AB68" s="55"/>
    </row>
    <row r="69" ht="30.0" customHeight="1">
      <c r="A69" s="1"/>
      <c r="B69" s="166" t="str">
        <f t="shared" si="1"/>
        <v>0</v>
      </c>
      <c r="C69" s="98" t="str">
        <f t="shared" si="10"/>
        <v>-</v>
      </c>
      <c r="D69" s="151" t="str">
        <f>IF('CADASTRO PROD'!D66 = "","", 'CADASTRO PROD'!D66)</f>
        <v/>
      </c>
      <c r="E69" s="100" t="str">
        <f>IF('CADASTRO PROD'!E66:G66 = "", "", 'CADASTRO PROD'!E66:G66)</f>
        <v/>
      </c>
      <c r="F69" s="92"/>
      <c r="G69" s="93"/>
      <c r="H69" s="101" t="str">
        <f>IF(D69="","",(SUMIFS('LANÇAMENTOS ENT'!N:N,'LANÇAMENTOS ENT'!E:E,D69)-SUMIFS('LANÇAMENTOS SAÍ'!K:K,'LANÇAMENTOS SAÍ'!E:E,D69)+SUMIFS('CADASTRO PROD'!I:I,'CADASTRO PROD'!D:D,D69)))</f>
        <v/>
      </c>
      <c r="I69" s="101"/>
      <c r="J69" s="151" t="str">
        <f>VLOOKUP(E69, 'LANÇAMENTOS ENT'!$AN$8:$AO$507, 2,FALSE)</f>
        <v>#N/A</v>
      </c>
      <c r="K69" s="103" t="str">
        <f>IFERROR(VLOOKUP($D69,'CADASTRO PROD'!$D$8:$P$508,13, FALSE)*H69, "")</f>
        <v>  </v>
      </c>
      <c r="L69" s="103" t="str">
        <f>IFERROR(VLOOKUP($D69,'CADASTRO PROD'!$D$8:$P$508,13, FALSE)*I69, "")</f>
        <v>  </v>
      </c>
      <c r="M69" s="172" t="str">
        <f t="shared" si="2"/>
        <v/>
      </c>
      <c r="N69" s="173" t="str">
        <f t="shared" si="3"/>
        <v/>
      </c>
      <c r="O69" s="181"/>
      <c r="P69" s="179"/>
      <c r="Q69" s="55"/>
      <c r="R69" s="55"/>
      <c r="S69" s="55" t="str">
        <f t="shared" si="4"/>
        <v/>
      </c>
      <c r="T69" s="55"/>
      <c r="U69" s="55" t="str">
        <f t="shared" si="5"/>
        <v/>
      </c>
      <c r="V69" s="104" t="str">
        <f t="shared" si="12"/>
        <v>  </v>
      </c>
      <c r="W69" s="152" t="str">
        <f t="shared" si="7"/>
        <v/>
      </c>
      <c r="X69" s="176" t="str">
        <f t="shared" si="8"/>
        <v/>
      </c>
      <c r="Y69" s="176" t="str">
        <f t="shared" si="11"/>
        <v>100.0%</v>
      </c>
      <c r="Z69" s="176" t="str">
        <f t="shared" si="9"/>
        <v/>
      </c>
      <c r="AA69" s="55"/>
      <c r="AB69" s="55"/>
    </row>
    <row r="70" ht="30.0" customHeight="1">
      <c r="A70" s="1"/>
      <c r="B70" s="166" t="str">
        <f t="shared" si="1"/>
        <v>0</v>
      </c>
      <c r="C70" s="108" t="str">
        <f t="shared" si="10"/>
        <v>-</v>
      </c>
      <c r="D70" s="150" t="str">
        <f>IF('CADASTRO PROD'!D67 = "","", 'CADASTRO PROD'!D67)</f>
        <v/>
      </c>
      <c r="E70" s="110" t="str">
        <f>IF('CADASTRO PROD'!E67:G67 = "", "", 'CADASTRO PROD'!E67:G67)</f>
        <v/>
      </c>
      <c r="F70" s="92"/>
      <c r="G70" s="93"/>
      <c r="H70" s="111" t="str">
        <f>IF(D70="","",(SUMIFS('LANÇAMENTOS ENT'!N:N,'LANÇAMENTOS ENT'!E:E,D70)-SUMIFS('LANÇAMENTOS SAÍ'!K:K,'LANÇAMENTOS SAÍ'!E:E,D70)+SUMIFS('CADASTRO PROD'!I:I,'CADASTRO PROD'!D:D,D70)))</f>
        <v/>
      </c>
      <c r="I70" s="111"/>
      <c r="J70" s="150" t="str">
        <f>VLOOKUP(E70, 'LANÇAMENTOS ENT'!$AN$8:$AO$507, 2,FALSE)</f>
        <v>#N/A</v>
      </c>
      <c r="K70" s="113" t="str">
        <f>IFERROR(VLOOKUP($D70,'CADASTRO PROD'!$D$8:$P$508,13, FALSE)*H70, "")</f>
        <v>  </v>
      </c>
      <c r="L70" s="113" t="str">
        <f>IFERROR(VLOOKUP($D70,'CADASTRO PROD'!$D$8:$P$508,13, FALSE)*I70, "")</f>
        <v>  </v>
      </c>
      <c r="M70" s="178" t="str">
        <f t="shared" si="2"/>
        <v/>
      </c>
      <c r="N70" s="173" t="str">
        <f t="shared" si="3"/>
        <v/>
      </c>
      <c r="O70" s="181"/>
      <c r="P70" s="179"/>
      <c r="Q70" s="55"/>
      <c r="R70" s="55"/>
      <c r="S70" s="55" t="str">
        <f t="shared" si="4"/>
        <v/>
      </c>
      <c r="T70" s="55"/>
      <c r="U70" s="55" t="str">
        <f t="shared" si="5"/>
        <v/>
      </c>
      <c r="V70" s="104" t="str">
        <f t="shared" si="12"/>
        <v>  </v>
      </c>
      <c r="W70" s="152" t="str">
        <f t="shared" si="7"/>
        <v/>
      </c>
      <c r="X70" s="176" t="str">
        <f t="shared" si="8"/>
        <v/>
      </c>
      <c r="Y70" s="176" t="str">
        <f t="shared" si="11"/>
        <v>100.0%</v>
      </c>
      <c r="Z70" s="176" t="str">
        <f t="shared" si="9"/>
        <v/>
      </c>
      <c r="AA70" s="55"/>
      <c r="AB70" s="55"/>
    </row>
    <row r="71" ht="30.0" customHeight="1">
      <c r="A71" s="1"/>
      <c r="B71" s="166" t="str">
        <f t="shared" si="1"/>
        <v>0</v>
      </c>
      <c r="C71" s="98" t="str">
        <f t="shared" si="10"/>
        <v>-</v>
      </c>
      <c r="D71" s="151" t="str">
        <f>IF('CADASTRO PROD'!D68 = "","", 'CADASTRO PROD'!D68)</f>
        <v/>
      </c>
      <c r="E71" s="100" t="str">
        <f>IF('CADASTRO PROD'!E68:G68 = "", "", 'CADASTRO PROD'!E68:G68)</f>
        <v/>
      </c>
      <c r="F71" s="92"/>
      <c r="G71" s="93"/>
      <c r="H71" s="101" t="str">
        <f>IF(D71="","",(SUMIFS('LANÇAMENTOS ENT'!N:N,'LANÇAMENTOS ENT'!E:E,D71)-SUMIFS('LANÇAMENTOS SAÍ'!K:K,'LANÇAMENTOS SAÍ'!E:E,D71)+SUMIFS('CADASTRO PROD'!I:I,'CADASTRO PROD'!D:D,D71)))</f>
        <v/>
      </c>
      <c r="I71" s="101"/>
      <c r="J71" s="151" t="str">
        <f>VLOOKUP(E71, 'LANÇAMENTOS ENT'!$AN$8:$AO$507, 2,FALSE)</f>
        <v>#N/A</v>
      </c>
      <c r="K71" s="103" t="str">
        <f>IFERROR(VLOOKUP($D71,'CADASTRO PROD'!$D$8:$P$508,13, FALSE)*H71, "")</f>
        <v>  </v>
      </c>
      <c r="L71" s="103" t="str">
        <f>IFERROR(VLOOKUP($D71,'CADASTRO PROD'!$D$8:$P$508,13, FALSE)*I71, "")</f>
        <v>  </v>
      </c>
      <c r="M71" s="172" t="str">
        <f t="shared" si="2"/>
        <v/>
      </c>
      <c r="N71" s="173" t="str">
        <f t="shared" si="3"/>
        <v/>
      </c>
      <c r="O71" s="181"/>
      <c r="P71" s="179"/>
      <c r="Q71" s="55"/>
      <c r="R71" s="55"/>
      <c r="S71" s="55" t="str">
        <f t="shared" si="4"/>
        <v/>
      </c>
      <c r="T71" s="55"/>
      <c r="U71" s="55" t="str">
        <f t="shared" si="5"/>
        <v/>
      </c>
      <c r="V71" s="104" t="str">
        <f t="shared" si="12"/>
        <v>  </v>
      </c>
      <c r="W71" s="152" t="str">
        <f t="shared" si="7"/>
        <v/>
      </c>
      <c r="X71" s="176" t="str">
        <f t="shared" si="8"/>
        <v/>
      </c>
      <c r="Y71" s="176" t="str">
        <f t="shared" si="11"/>
        <v>100.0%</v>
      </c>
      <c r="Z71" s="176" t="str">
        <f t="shared" si="9"/>
        <v/>
      </c>
      <c r="AA71" s="55"/>
      <c r="AB71" s="55"/>
    </row>
    <row r="72" ht="30.0" customHeight="1">
      <c r="A72" s="1"/>
      <c r="B72" s="166" t="str">
        <f t="shared" si="1"/>
        <v>0</v>
      </c>
      <c r="C72" s="108" t="str">
        <f t="shared" si="10"/>
        <v>-</v>
      </c>
      <c r="D72" s="150" t="str">
        <f>IF('CADASTRO PROD'!D69 = "","", 'CADASTRO PROD'!D69)</f>
        <v/>
      </c>
      <c r="E72" s="110" t="str">
        <f>IF('CADASTRO PROD'!E69:G69 = "", "", 'CADASTRO PROD'!E69:G69)</f>
        <v/>
      </c>
      <c r="F72" s="92"/>
      <c r="G72" s="93"/>
      <c r="H72" s="111" t="str">
        <f>IF(D72="","",(SUMIFS('LANÇAMENTOS ENT'!N:N,'LANÇAMENTOS ENT'!E:E,D72)-SUMIFS('LANÇAMENTOS SAÍ'!K:K,'LANÇAMENTOS SAÍ'!E:E,D72)+SUMIFS('CADASTRO PROD'!I:I,'CADASTRO PROD'!D:D,D72)))</f>
        <v/>
      </c>
      <c r="I72" s="111"/>
      <c r="J72" s="150" t="str">
        <f>VLOOKUP(E72, 'LANÇAMENTOS ENT'!$AN$8:$AO$507, 2,FALSE)</f>
        <v>#N/A</v>
      </c>
      <c r="K72" s="113" t="str">
        <f>IFERROR(VLOOKUP($D72,'CADASTRO PROD'!$D$8:$P$508,13, FALSE)*H72, "")</f>
        <v>  </v>
      </c>
      <c r="L72" s="113" t="str">
        <f>IFERROR(VLOOKUP($D72,'CADASTRO PROD'!$D$8:$P$508,13, FALSE)*I72, "")</f>
        <v>  </v>
      </c>
      <c r="M72" s="178" t="str">
        <f t="shared" si="2"/>
        <v/>
      </c>
      <c r="N72" s="173" t="str">
        <f t="shared" si="3"/>
        <v/>
      </c>
      <c r="O72" s="181"/>
      <c r="P72" s="179"/>
      <c r="Q72" s="55"/>
      <c r="R72" s="55"/>
      <c r="S72" s="55" t="str">
        <f t="shared" si="4"/>
        <v/>
      </c>
      <c r="T72" s="55"/>
      <c r="U72" s="55" t="str">
        <f t="shared" si="5"/>
        <v/>
      </c>
      <c r="V72" s="104" t="str">
        <f t="shared" si="12"/>
        <v>  </v>
      </c>
      <c r="W72" s="152" t="str">
        <f t="shared" si="7"/>
        <v/>
      </c>
      <c r="X72" s="176" t="str">
        <f t="shared" si="8"/>
        <v/>
      </c>
      <c r="Y72" s="176" t="str">
        <f t="shared" si="11"/>
        <v>100.0%</v>
      </c>
      <c r="Z72" s="176" t="str">
        <f t="shared" si="9"/>
        <v/>
      </c>
      <c r="AA72" s="55"/>
      <c r="AB72" s="55"/>
    </row>
    <row r="73" ht="30.0" customHeight="1">
      <c r="A73" s="1"/>
      <c r="B73" s="166" t="str">
        <f t="shared" si="1"/>
        <v>0</v>
      </c>
      <c r="C73" s="98" t="str">
        <f t="shared" si="10"/>
        <v>-</v>
      </c>
      <c r="D73" s="151" t="str">
        <f>IF('CADASTRO PROD'!D70 = "","", 'CADASTRO PROD'!D70)</f>
        <v/>
      </c>
      <c r="E73" s="100" t="str">
        <f>IF('CADASTRO PROD'!E70:G70 = "", "", 'CADASTRO PROD'!E70:G70)</f>
        <v/>
      </c>
      <c r="F73" s="92"/>
      <c r="G73" s="93"/>
      <c r="H73" s="101" t="str">
        <f>IF(D73="","",(SUMIFS('LANÇAMENTOS ENT'!N:N,'LANÇAMENTOS ENT'!E:E,D73)-SUMIFS('LANÇAMENTOS SAÍ'!K:K,'LANÇAMENTOS SAÍ'!E:E,D73)+SUMIFS('CADASTRO PROD'!I:I,'CADASTRO PROD'!D:D,D73)))</f>
        <v/>
      </c>
      <c r="I73" s="101"/>
      <c r="J73" s="151" t="str">
        <f>VLOOKUP(E73, 'LANÇAMENTOS ENT'!$AN$8:$AO$507, 2,FALSE)</f>
        <v>#N/A</v>
      </c>
      <c r="K73" s="103" t="str">
        <f>IFERROR(VLOOKUP($D73,'CADASTRO PROD'!$D$8:$P$508,13, FALSE)*H73, "")</f>
        <v>  </v>
      </c>
      <c r="L73" s="103" t="str">
        <f>IFERROR(VLOOKUP($D73,'CADASTRO PROD'!$D$8:$P$508,13, FALSE)*I73, "")</f>
        <v>  </v>
      </c>
      <c r="M73" s="172" t="str">
        <f t="shared" si="2"/>
        <v/>
      </c>
      <c r="N73" s="173" t="str">
        <f t="shared" si="3"/>
        <v/>
      </c>
      <c r="O73" s="181"/>
      <c r="P73" s="179"/>
      <c r="Q73" s="55"/>
      <c r="R73" s="55"/>
      <c r="S73" s="55" t="str">
        <f t="shared" si="4"/>
        <v/>
      </c>
      <c r="T73" s="55"/>
      <c r="U73" s="55" t="str">
        <f t="shared" si="5"/>
        <v/>
      </c>
      <c r="V73" s="104" t="str">
        <f t="shared" si="12"/>
        <v>  </v>
      </c>
      <c r="W73" s="152" t="str">
        <f t="shared" si="7"/>
        <v/>
      </c>
      <c r="X73" s="176" t="str">
        <f t="shared" si="8"/>
        <v/>
      </c>
      <c r="Y73" s="176" t="str">
        <f t="shared" si="11"/>
        <v>100.0%</v>
      </c>
      <c r="Z73" s="176" t="str">
        <f t="shared" si="9"/>
        <v/>
      </c>
      <c r="AA73" s="55"/>
      <c r="AB73" s="55"/>
    </row>
    <row r="74" ht="30.0" customHeight="1">
      <c r="A74" s="1"/>
      <c r="B74" s="166" t="str">
        <f t="shared" si="1"/>
        <v>0</v>
      </c>
      <c r="C74" s="108" t="str">
        <f t="shared" si="10"/>
        <v>-</v>
      </c>
      <c r="D74" s="150" t="str">
        <f>IF('CADASTRO PROD'!D71 = "","", 'CADASTRO PROD'!D71)</f>
        <v/>
      </c>
      <c r="E74" s="110" t="str">
        <f>IF('CADASTRO PROD'!E71:G71 = "", "", 'CADASTRO PROD'!E71:G71)</f>
        <v/>
      </c>
      <c r="F74" s="92"/>
      <c r="G74" s="93"/>
      <c r="H74" s="111" t="str">
        <f>IF(D74="","",(SUMIFS('LANÇAMENTOS ENT'!N:N,'LANÇAMENTOS ENT'!E:E,D74)-SUMIFS('LANÇAMENTOS SAÍ'!K:K,'LANÇAMENTOS SAÍ'!E:E,D74)+SUMIFS('CADASTRO PROD'!I:I,'CADASTRO PROD'!D:D,D74)))</f>
        <v/>
      </c>
      <c r="I74" s="111"/>
      <c r="J74" s="150" t="str">
        <f>VLOOKUP(E74, 'LANÇAMENTOS ENT'!$AN$8:$AO$507, 2,FALSE)</f>
        <v>#N/A</v>
      </c>
      <c r="K74" s="113" t="str">
        <f>IFERROR(VLOOKUP($D74,'CADASTRO PROD'!$D$8:$P$508,13, FALSE)*H74, "")</f>
        <v>  </v>
      </c>
      <c r="L74" s="113" t="str">
        <f>IFERROR(VLOOKUP($D74,'CADASTRO PROD'!$D$8:$P$508,13, FALSE)*I74, "")</f>
        <v>  </v>
      </c>
      <c r="M74" s="178" t="str">
        <f t="shared" si="2"/>
        <v/>
      </c>
      <c r="N74" s="173" t="str">
        <f t="shared" si="3"/>
        <v/>
      </c>
      <c r="O74" s="181"/>
      <c r="P74" s="179"/>
      <c r="Q74" s="55"/>
      <c r="R74" s="55"/>
      <c r="S74" s="55" t="str">
        <f t="shared" si="4"/>
        <v/>
      </c>
      <c r="T74" s="55"/>
      <c r="U74" s="55" t="str">
        <f t="shared" si="5"/>
        <v/>
      </c>
      <c r="V74" s="104" t="str">
        <f t="shared" si="12"/>
        <v>  </v>
      </c>
      <c r="W74" s="152" t="str">
        <f t="shared" si="7"/>
        <v/>
      </c>
      <c r="X74" s="176" t="str">
        <f t="shared" si="8"/>
        <v/>
      </c>
      <c r="Y74" s="176" t="str">
        <f t="shared" si="11"/>
        <v>100.0%</v>
      </c>
      <c r="Z74" s="176" t="str">
        <f t="shared" si="9"/>
        <v/>
      </c>
      <c r="AA74" s="55"/>
      <c r="AB74" s="55"/>
    </row>
    <row r="75" ht="30.0" customHeight="1">
      <c r="A75" s="1"/>
      <c r="B75" s="166" t="str">
        <f t="shared" si="1"/>
        <v>0</v>
      </c>
      <c r="C75" s="98" t="str">
        <f t="shared" si="10"/>
        <v>-</v>
      </c>
      <c r="D75" s="151" t="str">
        <f>IF('CADASTRO PROD'!D72 = "","", 'CADASTRO PROD'!D72)</f>
        <v/>
      </c>
      <c r="E75" s="100" t="str">
        <f>IF('CADASTRO PROD'!E72:G72 = "", "", 'CADASTRO PROD'!E72:G72)</f>
        <v/>
      </c>
      <c r="F75" s="92"/>
      <c r="G75" s="93"/>
      <c r="H75" s="101" t="str">
        <f>IF(D75="","",(SUMIFS('LANÇAMENTOS ENT'!N:N,'LANÇAMENTOS ENT'!E:E,D75)-SUMIFS('LANÇAMENTOS SAÍ'!K:K,'LANÇAMENTOS SAÍ'!E:E,D75)+SUMIFS('CADASTRO PROD'!I:I,'CADASTRO PROD'!D:D,D75)))</f>
        <v/>
      </c>
      <c r="I75" s="101"/>
      <c r="J75" s="151" t="str">
        <f>VLOOKUP(E75, 'LANÇAMENTOS ENT'!$AN$8:$AO$507, 2,FALSE)</f>
        <v>#N/A</v>
      </c>
      <c r="K75" s="103" t="str">
        <f>IFERROR(VLOOKUP($D75,'CADASTRO PROD'!$D$8:$P$508,13, FALSE)*H75, "")</f>
        <v>  </v>
      </c>
      <c r="L75" s="103" t="str">
        <f>IFERROR(VLOOKUP($D75,'CADASTRO PROD'!$D$8:$P$508,13, FALSE)*I75, "")</f>
        <v>  </v>
      </c>
      <c r="M75" s="172" t="str">
        <f t="shared" si="2"/>
        <v/>
      </c>
      <c r="N75" s="173" t="str">
        <f t="shared" si="3"/>
        <v/>
      </c>
      <c r="O75" s="181"/>
      <c r="P75" s="179"/>
      <c r="Q75" s="55"/>
      <c r="R75" s="55"/>
      <c r="S75" s="55" t="str">
        <f t="shared" si="4"/>
        <v/>
      </c>
      <c r="T75" s="55"/>
      <c r="U75" s="55" t="str">
        <f t="shared" si="5"/>
        <v/>
      </c>
      <c r="V75" s="104" t="str">
        <f t="shared" si="12"/>
        <v>  </v>
      </c>
      <c r="W75" s="152" t="str">
        <f t="shared" si="7"/>
        <v/>
      </c>
      <c r="X75" s="176" t="str">
        <f t="shared" si="8"/>
        <v/>
      </c>
      <c r="Y75" s="176" t="str">
        <f t="shared" si="11"/>
        <v>100.0%</v>
      </c>
      <c r="Z75" s="176" t="str">
        <f t="shared" si="9"/>
        <v/>
      </c>
      <c r="AA75" s="55"/>
      <c r="AB75" s="55"/>
    </row>
    <row r="76" ht="30.0" customHeight="1">
      <c r="A76" s="1"/>
      <c r="B76" s="166" t="str">
        <f t="shared" si="1"/>
        <v>0</v>
      </c>
      <c r="C76" s="108" t="str">
        <f t="shared" si="10"/>
        <v>-</v>
      </c>
      <c r="D76" s="150" t="str">
        <f>IF('CADASTRO PROD'!D73 = "","", 'CADASTRO PROD'!D73)</f>
        <v/>
      </c>
      <c r="E76" s="110" t="str">
        <f>IF('CADASTRO PROD'!E73:G73 = "", "", 'CADASTRO PROD'!E73:G73)</f>
        <v/>
      </c>
      <c r="F76" s="92"/>
      <c r="G76" s="93"/>
      <c r="H76" s="111" t="str">
        <f>IF(D76="","",(SUMIFS('LANÇAMENTOS ENT'!N:N,'LANÇAMENTOS ENT'!E:E,D76)-SUMIFS('LANÇAMENTOS SAÍ'!K:K,'LANÇAMENTOS SAÍ'!E:E,D76)+SUMIFS('CADASTRO PROD'!I:I,'CADASTRO PROD'!D:D,D76)))</f>
        <v/>
      </c>
      <c r="I76" s="111"/>
      <c r="J76" s="150" t="str">
        <f>VLOOKUP(E76, 'LANÇAMENTOS ENT'!$AN$8:$AO$507, 2,FALSE)</f>
        <v>#N/A</v>
      </c>
      <c r="K76" s="113" t="str">
        <f>IFERROR(VLOOKUP($D76,'CADASTRO PROD'!$D$8:$P$508,13, FALSE)*H76, "")</f>
        <v>  </v>
      </c>
      <c r="L76" s="113" t="str">
        <f>IFERROR(VLOOKUP($D76,'CADASTRO PROD'!$D$8:$P$508,13, FALSE)*I76, "")</f>
        <v>  </v>
      </c>
      <c r="M76" s="178" t="str">
        <f t="shared" si="2"/>
        <v/>
      </c>
      <c r="N76" s="173" t="str">
        <f t="shared" si="3"/>
        <v/>
      </c>
      <c r="O76" s="181"/>
      <c r="P76" s="179"/>
      <c r="Q76" s="55"/>
      <c r="R76" s="55"/>
      <c r="S76" s="55" t="str">
        <f t="shared" si="4"/>
        <v/>
      </c>
      <c r="T76" s="55"/>
      <c r="U76" s="55" t="str">
        <f t="shared" si="5"/>
        <v/>
      </c>
      <c r="V76" s="104" t="str">
        <f t="shared" si="12"/>
        <v>  </v>
      </c>
      <c r="W76" s="152" t="str">
        <f t="shared" si="7"/>
        <v/>
      </c>
      <c r="X76" s="176" t="str">
        <f t="shared" si="8"/>
        <v/>
      </c>
      <c r="Y76" s="176" t="str">
        <f t="shared" si="11"/>
        <v>100.0%</v>
      </c>
      <c r="Z76" s="176" t="str">
        <f t="shared" si="9"/>
        <v/>
      </c>
      <c r="AA76" s="55"/>
      <c r="AB76" s="55"/>
    </row>
    <row r="77" ht="30.0" customHeight="1">
      <c r="A77" s="1"/>
      <c r="B77" s="166" t="str">
        <f t="shared" si="1"/>
        <v>0</v>
      </c>
      <c r="C77" s="98" t="str">
        <f t="shared" si="10"/>
        <v>-</v>
      </c>
      <c r="D77" s="151" t="str">
        <f>IF('CADASTRO PROD'!D74 = "","", 'CADASTRO PROD'!D74)</f>
        <v/>
      </c>
      <c r="E77" s="100" t="str">
        <f>IF('CADASTRO PROD'!E74:G74 = "", "", 'CADASTRO PROD'!E74:G74)</f>
        <v/>
      </c>
      <c r="F77" s="92"/>
      <c r="G77" s="93"/>
      <c r="H77" s="101" t="str">
        <f>IF(D77="","",(SUMIFS('LANÇAMENTOS ENT'!N:N,'LANÇAMENTOS ENT'!E:E,D77)-SUMIFS('LANÇAMENTOS SAÍ'!K:K,'LANÇAMENTOS SAÍ'!E:E,D77)+SUMIFS('CADASTRO PROD'!I:I,'CADASTRO PROD'!D:D,D77)))</f>
        <v/>
      </c>
      <c r="I77" s="101"/>
      <c r="J77" s="151" t="str">
        <f>VLOOKUP(E77, 'LANÇAMENTOS ENT'!$AN$8:$AO$507, 2,FALSE)</f>
        <v>#N/A</v>
      </c>
      <c r="K77" s="103" t="str">
        <f>IFERROR(VLOOKUP($D77,'CADASTRO PROD'!$D$8:$P$508,13, FALSE)*H77, "")</f>
        <v>  </v>
      </c>
      <c r="L77" s="103" t="str">
        <f>IFERROR(VLOOKUP($D77,'CADASTRO PROD'!$D$8:$P$508,13, FALSE)*I77, "")</f>
        <v>  </v>
      </c>
      <c r="M77" s="172" t="str">
        <f t="shared" si="2"/>
        <v/>
      </c>
      <c r="N77" s="173" t="str">
        <f t="shared" si="3"/>
        <v/>
      </c>
      <c r="O77" s="181"/>
      <c r="P77" s="179"/>
      <c r="Q77" s="55"/>
      <c r="R77" s="55"/>
      <c r="S77" s="55" t="str">
        <f t="shared" si="4"/>
        <v/>
      </c>
      <c r="T77" s="55"/>
      <c r="U77" s="55" t="str">
        <f t="shared" si="5"/>
        <v/>
      </c>
      <c r="V77" s="104" t="str">
        <f t="shared" si="12"/>
        <v>  </v>
      </c>
      <c r="W77" s="152" t="str">
        <f t="shared" si="7"/>
        <v/>
      </c>
      <c r="X77" s="176" t="str">
        <f t="shared" si="8"/>
        <v/>
      </c>
      <c r="Y77" s="176" t="str">
        <f t="shared" si="11"/>
        <v>100.0%</v>
      </c>
      <c r="Z77" s="176" t="str">
        <f t="shared" si="9"/>
        <v/>
      </c>
      <c r="AA77" s="55"/>
      <c r="AB77" s="55"/>
    </row>
    <row r="78" ht="30.0" customHeight="1">
      <c r="A78" s="1"/>
      <c r="B78" s="166" t="str">
        <f t="shared" si="1"/>
        <v>0</v>
      </c>
      <c r="C78" s="108" t="str">
        <f t="shared" si="10"/>
        <v>-</v>
      </c>
      <c r="D78" s="150" t="str">
        <f>IF('CADASTRO PROD'!D75 = "","", 'CADASTRO PROD'!D75)</f>
        <v/>
      </c>
      <c r="E78" s="110" t="str">
        <f>IF('CADASTRO PROD'!E75:G75 = "", "", 'CADASTRO PROD'!E75:G75)</f>
        <v/>
      </c>
      <c r="F78" s="92"/>
      <c r="G78" s="93"/>
      <c r="H78" s="111" t="str">
        <f>IF(D78="","",(SUMIFS('LANÇAMENTOS ENT'!N:N,'LANÇAMENTOS ENT'!E:E,D78)-SUMIFS('LANÇAMENTOS SAÍ'!K:K,'LANÇAMENTOS SAÍ'!E:E,D78)+SUMIFS('CADASTRO PROD'!I:I,'CADASTRO PROD'!D:D,D78)))</f>
        <v/>
      </c>
      <c r="I78" s="111"/>
      <c r="J78" s="150" t="str">
        <f>VLOOKUP(E78, 'LANÇAMENTOS ENT'!$AN$8:$AO$507, 2,FALSE)</f>
        <v>#N/A</v>
      </c>
      <c r="K78" s="113" t="str">
        <f>IFERROR(VLOOKUP($D78,'CADASTRO PROD'!$D$8:$P$508,13, FALSE)*H78, "")</f>
        <v>  </v>
      </c>
      <c r="L78" s="113" t="str">
        <f>IFERROR(VLOOKUP($D78,'CADASTRO PROD'!$D$8:$P$508,13, FALSE)*I78, "")</f>
        <v>  </v>
      </c>
      <c r="M78" s="178" t="str">
        <f t="shared" si="2"/>
        <v/>
      </c>
      <c r="N78" s="173" t="str">
        <f t="shared" si="3"/>
        <v/>
      </c>
      <c r="O78" s="181"/>
      <c r="P78" s="179"/>
      <c r="Q78" s="55"/>
      <c r="R78" s="55"/>
      <c r="S78" s="55" t="str">
        <f t="shared" si="4"/>
        <v/>
      </c>
      <c r="T78" s="55"/>
      <c r="U78" s="55" t="str">
        <f t="shared" si="5"/>
        <v/>
      </c>
      <c r="V78" s="104" t="str">
        <f t="shared" si="12"/>
        <v>  </v>
      </c>
      <c r="W78" s="152" t="str">
        <f t="shared" si="7"/>
        <v/>
      </c>
      <c r="X78" s="176" t="str">
        <f t="shared" si="8"/>
        <v/>
      </c>
      <c r="Y78" s="176" t="str">
        <f t="shared" si="11"/>
        <v>100.0%</v>
      </c>
      <c r="Z78" s="176" t="str">
        <f t="shared" si="9"/>
        <v/>
      </c>
      <c r="AA78" s="55"/>
      <c r="AB78" s="55"/>
    </row>
    <row r="79" ht="30.0" customHeight="1">
      <c r="A79" s="1"/>
      <c r="B79" s="166" t="str">
        <f t="shared" si="1"/>
        <v>0</v>
      </c>
      <c r="C79" s="98" t="str">
        <f t="shared" si="10"/>
        <v>-</v>
      </c>
      <c r="D79" s="151" t="str">
        <f>IF('CADASTRO PROD'!D76 = "","", 'CADASTRO PROD'!D76)</f>
        <v/>
      </c>
      <c r="E79" s="100" t="str">
        <f>IF('CADASTRO PROD'!E76:G76 = "", "", 'CADASTRO PROD'!E76:G76)</f>
        <v/>
      </c>
      <c r="F79" s="92"/>
      <c r="G79" s="93"/>
      <c r="H79" s="101" t="str">
        <f>IF(D79="","",(SUMIFS('LANÇAMENTOS ENT'!N:N,'LANÇAMENTOS ENT'!E:E,D79)-SUMIFS('LANÇAMENTOS SAÍ'!K:K,'LANÇAMENTOS SAÍ'!E:E,D79)+SUMIFS('CADASTRO PROD'!I:I,'CADASTRO PROD'!D:D,D79)))</f>
        <v/>
      </c>
      <c r="I79" s="101"/>
      <c r="J79" s="151" t="str">
        <f>VLOOKUP(E79, 'LANÇAMENTOS ENT'!$AN$8:$AO$507, 2,FALSE)</f>
        <v>#N/A</v>
      </c>
      <c r="K79" s="103" t="str">
        <f>IFERROR(VLOOKUP($D79,'CADASTRO PROD'!$D$8:$P$508,13, FALSE)*H79, "")</f>
        <v>  </v>
      </c>
      <c r="L79" s="103" t="str">
        <f>IFERROR(VLOOKUP($D79,'CADASTRO PROD'!$D$8:$P$508,13, FALSE)*I79, "")</f>
        <v>  </v>
      </c>
      <c r="M79" s="172" t="str">
        <f t="shared" si="2"/>
        <v/>
      </c>
      <c r="N79" s="173" t="str">
        <f t="shared" si="3"/>
        <v/>
      </c>
      <c r="O79" s="181"/>
      <c r="P79" s="179"/>
      <c r="Q79" s="55"/>
      <c r="R79" s="55"/>
      <c r="S79" s="55" t="str">
        <f t="shared" si="4"/>
        <v/>
      </c>
      <c r="T79" s="55"/>
      <c r="U79" s="55" t="str">
        <f t="shared" si="5"/>
        <v/>
      </c>
      <c r="V79" s="104" t="str">
        <f t="shared" si="12"/>
        <v>  </v>
      </c>
      <c r="W79" s="152" t="str">
        <f t="shared" si="7"/>
        <v/>
      </c>
      <c r="X79" s="176" t="str">
        <f t="shared" si="8"/>
        <v/>
      </c>
      <c r="Y79" s="176" t="str">
        <f t="shared" si="11"/>
        <v>100.0%</v>
      </c>
      <c r="Z79" s="176" t="str">
        <f t="shared" si="9"/>
        <v/>
      </c>
      <c r="AA79" s="55"/>
      <c r="AB79" s="55"/>
    </row>
    <row r="80" ht="30.0" customHeight="1">
      <c r="A80" s="1"/>
      <c r="B80" s="166" t="str">
        <f t="shared" si="1"/>
        <v>0</v>
      </c>
      <c r="C80" s="108" t="str">
        <f t="shared" si="10"/>
        <v>-</v>
      </c>
      <c r="D80" s="150" t="str">
        <f>IF('CADASTRO PROD'!D77 = "","", 'CADASTRO PROD'!D77)</f>
        <v/>
      </c>
      <c r="E80" s="110" t="str">
        <f>IF('CADASTRO PROD'!E77:G77 = "", "", 'CADASTRO PROD'!E77:G77)</f>
        <v/>
      </c>
      <c r="F80" s="92"/>
      <c r="G80" s="93"/>
      <c r="H80" s="111" t="str">
        <f>IF(D80="","",(SUMIFS('LANÇAMENTOS ENT'!N:N,'LANÇAMENTOS ENT'!E:E,D80)-SUMIFS('LANÇAMENTOS SAÍ'!K:K,'LANÇAMENTOS SAÍ'!E:E,D80)+SUMIFS('CADASTRO PROD'!I:I,'CADASTRO PROD'!D:D,D80)))</f>
        <v/>
      </c>
      <c r="I80" s="111"/>
      <c r="J80" s="150" t="str">
        <f>VLOOKUP(E80, 'LANÇAMENTOS ENT'!$AN$8:$AO$507, 2,FALSE)</f>
        <v>#N/A</v>
      </c>
      <c r="K80" s="113" t="str">
        <f>IFERROR(VLOOKUP($D80,'CADASTRO PROD'!$D$8:$P$508,13, FALSE)*H80, "")</f>
        <v>  </v>
      </c>
      <c r="L80" s="113" t="str">
        <f>IFERROR(VLOOKUP($D80,'CADASTRO PROD'!$D$8:$P$508,13, FALSE)*I80, "")</f>
        <v>  </v>
      </c>
      <c r="M80" s="178" t="str">
        <f t="shared" si="2"/>
        <v/>
      </c>
      <c r="N80" s="173" t="str">
        <f t="shared" si="3"/>
        <v/>
      </c>
      <c r="O80" s="181"/>
      <c r="P80" s="179"/>
      <c r="Q80" s="55"/>
      <c r="R80" s="55"/>
      <c r="S80" s="55" t="str">
        <f t="shared" si="4"/>
        <v/>
      </c>
      <c r="T80" s="55"/>
      <c r="U80" s="55" t="str">
        <f t="shared" si="5"/>
        <v/>
      </c>
      <c r="V80" s="104" t="str">
        <f t="shared" si="12"/>
        <v>  </v>
      </c>
      <c r="W80" s="152" t="str">
        <f t="shared" si="7"/>
        <v/>
      </c>
      <c r="X80" s="176" t="str">
        <f t="shared" si="8"/>
        <v/>
      </c>
      <c r="Y80" s="176" t="str">
        <f t="shared" si="11"/>
        <v>100.0%</v>
      </c>
      <c r="Z80" s="176" t="str">
        <f t="shared" si="9"/>
        <v/>
      </c>
      <c r="AA80" s="55"/>
      <c r="AB80" s="55"/>
    </row>
    <row r="81" ht="30.0" customHeight="1">
      <c r="A81" s="1"/>
      <c r="B81" s="166" t="str">
        <f t="shared" si="1"/>
        <v>0</v>
      </c>
      <c r="C81" s="98" t="str">
        <f t="shared" si="10"/>
        <v>-</v>
      </c>
      <c r="D81" s="151" t="str">
        <f>IF('CADASTRO PROD'!D78 = "","", 'CADASTRO PROD'!D78)</f>
        <v/>
      </c>
      <c r="E81" s="100" t="str">
        <f>IF('CADASTRO PROD'!E78:G78 = "", "", 'CADASTRO PROD'!E78:G78)</f>
        <v/>
      </c>
      <c r="F81" s="92"/>
      <c r="G81" s="93"/>
      <c r="H81" s="101" t="str">
        <f>IF(D81="","",(SUMIFS('LANÇAMENTOS ENT'!N:N,'LANÇAMENTOS ENT'!E:E,D81)-SUMIFS('LANÇAMENTOS SAÍ'!K:K,'LANÇAMENTOS SAÍ'!E:E,D81)+SUMIFS('CADASTRO PROD'!I:I,'CADASTRO PROD'!D:D,D81)))</f>
        <v/>
      </c>
      <c r="I81" s="101"/>
      <c r="J81" s="151" t="str">
        <f>VLOOKUP(E81, 'LANÇAMENTOS ENT'!$AN$8:$AO$507, 2,FALSE)</f>
        <v>#N/A</v>
      </c>
      <c r="K81" s="103" t="str">
        <f>IFERROR(VLOOKUP($D81,'CADASTRO PROD'!$D$8:$P$508,13, FALSE)*H81, "")</f>
        <v>  </v>
      </c>
      <c r="L81" s="103" t="str">
        <f>IFERROR(VLOOKUP($D81,'CADASTRO PROD'!$D$8:$P$508,13, FALSE)*I81, "")</f>
        <v>  </v>
      </c>
      <c r="M81" s="172" t="str">
        <f t="shared" si="2"/>
        <v/>
      </c>
      <c r="N81" s="173" t="str">
        <f t="shared" si="3"/>
        <v/>
      </c>
      <c r="O81" s="181"/>
      <c r="P81" s="179"/>
      <c r="Q81" s="55"/>
      <c r="R81" s="55"/>
      <c r="S81" s="55" t="str">
        <f t="shared" si="4"/>
        <v/>
      </c>
      <c r="T81" s="55"/>
      <c r="U81" s="55" t="str">
        <f t="shared" si="5"/>
        <v/>
      </c>
      <c r="V81" s="104" t="str">
        <f t="shared" si="12"/>
        <v>  </v>
      </c>
      <c r="W81" s="152" t="str">
        <f t="shared" si="7"/>
        <v/>
      </c>
      <c r="X81" s="176" t="str">
        <f t="shared" si="8"/>
        <v/>
      </c>
      <c r="Y81" s="176" t="str">
        <f t="shared" si="11"/>
        <v>100.0%</v>
      </c>
      <c r="Z81" s="176" t="str">
        <f t="shared" si="9"/>
        <v/>
      </c>
      <c r="AA81" s="55"/>
      <c r="AB81" s="55"/>
    </row>
    <row r="82" ht="30.0" customHeight="1">
      <c r="A82" s="1"/>
      <c r="B82" s="166" t="str">
        <f t="shared" si="1"/>
        <v>0</v>
      </c>
      <c r="C82" s="108" t="str">
        <f t="shared" si="10"/>
        <v>-</v>
      </c>
      <c r="D82" s="150" t="str">
        <f>IF('CADASTRO PROD'!D79 = "","", 'CADASTRO PROD'!D79)</f>
        <v/>
      </c>
      <c r="E82" s="110" t="str">
        <f>IF('CADASTRO PROD'!E79:G79 = "", "", 'CADASTRO PROD'!E79:G79)</f>
        <v/>
      </c>
      <c r="F82" s="92"/>
      <c r="G82" s="93"/>
      <c r="H82" s="111" t="str">
        <f>IF(D82="","",(SUMIFS('LANÇAMENTOS ENT'!N:N,'LANÇAMENTOS ENT'!E:E,D82)-SUMIFS('LANÇAMENTOS SAÍ'!K:K,'LANÇAMENTOS SAÍ'!E:E,D82)+SUMIFS('CADASTRO PROD'!I:I,'CADASTRO PROD'!D:D,D82)))</f>
        <v/>
      </c>
      <c r="I82" s="111"/>
      <c r="J82" s="150" t="str">
        <f>VLOOKUP(E82, 'LANÇAMENTOS ENT'!$AN$8:$AO$507, 2,FALSE)</f>
        <v>#N/A</v>
      </c>
      <c r="K82" s="113" t="str">
        <f>IFERROR(VLOOKUP($D82,'CADASTRO PROD'!$D$8:$P$508,13, FALSE)*H82, "")</f>
        <v>  </v>
      </c>
      <c r="L82" s="113" t="str">
        <f>IFERROR(VLOOKUP($D82,'CADASTRO PROD'!$D$8:$P$508,13, FALSE)*I82, "")</f>
        <v>  </v>
      </c>
      <c r="M82" s="178" t="str">
        <f t="shared" si="2"/>
        <v/>
      </c>
      <c r="N82" s="173" t="str">
        <f t="shared" si="3"/>
        <v/>
      </c>
      <c r="O82" s="181"/>
      <c r="P82" s="179"/>
      <c r="Q82" s="55"/>
      <c r="R82" s="55"/>
      <c r="S82" s="55" t="str">
        <f t="shared" si="4"/>
        <v/>
      </c>
      <c r="T82" s="55"/>
      <c r="U82" s="55" t="str">
        <f t="shared" si="5"/>
        <v/>
      </c>
      <c r="V82" s="104" t="str">
        <f t="shared" si="12"/>
        <v>  </v>
      </c>
      <c r="W82" s="152" t="str">
        <f t="shared" si="7"/>
        <v/>
      </c>
      <c r="X82" s="176" t="str">
        <f t="shared" si="8"/>
        <v/>
      </c>
      <c r="Y82" s="176" t="str">
        <f t="shared" si="11"/>
        <v>100.0%</v>
      </c>
      <c r="Z82" s="176" t="str">
        <f t="shared" si="9"/>
        <v/>
      </c>
      <c r="AA82" s="55"/>
      <c r="AB82" s="55"/>
    </row>
    <row r="83" ht="30.0" customHeight="1">
      <c r="A83" s="1"/>
      <c r="B83" s="166" t="str">
        <f t="shared" si="1"/>
        <v>0</v>
      </c>
      <c r="C83" s="98" t="str">
        <f t="shared" si="10"/>
        <v>-</v>
      </c>
      <c r="D83" s="151" t="str">
        <f>IF('CADASTRO PROD'!D80 = "","", 'CADASTRO PROD'!D80)</f>
        <v/>
      </c>
      <c r="E83" s="100" t="str">
        <f>IF('CADASTRO PROD'!E80:G80 = "", "", 'CADASTRO PROD'!E80:G80)</f>
        <v/>
      </c>
      <c r="F83" s="92"/>
      <c r="G83" s="93"/>
      <c r="H83" s="101" t="str">
        <f>IF(D83="","",(SUMIFS('LANÇAMENTOS ENT'!N:N,'LANÇAMENTOS ENT'!E:E,D83)-SUMIFS('LANÇAMENTOS SAÍ'!K:K,'LANÇAMENTOS SAÍ'!E:E,D83)+SUMIFS('CADASTRO PROD'!I:I,'CADASTRO PROD'!D:D,D83)))</f>
        <v/>
      </c>
      <c r="I83" s="101"/>
      <c r="J83" s="151" t="str">
        <f>VLOOKUP(E83, 'LANÇAMENTOS ENT'!$AN$8:$AO$507, 2,FALSE)</f>
        <v>#N/A</v>
      </c>
      <c r="K83" s="103" t="str">
        <f>IFERROR(VLOOKUP($D83,'CADASTRO PROD'!$D$8:$P$508,13, FALSE)*H83, "")</f>
        <v>  </v>
      </c>
      <c r="L83" s="103" t="str">
        <f>IFERROR(VLOOKUP($D83,'CADASTRO PROD'!$D$8:$P$508,13, FALSE)*I83, "")</f>
        <v>  </v>
      </c>
      <c r="M83" s="172" t="str">
        <f t="shared" si="2"/>
        <v/>
      </c>
      <c r="N83" s="173" t="str">
        <f t="shared" si="3"/>
        <v/>
      </c>
      <c r="O83" s="181"/>
      <c r="P83" s="179"/>
      <c r="Q83" s="55"/>
      <c r="R83" s="55"/>
      <c r="S83" s="55" t="str">
        <f t="shared" si="4"/>
        <v/>
      </c>
      <c r="T83" s="55"/>
      <c r="U83" s="55" t="str">
        <f t="shared" si="5"/>
        <v/>
      </c>
      <c r="V83" s="104" t="str">
        <f t="shared" si="12"/>
        <v>  </v>
      </c>
      <c r="W83" s="152" t="str">
        <f t="shared" si="7"/>
        <v/>
      </c>
      <c r="X83" s="176" t="str">
        <f t="shared" si="8"/>
        <v/>
      </c>
      <c r="Y83" s="176" t="str">
        <f t="shared" si="11"/>
        <v>100.0%</v>
      </c>
      <c r="Z83" s="176" t="str">
        <f t="shared" si="9"/>
        <v/>
      </c>
      <c r="AA83" s="55"/>
      <c r="AB83" s="55"/>
    </row>
    <row r="84" ht="30.0" customHeight="1">
      <c r="A84" s="1"/>
      <c r="B84" s="166" t="str">
        <f t="shared" si="1"/>
        <v>0</v>
      </c>
      <c r="C84" s="108" t="str">
        <f t="shared" si="10"/>
        <v>-</v>
      </c>
      <c r="D84" s="150" t="str">
        <f>IF('CADASTRO PROD'!D81 = "","", 'CADASTRO PROD'!D81)</f>
        <v/>
      </c>
      <c r="E84" s="110" t="str">
        <f>IF('CADASTRO PROD'!E81:G81 = "", "", 'CADASTRO PROD'!E81:G81)</f>
        <v/>
      </c>
      <c r="F84" s="92"/>
      <c r="G84" s="93"/>
      <c r="H84" s="111" t="str">
        <f>IF(D84="","",(SUMIFS('LANÇAMENTOS ENT'!N:N,'LANÇAMENTOS ENT'!E:E,D84)-SUMIFS('LANÇAMENTOS SAÍ'!K:K,'LANÇAMENTOS SAÍ'!E:E,D84)+SUMIFS('CADASTRO PROD'!I:I,'CADASTRO PROD'!D:D,D84)))</f>
        <v/>
      </c>
      <c r="I84" s="111"/>
      <c r="J84" s="150" t="str">
        <f>VLOOKUP(E84, 'LANÇAMENTOS ENT'!$AN$8:$AO$507, 2,FALSE)</f>
        <v>#N/A</v>
      </c>
      <c r="K84" s="113" t="str">
        <f>IFERROR(VLOOKUP($D84,'CADASTRO PROD'!$D$8:$P$508,13, FALSE)*H84, "")</f>
        <v>  </v>
      </c>
      <c r="L84" s="113" t="str">
        <f>IFERROR(VLOOKUP($D84,'CADASTRO PROD'!$D$8:$P$508,13, FALSE)*I84, "")</f>
        <v>  </v>
      </c>
      <c r="M84" s="178" t="str">
        <f t="shared" si="2"/>
        <v/>
      </c>
      <c r="N84" s="173" t="str">
        <f t="shared" si="3"/>
        <v/>
      </c>
      <c r="O84" s="181"/>
      <c r="P84" s="179"/>
      <c r="Q84" s="55"/>
      <c r="R84" s="55"/>
      <c r="S84" s="55" t="str">
        <f t="shared" si="4"/>
        <v/>
      </c>
      <c r="T84" s="55"/>
      <c r="U84" s="55" t="str">
        <f t="shared" si="5"/>
        <v/>
      </c>
      <c r="V84" s="104" t="str">
        <f t="shared" si="12"/>
        <v>  </v>
      </c>
      <c r="W84" s="152" t="str">
        <f t="shared" si="7"/>
        <v/>
      </c>
      <c r="X84" s="176" t="str">
        <f t="shared" si="8"/>
        <v/>
      </c>
      <c r="Y84" s="176" t="str">
        <f t="shared" si="11"/>
        <v>100.0%</v>
      </c>
      <c r="Z84" s="176" t="str">
        <f t="shared" si="9"/>
        <v/>
      </c>
      <c r="AA84" s="55"/>
      <c r="AB84" s="55"/>
    </row>
    <row r="85" ht="30.0" customHeight="1">
      <c r="A85" s="1"/>
      <c r="B85" s="166" t="str">
        <f t="shared" si="1"/>
        <v>0</v>
      </c>
      <c r="C85" s="98" t="str">
        <f t="shared" si="10"/>
        <v>-</v>
      </c>
      <c r="D85" s="151" t="str">
        <f>IF('CADASTRO PROD'!D82 = "","", 'CADASTRO PROD'!D82)</f>
        <v/>
      </c>
      <c r="E85" s="100" t="str">
        <f>IF('CADASTRO PROD'!E82:G82 = "", "", 'CADASTRO PROD'!E82:G82)</f>
        <v/>
      </c>
      <c r="F85" s="92"/>
      <c r="G85" s="93"/>
      <c r="H85" s="101" t="str">
        <f>IF(D85="","",(SUMIFS('LANÇAMENTOS ENT'!N:N,'LANÇAMENTOS ENT'!E:E,D85)-SUMIFS('LANÇAMENTOS SAÍ'!K:K,'LANÇAMENTOS SAÍ'!E:E,D85)+SUMIFS('CADASTRO PROD'!I:I,'CADASTRO PROD'!D:D,D85)))</f>
        <v/>
      </c>
      <c r="I85" s="101"/>
      <c r="J85" s="151" t="str">
        <f>VLOOKUP(E85, 'LANÇAMENTOS ENT'!$AN$8:$AO$507, 2,FALSE)</f>
        <v>#N/A</v>
      </c>
      <c r="K85" s="103" t="str">
        <f>IFERROR(VLOOKUP($D85,'CADASTRO PROD'!$D$8:$P$508,13, FALSE)*H85, "")</f>
        <v>  </v>
      </c>
      <c r="L85" s="103" t="str">
        <f>IFERROR(VLOOKUP($D85,'CADASTRO PROD'!$D$8:$P$508,13, FALSE)*I85, "")</f>
        <v>  </v>
      </c>
      <c r="M85" s="172" t="str">
        <f t="shared" si="2"/>
        <v/>
      </c>
      <c r="N85" s="173" t="str">
        <f t="shared" si="3"/>
        <v/>
      </c>
      <c r="O85" s="181"/>
      <c r="P85" s="179"/>
      <c r="Q85" s="55"/>
      <c r="R85" s="55"/>
      <c r="S85" s="55" t="str">
        <f t="shared" si="4"/>
        <v/>
      </c>
      <c r="T85" s="55"/>
      <c r="U85" s="55" t="str">
        <f t="shared" si="5"/>
        <v/>
      </c>
      <c r="V85" s="104" t="str">
        <f t="shared" si="12"/>
        <v>  </v>
      </c>
      <c r="W85" s="152" t="str">
        <f t="shared" si="7"/>
        <v/>
      </c>
      <c r="X85" s="176" t="str">
        <f t="shared" si="8"/>
        <v/>
      </c>
      <c r="Y85" s="176" t="str">
        <f t="shared" si="11"/>
        <v>100.0%</v>
      </c>
      <c r="Z85" s="176" t="str">
        <f t="shared" si="9"/>
        <v/>
      </c>
      <c r="AA85" s="55"/>
      <c r="AB85" s="55"/>
    </row>
    <row r="86" ht="30.0" customHeight="1">
      <c r="A86" s="1"/>
      <c r="B86" s="166" t="str">
        <f t="shared" si="1"/>
        <v>0</v>
      </c>
      <c r="C86" s="108" t="str">
        <f t="shared" si="10"/>
        <v>-</v>
      </c>
      <c r="D86" s="150" t="str">
        <f>IF('CADASTRO PROD'!D83 = "","", 'CADASTRO PROD'!D83)</f>
        <v/>
      </c>
      <c r="E86" s="110" t="str">
        <f>IF('CADASTRO PROD'!E83:G83 = "", "", 'CADASTRO PROD'!E83:G83)</f>
        <v/>
      </c>
      <c r="F86" s="92"/>
      <c r="G86" s="93"/>
      <c r="H86" s="111" t="str">
        <f>IF(D86="","",(SUMIFS('LANÇAMENTOS ENT'!N:N,'LANÇAMENTOS ENT'!E:E,D86)-SUMIFS('LANÇAMENTOS SAÍ'!K:K,'LANÇAMENTOS SAÍ'!E:E,D86)+SUMIFS('CADASTRO PROD'!I:I,'CADASTRO PROD'!D:D,D86)))</f>
        <v/>
      </c>
      <c r="I86" s="111"/>
      <c r="J86" s="150" t="str">
        <f>VLOOKUP(E86, 'LANÇAMENTOS ENT'!$AN$8:$AO$507, 2,FALSE)</f>
        <v>#N/A</v>
      </c>
      <c r="K86" s="113" t="str">
        <f>IFERROR(VLOOKUP($D86,'CADASTRO PROD'!$D$8:$P$508,13, FALSE)*H86, "")</f>
        <v>  </v>
      </c>
      <c r="L86" s="113" t="str">
        <f>IFERROR(VLOOKUP($D86,'CADASTRO PROD'!$D$8:$P$508,13, FALSE)*I86, "")</f>
        <v>  </v>
      </c>
      <c r="M86" s="178" t="str">
        <f t="shared" si="2"/>
        <v/>
      </c>
      <c r="N86" s="173" t="str">
        <f t="shared" si="3"/>
        <v/>
      </c>
      <c r="O86" s="181"/>
      <c r="P86" s="179"/>
      <c r="Q86" s="55"/>
      <c r="R86" s="55"/>
      <c r="S86" s="55" t="str">
        <f t="shared" si="4"/>
        <v/>
      </c>
      <c r="T86" s="55"/>
      <c r="U86" s="55" t="str">
        <f t="shared" si="5"/>
        <v/>
      </c>
      <c r="V86" s="104" t="str">
        <f t="shared" si="12"/>
        <v>  </v>
      </c>
      <c r="W86" s="152" t="str">
        <f t="shared" si="7"/>
        <v/>
      </c>
      <c r="X86" s="176" t="str">
        <f t="shared" si="8"/>
        <v/>
      </c>
      <c r="Y86" s="176" t="str">
        <f t="shared" si="11"/>
        <v>100.0%</v>
      </c>
      <c r="Z86" s="176" t="str">
        <f t="shared" si="9"/>
        <v/>
      </c>
      <c r="AA86" s="55"/>
      <c r="AB86" s="55"/>
    </row>
    <row r="87" ht="30.0" customHeight="1">
      <c r="A87" s="1"/>
      <c r="B87" s="166" t="str">
        <f t="shared" si="1"/>
        <v>0</v>
      </c>
      <c r="C87" s="98" t="str">
        <f t="shared" si="10"/>
        <v>-</v>
      </c>
      <c r="D87" s="151" t="str">
        <f>IF('CADASTRO PROD'!D84 = "","", 'CADASTRO PROD'!D84)</f>
        <v/>
      </c>
      <c r="E87" s="100" t="str">
        <f>IF('CADASTRO PROD'!E84:G84 = "", "", 'CADASTRO PROD'!E84:G84)</f>
        <v/>
      </c>
      <c r="F87" s="92"/>
      <c r="G87" s="93"/>
      <c r="H87" s="101" t="str">
        <f>IF(D87="","",(SUMIFS('LANÇAMENTOS ENT'!N:N,'LANÇAMENTOS ENT'!E:E,D87)-SUMIFS('LANÇAMENTOS SAÍ'!K:K,'LANÇAMENTOS SAÍ'!E:E,D87)+SUMIFS('CADASTRO PROD'!I:I,'CADASTRO PROD'!D:D,D87)))</f>
        <v/>
      </c>
      <c r="I87" s="101"/>
      <c r="J87" s="151" t="str">
        <f>VLOOKUP(E87, 'LANÇAMENTOS ENT'!$AN$8:$AO$507, 2,FALSE)</f>
        <v>#N/A</v>
      </c>
      <c r="K87" s="103" t="str">
        <f>IFERROR(VLOOKUP($D87,'CADASTRO PROD'!$D$8:$P$508,13, FALSE)*H87, "")</f>
        <v>  </v>
      </c>
      <c r="L87" s="103" t="str">
        <f>IFERROR(VLOOKUP($D87,'CADASTRO PROD'!$D$8:$P$508,13, FALSE)*I87, "")</f>
        <v>  </v>
      </c>
      <c r="M87" s="172" t="str">
        <f t="shared" si="2"/>
        <v/>
      </c>
      <c r="N87" s="173" t="str">
        <f t="shared" si="3"/>
        <v/>
      </c>
      <c r="O87" s="181"/>
      <c r="P87" s="179"/>
      <c r="Q87" s="55"/>
      <c r="R87" s="55"/>
      <c r="S87" s="55" t="str">
        <f t="shared" si="4"/>
        <v/>
      </c>
      <c r="T87" s="55"/>
      <c r="U87" s="55" t="str">
        <f t="shared" si="5"/>
        <v/>
      </c>
      <c r="V87" s="104" t="str">
        <f t="shared" si="12"/>
        <v>  </v>
      </c>
      <c r="W87" s="152" t="str">
        <f t="shared" si="7"/>
        <v/>
      </c>
      <c r="X87" s="176" t="str">
        <f t="shared" si="8"/>
        <v/>
      </c>
      <c r="Y87" s="176" t="str">
        <f t="shared" si="11"/>
        <v>100.0%</v>
      </c>
      <c r="Z87" s="176" t="str">
        <f t="shared" si="9"/>
        <v/>
      </c>
      <c r="AA87" s="55"/>
      <c r="AB87" s="55"/>
    </row>
    <row r="88" ht="30.0" customHeight="1">
      <c r="A88" s="1"/>
      <c r="B88" s="166" t="str">
        <f t="shared" si="1"/>
        <v>0</v>
      </c>
      <c r="C88" s="108" t="str">
        <f t="shared" si="10"/>
        <v>-</v>
      </c>
      <c r="D88" s="150" t="str">
        <f>IF('CADASTRO PROD'!D85 = "","", 'CADASTRO PROD'!D85)</f>
        <v/>
      </c>
      <c r="E88" s="110" t="str">
        <f>IF('CADASTRO PROD'!E85:G85 = "", "", 'CADASTRO PROD'!E85:G85)</f>
        <v/>
      </c>
      <c r="F88" s="92"/>
      <c r="G88" s="93"/>
      <c r="H88" s="111" t="str">
        <f>IF(D88="","",(SUMIFS('LANÇAMENTOS ENT'!N:N,'LANÇAMENTOS ENT'!E:E,D88)-SUMIFS('LANÇAMENTOS SAÍ'!K:K,'LANÇAMENTOS SAÍ'!E:E,D88)+SUMIFS('CADASTRO PROD'!I:I,'CADASTRO PROD'!D:D,D88)))</f>
        <v/>
      </c>
      <c r="I88" s="111"/>
      <c r="J88" s="150" t="str">
        <f>VLOOKUP(E88, 'LANÇAMENTOS ENT'!$AN$8:$AO$507, 2,FALSE)</f>
        <v>#N/A</v>
      </c>
      <c r="K88" s="113" t="str">
        <f>IFERROR(VLOOKUP($D88,'CADASTRO PROD'!$D$8:$P$508,13, FALSE)*H88, "")</f>
        <v>  </v>
      </c>
      <c r="L88" s="113" t="str">
        <f>IFERROR(VLOOKUP($D88,'CADASTRO PROD'!$D$8:$P$508,13, FALSE)*I88, "")</f>
        <v>  </v>
      </c>
      <c r="M88" s="178" t="str">
        <f t="shared" si="2"/>
        <v/>
      </c>
      <c r="N88" s="173" t="str">
        <f t="shared" si="3"/>
        <v/>
      </c>
      <c r="O88" s="181"/>
      <c r="P88" s="179"/>
      <c r="Q88" s="55"/>
      <c r="R88" s="55"/>
      <c r="S88" s="55" t="str">
        <f t="shared" si="4"/>
        <v/>
      </c>
      <c r="T88" s="55"/>
      <c r="U88" s="55" t="str">
        <f t="shared" si="5"/>
        <v/>
      </c>
      <c r="V88" s="104" t="str">
        <f t="shared" si="12"/>
        <v>  </v>
      </c>
      <c r="W88" s="152" t="str">
        <f t="shared" si="7"/>
        <v/>
      </c>
      <c r="X88" s="176" t="str">
        <f t="shared" si="8"/>
        <v/>
      </c>
      <c r="Y88" s="176" t="str">
        <f t="shared" si="11"/>
        <v>100.0%</v>
      </c>
      <c r="Z88" s="176" t="str">
        <f t="shared" si="9"/>
        <v/>
      </c>
      <c r="AA88" s="55"/>
      <c r="AB88" s="55"/>
    </row>
    <row r="89" ht="30.0" customHeight="1">
      <c r="A89" s="1"/>
      <c r="B89" s="166" t="str">
        <f t="shared" si="1"/>
        <v>0</v>
      </c>
      <c r="C89" s="98" t="str">
        <f t="shared" si="10"/>
        <v>-</v>
      </c>
      <c r="D89" s="151" t="str">
        <f>IF('CADASTRO PROD'!D86 = "","", 'CADASTRO PROD'!D86)</f>
        <v/>
      </c>
      <c r="E89" s="100" t="str">
        <f>IF('CADASTRO PROD'!E86:G86 = "", "", 'CADASTRO PROD'!E86:G86)</f>
        <v/>
      </c>
      <c r="F89" s="92"/>
      <c r="G89" s="93"/>
      <c r="H89" s="101" t="str">
        <f>IF(D89="","",(SUMIFS('LANÇAMENTOS ENT'!N:N,'LANÇAMENTOS ENT'!E:E,D89)-SUMIFS('LANÇAMENTOS SAÍ'!K:K,'LANÇAMENTOS SAÍ'!E:E,D89)+SUMIFS('CADASTRO PROD'!I:I,'CADASTRO PROD'!D:D,D89)))</f>
        <v/>
      </c>
      <c r="I89" s="101"/>
      <c r="J89" s="151" t="str">
        <f>VLOOKUP(E89, 'LANÇAMENTOS ENT'!$AN$8:$AO$507, 2,FALSE)</f>
        <v>#N/A</v>
      </c>
      <c r="K89" s="103" t="str">
        <f>IFERROR(VLOOKUP($D89,'CADASTRO PROD'!$D$8:$P$508,13, FALSE)*H89, "")</f>
        <v>  </v>
      </c>
      <c r="L89" s="103" t="str">
        <f>IFERROR(VLOOKUP($D89,'CADASTRO PROD'!$D$8:$P$508,13, FALSE)*I89, "")</f>
        <v>  </v>
      </c>
      <c r="M89" s="172" t="str">
        <f t="shared" si="2"/>
        <v/>
      </c>
      <c r="N89" s="173" t="str">
        <f t="shared" si="3"/>
        <v/>
      </c>
      <c r="O89" s="181"/>
      <c r="P89" s="179"/>
      <c r="Q89" s="55"/>
      <c r="R89" s="55"/>
      <c r="S89" s="55" t="str">
        <f t="shared" si="4"/>
        <v/>
      </c>
      <c r="T89" s="55"/>
      <c r="U89" s="55" t="str">
        <f t="shared" si="5"/>
        <v/>
      </c>
      <c r="V89" s="104" t="str">
        <f t="shared" si="12"/>
        <v>  </v>
      </c>
      <c r="W89" s="152" t="str">
        <f t="shared" si="7"/>
        <v/>
      </c>
      <c r="X89" s="176" t="str">
        <f t="shared" si="8"/>
        <v/>
      </c>
      <c r="Y89" s="176" t="str">
        <f t="shared" si="11"/>
        <v>100.0%</v>
      </c>
      <c r="Z89" s="176" t="str">
        <f t="shared" si="9"/>
        <v/>
      </c>
      <c r="AA89" s="55"/>
      <c r="AB89" s="55"/>
    </row>
    <row r="90" ht="30.0" customHeight="1">
      <c r="A90" s="1"/>
      <c r="B90" s="166" t="str">
        <f t="shared" si="1"/>
        <v>0</v>
      </c>
      <c r="C90" s="108" t="str">
        <f t="shared" si="10"/>
        <v>-</v>
      </c>
      <c r="D90" s="150" t="str">
        <f>IF('CADASTRO PROD'!D87 = "","", 'CADASTRO PROD'!D87)</f>
        <v/>
      </c>
      <c r="E90" s="110" t="str">
        <f>IF('CADASTRO PROD'!E87:G87 = "", "", 'CADASTRO PROD'!E87:G87)</f>
        <v/>
      </c>
      <c r="F90" s="92"/>
      <c r="G90" s="93"/>
      <c r="H90" s="111" t="str">
        <f>IF(D90="","",(SUMIFS('LANÇAMENTOS ENT'!N:N,'LANÇAMENTOS ENT'!E:E,D90)-SUMIFS('LANÇAMENTOS SAÍ'!K:K,'LANÇAMENTOS SAÍ'!E:E,D90)+SUMIFS('CADASTRO PROD'!I:I,'CADASTRO PROD'!D:D,D90)))</f>
        <v/>
      </c>
      <c r="I90" s="111"/>
      <c r="J90" s="150" t="str">
        <f>VLOOKUP(E90, 'LANÇAMENTOS ENT'!$AN$8:$AO$507, 2,FALSE)</f>
        <v>#N/A</v>
      </c>
      <c r="K90" s="113" t="str">
        <f>IFERROR(VLOOKUP($D90,'CADASTRO PROD'!$D$8:$P$508,13, FALSE)*H90, "")</f>
        <v>  </v>
      </c>
      <c r="L90" s="113" t="str">
        <f>IFERROR(VLOOKUP($D90,'CADASTRO PROD'!$D$8:$P$508,13, FALSE)*I90, "")</f>
        <v>  </v>
      </c>
      <c r="M90" s="178" t="str">
        <f t="shared" si="2"/>
        <v/>
      </c>
      <c r="N90" s="173" t="str">
        <f t="shared" si="3"/>
        <v/>
      </c>
      <c r="O90" s="181"/>
      <c r="P90" s="179"/>
      <c r="Q90" s="55"/>
      <c r="R90" s="55"/>
      <c r="S90" s="55" t="str">
        <f t="shared" si="4"/>
        <v/>
      </c>
      <c r="T90" s="55"/>
      <c r="U90" s="55" t="str">
        <f t="shared" si="5"/>
        <v/>
      </c>
      <c r="V90" s="104" t="str">
        <f t="shared" si="12"/>
        <v>  </v>
      </c>
      <c r="W90" s="152" t="str">
        <f t="shared" si="7"/>
        <v/>
      </c>
      <c r="X90" s="176" t="str">
        <f t="shared" si="8"/>
        <v/>
      </c>
      <c r="Y90" s="176" t="str">
        <f t="shared" si="11"/>
        <v>100.0%</v>
      </c>
      <c r="Z90" s="176" t="str">
        <f t="shared" si="9"/>
        <v/>
      </c>
      <c r="AA90" s="55"/>
      <c r="AB90" s="55"/>
    </row>
    <row r="91" ht="30.0" customHeight="1">
      <c r="A91" s="1"/>
      <c r="B91" s="166" t="str">
        <f t="shared" si="1"/>
        <v>0</v>
      </c>
      <c r="C91" s="98" t="str">
        <f t="shared" si="10"/>
        <v>-</v>
      </c>
      <c r="D91" s="151" t="str">
        <f>IF('CADASTRO PROD'!D88 = "","", 'CADASTRO PROD'!D88)</f>
        <v/>
      </c>
      <c r="E91" s="100" t="str">
        <f>IF('CADASTRO PROD'!E88:G88 = "", "", 'CADASTRO PROD'!E88:G88)</f>
        <v/>
      </c>
      <c r="F91" s="92"/>
      <c r="G91" s="93"/>
      <c r="H91" s="101" t="str">
        <f>IF(D91="","",(SUMIFS('LANÇAMENTOS ENT'!N:N,'LANÇAMENTOS ENT'!E:E,D91)-SUMIFS('LANÇAMENTOS SAÍ'!K:K,'LANÇAMENTOS SAÍ'!E:E,D91)+SUMIFS('CADASTRO PROD'!I:I,'CADASTRO PROD'!D:D,D91)))</f>
        <v/>
      </c>
      <c r="I91" s="101"/>
      <c r="J91" s="151" t="str">
        <f>VLOOKUP(E91, 'LANÇAMENTOS ENT'!$AN$8:$AO$507, 2,FALSE)</f>
        <v>#N/A</v>
      </c>
      <c r="K91" s="103" t="str">
        <f>IFERROR(VLOOKUP($D91,'CADASTRO PROD'!$D$8:$P$508,13, FALSE)*H91, "")</f>
        <v>  </v>
      </c>
      <c r="L91" s="103" t="str">
        <f>IFERROR(VLOOKUP($D91,'CADASTRO PROD'!$D$8:$P$508,13, FALSE)*I91, "")</f>
        <v>  </v>
      </c>
      <c r="M91" s="172" t="str">
        <f t="shared" si="2"/>
        <v/>
      </c>
      <c r="N91" s="173" t="str">
        <f t="shared" si="3"/>
        <v/>
      </c>
      <c r="O91" s="181"/>
      <c r="P91" s="179"/>
      <c r="Q91" s="55"/>
      <c r="R91" s="55"/>
      <c r="S91" s="55" t="str">
        <f t="shared" si="4"/>
        <v/>
      </c>
      <c r="T91" s="55"/>
      <c r="U91" s="55" t="str">
        <f t="shared" si="5"/>
        <v/>
      </c>
      <c r="V91" s="104" t="str">
        <f t="shared" si="12"/>
        <v>  </v>
      </c>
      <c r="W91" s="152" t="str">
        <f t="shared" si="7"/>
        <v/>
      </c>
      <c r="X91" s="176" t="str">
        <f t="shared" si="8"/>
        <v/>
      </c>
      <c r="Y91" s="176" t="str">
        <f t="shared" si="11"/>
        <v>100.0%</v>
      </c>
      <c r="Z91" s="176" t="str">
        <f t="shared" si="9"/>
        <v/>
      </c>
      <c r="AA91" s="55"/>
      <c r="AB91" s="55"/>
    </row>
    <row r="92" ht="30.0" customHeight="1">
      <c r="A92" s="1"/>
      <c r="B92" s="166" t="str">
        <f t="shared" si="1"/>
        <v>0</v>
      </c>
      <c r="C92" s="108" t="str">
        <f t="shared" si="10"/>
        <v>-</v>
      </c>
      <c r="D92" s="150" t="str">
        <f>IF('CADASTRO PROD'!D89 = "","", 'CADASTRO PROD'!D89)</f>
        <v/>
      </c>
      <c r="E92" s="110" t="str">
        <f>IF('CADASTRO PROD'!E89:G89 = "", "", 'CADASTRO PROD'!E89:G89)</f>
        <v/>
      </c>
      <c r="F92" s="92"/>
      <c r="G92" s="93"/>
      <c r="H92" s="111" t="str">
        <f>IF(D92="","",(SUMIFS('LANÇAMENTOS ENT'!N:N,'LANÇAMENTOS ENT'!E:E,D92)-SUMIFS('LANÇAMENTOS SAÍ'!K:K,'LANÇAMENTOS SAÍ'!E:E,D92)+SUMIFS('CADASTRO PROD'!I:I,'CADASTRO PROD'!D:D,D92)))</f>
        <v/>
      </c>
      <c r="I92" s="111"/>
      <c r="J92" s="150" t="str">
        <f>VLOOKUP(E92, 'LANÇAMENTOS ENT'!$AN$8:$AO$507, 2,FALSE)</f>
        <v>#N/A</v>
      </c>
      <c r="K92" s="113" t="str">
        <f>IFERROR(VLOOKUP($D92,'CADASTRO PROD'!$D$8:$P$508,13, FALSE)*H92, "")</f>
        <v>  </v>
      </c>
      <c r="L92" s="113" t="str">
        <f>IFERROR(VLOOKUP($D92,'CADASTRO PROD'!$D$8:$P$508,13, FALSE)*I92, "")</f>
        <v>  </v>
      </c>
      <c r="M92" s="178" t="str">
        <f t="shared" si="2"/>
        <v/>
      </c>
      <c r="N92" s="173" t="str">
        <f t="shared" si="3"/>
        <v/>
      </c>
      <c r="O92" s="181"/>
      <c r="P92" s="179"/>
      <c r="Q92" s="55"/>
      <c r="R92" s="55"/>
      <c r="S92" s="55" t="str">
        <f t="shared" si="4"/>
        <v/>
      </c>
      <c r="T92" s="55"/>
      <c r="U92" s="55" t="str">
        <f t="shared" si="5"/>
        <v/>
      </c>
      <c r="V92" s="104" t="str">
        <f t="shared" si="12"/>
        <v>  </v>
      </c>
      <c r="W92" s="152" t="str">
        <f t="shared" si="7"/>
        <v/>
      </c>
      <c r="X92" s="176" t="str">
        <f t="shared" si="8"/>
        <v/>
      </c>
      <c r="Y92" s="176" t="str">
        <f t="shared" si="11"/>
        <v>100.0%</v>
      </c>
      <c r="Z92" s="176" t="str">
        <f t="shared" si="9"/>
        <v/>
      </c>
      <c r="AA92" s="55"/>
      <c r="AB92" s="55"/>
    </row>
    <row r="93" ht="30.0" customHeight="1">
      <c r="A93" s="1"/>
      <c r="B93" s="166" t="str">
        <f t="shared" si="1"/>
        <v>0</v>
      </c>
      <c r="C93" s="98" t="str">
        <f t="shared" si="10"/>
        <v>-</v>
      </c>
      <c r="D93" s="151" t="str">
        <f>IF('CADASTRO PROD'!D90 = "","", 'CADASTRO PROD'!D90)</f>
        <v/>
      </c>
      <c r="E93" s="100" t="str">
        <f>IF('CADASTRO PROD'!E90:G90 = "", "", 'CADASTRO PROD'!E90:G90)</f>
        <v/>
      </c>
      <c r="F93" s="92"/>
      <c r="G93" s="93"/>
      <c r="H93" s="101" t="str">
        <f>IF(D93="","",(SUMIFS('LANÇAMENTOS ENT'!N:N,'LANÇAMENTOS ENT'!E:E,D93)-SUMIFS('LANÇAMENTOS SAÍ'!K:K,'LANÇAMENTOS SAÍ'!E:E,D93)+SUMIFS('CADASTRO PROD'!I:I,'CADASTRO PROD'!D:D,D93)))</f>
        <v/>
      </c>
      <c r="I93" s="101"/>
      <c r="J93" s="151" t="str">
        <f>VLOOKUP(E93, 'LANÇAMENTOS ENT'!$AN$8:$AO$507, 2,FALSE)</f>
        <v>#N/A</v>
      </c>
      <c r="K93" s="103" t="str">
        <f>IFERROR(VLOOKUP($D93,'CADASTRO PROD'!$D$8:$P$508,13, FALSE)*H93, "")</f>
        <v>  </v>
      </c>
      <c r="L93" s="103" t="str">
        <f>IFERROR(VLOOKUP($D93,'CADASTRO PROD'!$D$8:$P$508,13, FALSE)*I93, "")</f>
        <v>  </v>
      </c>
      <c r="M93" s="172" t="str">
        <f t="shared" si="2"/>
        <v/>
      </c>
      <c r="N93" s="173" t="str">
        <f t="shared" si="3"/>
        <v/>
      </c>
      <c r="O93" s="181"/>
      <c r="P93" s="179"/>
      <c r="Q93" s="55"/>
      <c r="R93" s="55"/>
      <c r="S93" s="55" t="str">
        <f t="shared" si="4"/>
        <v/>
      </c>
      <c r="T93" s="55"/>
      <c r="U93" s="55" t="str">
        <f t="shared" si="5"/>
        <v/>
      </c>
      <c r="V93" s="104" t="str">
        <f t="shared" si="12"/>
        <v>  </v>
      </c>
      <c r="W93" s="152" t="str">
        <f t="shared" si="7"/>
        <v/>
      </c>
      <c r="X93" s="176" t="str">
        <f t="shared" si="8"/>
        <v/>
      </c>
      <c r="Y93" s="176" t="str">
        <f t="shared" si="11"/>
        <v>100.0%</v>
      </c>
      <c r="Z93" s="176" t="str">
        <f t="shared" si="9"/>
        <v/>
      </c>
      <c r="AA93" s="55"/>
      <c r="AB93" s="55"/>
    </row>
    <row r="94" ht="30.0" customHeight="1">
      <c r="A94" s="1"/>
      <c r="B94" s="166" t="str">
        <f t="shared" si="1"/>
        <v>0</v>
      </c>
      <c r="C94" s="108" t="str">
        <f t="shared" si="10"/>
        <v>-</v>
      </c>
      <c r="D94" s="150" t="str">
        <f>IF('CADASTRO PROD'!D91 = "","", 'CADASTRO PROD'!D91)</f>
        <v/>
      </c>
      <c r="E94" s="110" t="str">
        <f>IF('CADASTRO PROD'!E91:G91 = "", "", 'CADASTRO PROD'!E91:G91)</f>
        <v/>
      </c>
      <c r="F94" s="92"/>
      <c r="G94" s="93"/>
      <c r="H94" s="111" t="str">
        <f>IF(D94="","",(SUMIFS('LANÇAMENTOS ENT'!N:N,'LANÇAMENTOS ENT'!E:E,D94)-SUMIFS('LANÇAMENTOS SAÍ'!K:K,'LANÇAMENTOS SAÍ'!E:E,D94)+SUMIFS('CADASTRO PROD'!I:I,'CADASTRO PROD'!D:D,D94)))</f>
        <v/>
      </c>
      <c r="I94" s="111"/>
      <c r="J94" s="150" t="str">
        <f>VLOOKUP(E94, 'LANÇAMENTOS ENT'!$AN$8:$AO$507, 2,FALSE)</f>
        <v>#N/A</v>
      </c>
      <c r="K94" s="113" t="str">
        <f>IFERROR(VLOOKUP($D94,'CADASTRO PROD'!$D$8:$P$508,13, FALSE)*H94, "")</f>
        <v>  </v>
      </c>
      <c r="L94" s="113" t="str">
        <f>IFERROR(VLOOKUP($D94,'CADASTRO PROD'!$D$8:$P$508,13, FALSE)*I94, "")</f>
        <v>  </v>
      </c>
      <c r="M94" s="178" t="str">
        <f t="shared" si="2"/>
        <v/>
      </c>
      <c r="N94" s="173" t="str">
        <f t="shared" si="3"/>
        <v/>
      </c>
      <c r="O94" s="181"/>
      <c r="P94" s="179"/>
      <c r="Q94" s="55"/>
      <c r="R94" s="55"/>
      <c r="S94" s="55" t="str">
        <f t="shared" si="4"/>
        <v/>
      </c>
      <c r="T94" s="55"/>
      <c r="U94" s="55" t="str">
        <f t="shared" si="5"/>
        <v/>
      </c>
      <c r="V94" s="104" t="str">
        <f t="shared" si="12"/>
        <v>  </v>
      </c>
      <c r="W94" s="152" t="str">
        <f t="shared" si="7"/>
        <v/>
      </c>
      <c r="X94" s="176" t="str">
        <f t="shared" si="8"/>
        <v/>
      </c>
      <c r="Y94" s="176" t="str">
        <f t="shared" si="11"/>
        <v>100.0%</v>
      </c>
      <c r="Z94" s="176" t="str">
        <f t="shared" si="9"/>
        <v/>
      </c>
      <c r="AA94" s="55"/>
      <c r="AB94" s="55"/>
    </row>
    <row r="95" ht="30.0" customHeight="1">
      <c r="A95" s="1"/>
      <c r="B95" s="166" t="str">
        <f t="shared" si="1"/>
        <v>0</v>
      </c>
      <c r="C95" s="98" t="str">
        <f t="shared" si="10"/>
        <v>-</v>
      </c>
      <c r="D95" s="151" t="str">
        <f>IF('CADASTRO PROD'!D92 = "","", 'CADASTRO PROD'!D92)</f>
        <v/>
      </c>
      <c r="E95" s="100" t="str">
        <f>IF('CADASTRO PROD'!E92:G92 = "", "", 'CADASTRO PROD'!E92:G92)</f>
        <v/>
      </c>
      <c r="F95" s="92"/>
      <c r="G95" s="93"/>
      <c r="H95" s="101" t="str">
        <f>IF(D95="","",(SUMIFS('LANÇAMENTOS ENT'!N:N,'LANÇAMENTOS ENT'!E:E,D95)-SUMIFS('LANÇAMENTOS SAÍ'!K:K,'LANÇAMENTOS SAÍ'!E:E,D95)+SUMIFS('CADASTRO PROD'!I:I,'CADASTRO PROD'!D:D,D95)))</f>
        <v/>
      </c>
      <c r="I95" s="101"/>
      <c r="J95" s="151" t="str">
        <f>VLOOKUP(E95, 'LANÇAMENTOS ENT'!$AN$8:$AO$507, 2,FALSE)</f>
        <v>#N/A</v>
      </c>
      <c r="K95" s="103" t="str">
        <f>IFERROR(VLOOKUP($D95,'CADASTRO PROD'!$D$8:$P$508,13, FALSE)*H95, "")</f>
        <v>  </v>
      </c>
      <c r="L95" s="103" t="str">
        <f>IFERROR(VLOOKUP($D95,'CADASTRO PROD'!$D$8:$P$508,13, FALSE)*I95, "")</f>
        <v>  </v>
      </c>
      <c r="M95" s="172" t="str">
        <f t="shared" si="2"/>
        <v/>
      </c>
      <c r="N95" s="173" t="str">
        <f t="shared" si="3"/>
        <v/>
      </c>
      <c r="O95" s="181"/>
      <c r="P95" s="179"/>
      <c r="Q95" s="55"/>
      <c r="R95" s="55"/>
      <c r="S95" s="55" t="str">
        <f t="shared" si="4"/>
        <v/>
      </c>
      <c r="T95" s="55"/>
      <c r="U95" s="55" t="str">
        <f t="shared" si="5"/>
        <v/>
      </c>
      <c r="V95" s="104" t="str">
        <f t="shared" si="12"/>
        <v>  </v>
      </c>
      <c r="W95" s="152" t="str">
        <f t="shared" si="7"/>
        <v/>
      </c>
      <c r="X95" s="176" t="str">
        <f t="shared" si="8"/>
        <v/>
      </c>
      <c r="Y95" s="176" t="str">
        <f t="shared" si="11"/>
        <v>100.0%</v>
      </c>
      <c r="Z95" s="176" t="str">
        <f t="shared" si="9"/>
        <v/>
      </c>
      <c r="AA95" s="55"/>
      <c r="AB95" s="55"/>
    </row>
    <row r="96" ht="30.0" customHeight="1">
      <c r="A96" s="1"/>
      <c r="B96" s="166" t="str">
        <f t="shared" si="1"/>
        <v>0</v>
      </c>
      <c r="C96" s="108" t="str">
        <f t="shared" si="10"/>
        <v>-</v>
      </c>
      <c r="D96" s="150" t="str">
        <f>IF('CADASTRO PROD'!D93 = "","", 'CADASTRO PROD'!D93)</f>
        <v/>
      </c>
      <c r="E96" s="110" t="str">
        <f>IF('CADASTRO PROD'!E93:G93 = "", "", 'CADASTRO PROD'!E93:G93)</f>
        <v/>
      </c>
      <c r="F96" s="92"/>
      <c r="G96" s="93"/>
      <c r="H96" s="111" t="str">
        <f>IF(D96="","",(SUMIFS('LANÇAMENTOS ENT'!N:N,'LANÇAMENTOS ENT'!E:E,D96)-SUMIFS('LANÇAMENTOS SAÍ'!K:K,'LANÇAMENTOS SAÍ'!E:E,D96)+SUMIFS('CADASTRO PROD'!I:I,'CADASTRO PROD'!D:D,D96)))</f>
        <v/>
      </c>
      <c r="I96" s="111"/>
      <c r="J96" s="150" t="str">
        <f>VLOOKUP(E96, 'LANÇAMENTOS ENT'!$AN$8:$AO$507, 2,FALSE)</f>
        <v>#N/A</v>
      </c>
      <c r="K96" s="113" t="str">
        <f>IFERROR(VLOOKUP($D96,'CADASTRO PROD'!$D$8:$P$508,13, FALSE)*H96, "")</f>
        <v>  </v>
      </c>
      <c r="L96" s="113" t="str">
        <f>IFERROR(VLOOKUP($D96,'CADASTRO PROD'!$D$8:$P$508,13, FALSE)*I96, "")</f>
        <v>  </v>
      </c>
      <c r="M96" s="178" t="str">
        <f t="shared" si="2"/>
        <v/>
      </c>
      <c r="N96" s="173" t="str">
        <f t="shared" si="3"/>
        <v/>
      </c>
      <c r="O96" s="181"/>
      <c r="P96" s="179"/>
      <c r="Q96" s="55"/>
      <c r="R96" s="55"/>
      <c r="S96" s="55" t="str">
        <f t="shared" si="4"/>
        <v/>
      </c>
      <c r="T96" s="55"/>
      <c r="U96" s="55" t="str">
        <f t="shared" si="5"/>
        <v/>
      </c>
      <c r="V96" s="104" t="str">
        <f t="shared" si="12"/>
        <v>  </v>
      </c>
      <c r="W96" s="152" t="str">
        <f t="shared" si="7"/>
        <v/>
      </c>
      <c r="X96" s="176" t="str">
        <f t="shared" si="8"/>
        <v/>
      </c>
      <c r="Y96" s="176" t="str">
        <f t="shared" si="11"/>
        <v>100.0%</v>
      </c>
      <c r="Z96" s="176" t="str">
        <f t="shared" si="9"/>
        <v/>
      </c>
      <c r="AA96" s="55"/>
      <c r="AB96" s="55"/>
    </row>
    <row r="97" ht="30.0" customHeight="1">
      <c r="A97" s="1"/>
      <c r="B97" s="166" t="str">
        <f t="shared" si="1"/>
        <v>0</v>
      </c>
      <c r="C97" s="98" t="str">
        <f t="shared" si="10"/>
        <v>-</v>
      </c>
      <c r="D97" s="151" t="str">
        <f>IF('CADASTRO PROD'!D94 = "","", 'CADASTRO PROD'!D94)</f>
        <v/>
      </c>
      <c r="E97" s="100" t="str">
        <f>IF('CADASTRO PROD'!E94:G94 = "", "", 'CADASTRO PROD'!E94:G94)</f>
        <v/>
      </c>
      <c r="F97" s="92"/>
      <c r="G97" s="93"/>
      <c r="H97" s="101" t="str">
        <f>IF(D97="","",(SUMIFS('LANÇAMENTOS ENT'!N:N,'LANÇAMENTOS ENT'!E:E,D97)-SUMIFS('LANÇAMENTOS SAÍ'!K:K,'LANÇAMENTOS SAÍ'!E:E,D97)+SUMIFS('CADASTRO PROD'!I:I,'CADASTRO PROD'!D:D,D97)))</f>
        <v/>
      </c>
      <c r="I97" s="101"/>
      <c r="J97" s="151" t="str">
        <f>VLOOKUP(E97, 'LANÇAMENTOS ENT'!$AN$8:$AO$507, 2,FALSE)</f>
        <v>#N/A</v>
      </c>
      <c r="K97" s="103" t="str">
        <f>IFERROR(VLOOKUP($D97,'CADASTRO PROD'!$D$8:$P$508,13, FALSE)*H97, "")</f>
        <v>  </v>
      </c>
      <c r="L97" s="103" t="str">
        <f>IFERROR(VLOOKUP($D97,'CADASTRO PROD'!$D$8:$P$508,13, FALSE)*I97, "")</f>
        <v>  </v>
      </c>
      <c r="M97" s="172" t="str">
        <f t="shared" si="2"/>
        <v/>
      </c>
      <c r="N97" s="173" t="str">
        <f t="shared" si="3"/>
        <v/>
      </c>
      <c r="O97" s="181"/>
      <c r="P97" s="179"/>
      <c r="Q97" s="55"/>
      <c r="R97" s="55"/>
      <c r="S97" s="55" t="str">
        <f t="shared" si="4"/>
        <v/>
      </c>
      <c r="T97" s="55"/>
      <c r="U97" s="55" t="str">
        <f t="shared" si="5"/>
        <v/>
      </c>
      <c r="V97" s="104" t="str">
        <f t="shared" si="12"/>
        <v>  </v>
      </c>
      <c r="W97" s="152" t="str">
        <f t="shared" si="7"/>
        <v/>
      </c>
      <c r="X97" s="176" t="str">
        <f t="shared" si="8"/>
        <v/>
      </c>
      <c r="Y97" s="176" t="str">
        <f t="shared" si="11"/>
        <v>100.0%</v>
      </c>
      <c r="Z97" s="176" t="str">
        <f t="shared" si="9"/>
        <v/>
      </c>
      <c r="AA97" s="55"/>
      <c r="AB97" s="55"/>
    </row>
    <row r="98" ht="30.0" customHeight="1">
      <c r="A98" s="1"/>
      <c r="B98" s="166" t="str">
        <f t="shared" si="1"/>
        <v>0</v>
      </c>
      <c r="C98" s="108" t="str">
        <f t="shared" si="10"/>
        <v>-</v>
      </c>
      <c r="D98" s="150" t="str">
        <f>IF('CADASTRO PROD'!D95 = "","", 'CADASTRO PROD'!D95)</f>
        <v/>
      </c>
      <c r="E98" s="110" t="str">
        <f>IF('CADASTRO PROD'!E95:G95 = "", "", 'CADASTRO PROD'!E95:G95)</f>
        <v/>
      </c>
      <c r="F98" s="92"/>
      <c r="G98" s="93"/>
      <c r="H98" s="111" t="str">
        <f>IF(D98="","",(SUMIFS('LANÇAMENTOS ENT'!N:N,'LANÇAMENTOS ENT'!E:E,D98)-SUMIFS('LANÇAMENTOS SAÍ'!K:K,'LANÇAMENTOS SAÍ'!E:E,D98)+SUMIFS('CADASTRO PROD'!I:I,'CADASTRO PROD'!D:D,D98)))</f>
        <v/>
      </c>
      <c r="I98" s="111"/>
      <c r="J98" s="150" t="str">
        <f>VLOOKUP(E98, 'LANÇAMENTOS ENT'!$AN$8:$AO$507, 2,FALSE)</f>
        <v>#N/A</v>
      </c>
      <c r="K98" s="113" t="str">
        <f>IFERROR(VLOOKUP($D98,'CADASTRO PROD'!$D$8:$P$508,13, FALSE)*H98, "")</f>
        <v>  </v>
      </c>
      <c r="L98" s="113" t="str">
        <f>IFERROR(VLOOKUP($D98,'CADASTRO PROD'!$D$8:$P$508,13, FALSE)*I98, "")</f>
        <v>  </v>
      </c>
      <c r="M98" s="178" t="str">
        <f t="shared" si="2"/>
        <v/>
      </c>
      <c r="N98" s="173" t="str">
        <f t="shared" si="3"/>
        <v/>
      </c>
      <c r="O98" s="181"/>
      <c r="P98" s="179"/>
      <c r="Q98" s="55"/>
      <c r="R98" s="55"/>
      <c r="S98" s="55" t="str">
        <f t="shared" si="4"/>
        <v/>
      </c>
      <c r="T98" s="55"/>
      <c r="U98" s="55" t="str">
        <f t="shared" si="5"/>
        <v/>
      </c>
      <c r="V98" s="104" t="str">
        <f t="shared" si="12"/>
        <v>  </v>
      </c>
      <c r="W98" s="152" t="str">
        <f t="shared" si="7"/>
        <v/>
      </c>
      <c r="X98" s="176" t="str">
        <f t="shared" si="8"/>
        <v/>
      </c>
      <c r="Y98" s="176" t="str">
        <f t="shared" si="11"/>
        <v>100.0%</v>
      </c>
      <c r="Z98" s="176" t="str">
        <f t="shared" si="9"/>
        <v/>
      </c>
      <c r="AA98" s="55"/>
      <c r="AB98" s="55"/>
    </row>
    <row r="99" ht="30.0" customHeight="1">
      <c r="A99" s="1"/>
      <c r="B99" s="166" t="str">
        <f t="shared" si="1"/>
        <v>0</v>
      </c>
      <c r="C99" s="98" t="str">
        <f t="shared" si="10"/>
        <v>-</v>
      </c>
      <c r="D99" s="151" t="str">
        <f>IF('CADASTRO PROD'!D96 = "","", 'CADASTRO PROD'!D96)</f>
        <v/>
      </c>
      <c r="E99" s="100" t="str">
        <f>IF('CADASTRO PROD'!E96:G96 = "", "", 'CADASTRO PROD'!E96:G96)</f>
        <v/>
      </c>
      <c r="F99" s="92"/>
      <c r="G99" s="93"/>
      <c r="H99" s="101" t="str">
        <f>IF(D99="","",(SUMIFS('LANÇAMENTOS ENT'!N:N,'LANÇAMENTOS ENT'!E:E,D99)-SUMIFS('LANÇAMENTOS SAÍ'!K:K,'LANÇAMENTOS SAÍ'!E:E,D99)+SUMIFS('CADASTRO PROD'!I:I,'CADASTRO PROD'!D:D,D99)))</f>
        <v/>
      </c>
      <c r="I99" s="101"/>
      <c r="J99" s="151" t="str">
        <f>VLOOKUP(E99, 'LANÇAMENTOS ENT'!$AN$8:$AO$507, 2,FALSE)</f>
        <v>#N/A</v>
      </c>
      <c r="K99" s="103" t="str">
        <f>IFERROR(VLOOKUP($D99,'CADASTRO PROD'!$D$8:$P$508,13, FALSE)*H99, "")</f>
        <v>  </v>
      </c>
      <c r="L99" s="103" t="str">
        <f>IFERROR(VLOOKUP($D99,'CADASTRO PROD'!$D$8:$P$508,13, FALSE)*I99, "")</f>
        <v>  </v>
      </c>
      <c r="M99" s="172" t="str">
        <f t="shared" si="2"/>
        <v/>
      </c>
      <c r="N99" s="173" t="str">
        <f t="shared" si="3"/>
        <v/>
      </c>
      <c r="O99" s="181"/>
      <c r="P99" s="179"/>
      <c r="Q99" s="55"/>
      <c r="R99" s="55"/>
      <c r="S99" s="55" t="str">
        <f t="shared" si="4"/>
        <v/>
      </c>
      <c r="T99" s="55"/>
      <c r="U99" s="55" t="str">
        <f t="shared" si="5"/>
        <v/>
      </c>
      <c r="V99" s="104" t="str">
        <f t="shared" si="12"/>
        <v>  </v>
      </c>
      <c r="W99" s="152" t="str">
        <f t="shared" si="7"/>
        <v/>
      </c>
      <c r="X99" s="176" t="str">
        <f t="shared" si="8"/>
        <v/>
      </c>
      <c r="Y99" s="176" t="str">
        <f t="shared" si="11"/>
        <v>100.0%</v>
      </c>
      <c r="Z99" s="176" t="str">
        <f t="shared" si="9"/>
        <v/>
      </c>
      <c r="AA99" s="55"/>
      <c r="AB99" s="55"/>
    </row>
    <row r="100" ht="30.0" customHeight="1">
      <c r="A100" s="1"/>
      <c r="B100" s="166" t="str">
        <f t="shared" si="1"/>
        <v>0</v>
      </c>
      <c r="C100" s="108" t="str">
        <f t="shared" si="10"/>
        <v>-</v>
      </c>
      <c r="D100" s="150" t="str">
        <f>IF('CADASTRO PROD'!D97 = "","", 'CADASTRO PROD'!D97)</f>
        <v/>
      </c>
      <c r="E100" s="110" t="str">
        <f>IF('CADASTRO PROD'!E97:G97 = "", "", 'CADASTRO PROD'!E97:G97)</f>
        <v/>
      </c>
      <c r="F100" s="92"/>
      <c r="G100" s="93"/>
      <c r="H100" s="111" t="str">
        <f>IF(D100="","",(SUMIFS('LANÇAMENTOS ENT'!N:N,'LANÇAMENTOS ENT'!E:E,D100)-SUMIFS('LANÇAMENTOS SAÍ'!K:K,'LANÇAMENTOS SAÍ'!E:E,D100)+SUMIFS('CADASTRO PROD'!I:I,'CADASTRO PROD'!D:D,D100)))</f>
        <v/>
      </c>
      <c r="I100" s="111"/>
      <c r="J100" s="150" t="str">
        <f>VLOOKUP(E100, 'LANÇAMENTOS ENT'!$AN$8:$AO$507, 2,FALSE)</f>
        <v>#N/A</v>
      </c>
      <c r="K100" s="113" t="str">
        <f>IFERROR(VLOOKUP($D100,'CADASTRO PROD'!$D$8:$P$508,13, FALSE)*H100, "")</f>
        <v>  </v>
      </c>
      <c r="L100" s="113" t="str">
        <f>IFERROR(VLOOKUP($D100,'CADASTRO PROD'!$D$8:$P$508,13, FALSE)*I100, "")</f>
        <v>  </v>
      </c>
      <c r="M100" s="178" t="str">
        <f t="shared" si="2"/>
        <v/>
      </c>
      <c r="N100" s="173" t="str">
        <f t="shared" si="3"/>
        <v/>
      </c>
      <c r="O100" s="181"/>
      <c r="P100" s="179"/>
      <c r="Q100" s="55"/>
      <c r="R100" s="55"/>
      <c r="S100" s="55" t="str">
        <f t="shared" si="4"/>
        <v/>
      </c>
      <c r="T100" s="55"/>
      <c r="U100" s="55" t="str">
        <f t="shared" si="5"/>
        <v/>
      </c>
      <c r="V100" s="104" t="str">
        <f t="shared" si="12"/>
        <v>  </v>
      </c>
      <c r="W100" s="152" t="str">
        <f t="shared" si="7"/>
        <v/>
      </c>
      <c r="X100" s="176" t="str">
        <f t="shared" si="8"/>
        <v/>
      </c>
      <c r="Y100" s="176" t="str">
        <f t="shared" si="11"/>
        <v>100.0%</v>
      </c>
      <c r="Z100" s="176" t="str">
        <f t="shared" si="9"/>
        <v/>
      </c>
      <c r="AA100" s="55"/>
      <c r="AB100" s="55"/>
    </row>
    <row r="101" ht="30.0" customHeight="1">
      <c r="A101" s="1"/>
      <c r="B101" s="166" t="str">
        <f t="shared" si="1"/>
        <v>0</v>
      </c>
      <c r="C101" s="98" t="str">
        <f t="shared" si="10"/>
        <v>-</v>
      </c>
      <c r="D101" s="151" t="str">
        <f>IF('CADASTRO PROD'!D98 = "","", 'CADASTRO PROD'!D98)</f>
        <v/>
      </c>
      <c r="E101" s="100" t="str">
        <f>IF('CADASTRO PROD'!E98:G98 = "", "", 'CADASTRO PROD'!E98:G98)</f>
        <v/>
      </c>
      <c r="F101" s="92"/>
      <c r="G101" s="93"/>
      <c r="H101" s="101" t="str">
        <f>IF(D101="","",(SUMIFS('LANÇAMENTOS ENT'!N:N,'LANÇAMENTOS ENT'!E:E,D101)-SUMIFS('LANÇAMENTOS SAÍ'!K:K,'LANÇAMENTOS SAÍ'!E:E,D101)+SUMIFS('CADASTRO PROD'!I:I,'CADASTRO PROD'!D:D,D101)))</f>
        <v/>
      </c>
      <c r="I101" s="101"/>
      <c r="J101" s="151" t="str">
        <f>VLOOKUP(E101, 'LANÇAMENTOS ENT'!$AN$8:$AO$507, 2,FALSE)</f>
        <v>#N/A</v>
      </c>
      <c r="K101" s="103" t="str">
        <f>IFERROR(VLOOKUP($D101,'CADASTRO PROD'!$D$8:$P$508,13, FALSE)*H101, "")</f>
        <v>  </v>
      </c>
      <c r="L101" s="103" t="str">
        <f>IFERROR(VLOOKUP($D101,'CADASTRO PROD'!$D$8:$P$508,13, FALSE)*I101, "")</f>
        <v>  </v>
      </c>
      <c r="M101" s="172" t="str">
        <f t="shared" si="2"/>
        <v/>
      </c>
      <c r="N101" s="173" t="str">
        <f t="shared" si="3"/>
        <v/>
      </c>
      <c r="O101" s="181"/>
      <c r="P101" s="179"/>
      <c r="Q101" s="55"/>
      <c r="R101" s="55"/>
      <c r="S101" s="55" t="str">
        <f t="shared" si="4"/>
        <v/>
      </c>
      <c r="T101" s="55"/>
      <c r="U101" s="55" t="str">
        <f t="shared" si="5"/>
        <v/>
      </c>
      <c r="V101" s="104" t="str">
        <f t="shared" si="12"/>
        <v>  </v>
      </c>
      <c r="W101" s="152" t="str">
        <f t="shared" si="7"/>
        <v/>
      </c>
      <c r="X101" s="176" t="str">
        <f t="shared" si="8"/>
        <v/>
      </c>
      <c r="Y101" s="176" t="str">
        <f t="shared" si="11"/>
        <v>100.0%</v>
      </c>
      <c r="Z101" s="176" t="str">
        <f t="shared" si="9"/>
        <v/>
      </c>
      <c r="AA101" s="55"/>
      <c r="AB101" s="55"/>
    </row>
    <row r="102" ht="30.0" customHeight="1">
      <c r="A102" s="1"/>
      <c r="B102" s="166" t="str">
        <f t="shared" si="1"/>
        <v>0</v>
      </c>
      <c r="C102" s="108" t="str">
        <f t="shared" si="10"/>
        <v>-</v>
      </c>
      <c r="D102" s="150" t="str">
        <f>IF('CADASTRO PROD'!D99 = "","", 'CADASTRO PROD'!D99)</f>
        <v/>
      </c>
      <c r="E102" s="110" t="str">
        <f>IF('CADASTRO PROD'!E99:G99 = "", "", 'CADASTRO PROD'!E99:G99)</f>
        <v/>
      </c>
      <c r="F102" s="92"/>
      <c r="G102" s="93"/>
      <c r="H102" s="111" t="str">
        <f>IF(D102="","",(SUMIFS('LANÇAMENTOS ENT'!N:N,'LANÇAMENTOS ENT'!E:E,D102)-SUMIFS('LANÇAMENTOS SAÍ'!K:K,'LANÇAMENTOS SAÍ'!E:E,D102)+SUMIFS('CADASTRO PROD'!I:I,'CADASTRO PROD'!D:D,D102)))</f>
        <v/>
      </c>
      <c r="I102" s="111"/>
      <c r="J102" s="150" t="str">
        <f>VLOOKUP(E102, 'LANÇAMENTOS ENT'!$AN$8:$AO$507, 2,FALSE)</f>
        <v>#N/A</v>
      </c>
      <c r="K102" s="113" t="str">
        <f>IFERROR(VLOOKUP($D102,'CADASTRO PROD'!$D$8:$P$508,13, FALSE)*H102, "")</f>
        <v>  </v>
      </c>
      <c r="L102" s="113" t="str">
        <f>IFERROR(VLOOKUP($D102,'CADASTRO PROD'!$D$8:$P$508,13, FALSE)*I102, "")</f>
        <v>  </v>
      </c>
      <c r="M102" s="178" t="str">
        <f t="shared" si="2"/>
        <v/>
      </c>
      <c r="N102" s="173" t="str">
        <f t="shared" si="3"/>
        <v/>
      </c>
      <c r="O102" s="181"/>
      <c r="P102" s="179"/>
      <c r="Q102" s="55"/>
      <c r="R102" s="55"/>
      <c r="S102" s="55" t="str">
        <f t="shared" si="4"/>
        <v/>
      </c>
      <c r="T102" s="55"/>
      <c r="U102" s="55" t="str">
        <f t="shared" si="5"/>
        <v/>
      </c>
      <c r="V102" s="104" t="str">
        <f t="shared" si="12"/>
        <v>  </v>
      </c>
      <c r="W102" s="152" t="str">
        <f t="shared" si="7"/>
        <v/>
      </c>
      <c r="X102" s="176" t="str">
        <f t="shared" si="8"/>
        <v/>
      </c>
      <c r="Y102" s="176" t="str">
        <f t="shared" si="11"/>
        <v>100.0%</v>
      </c>
      <c r="Z102" s="176" t="str">
        <f t="shared" si="9"/>
        <v/>
      </c>
      <c r="AA102" s="55"/>
      <c r="AB102" s="55"/>
    </row>
    <row r="103" ht="30.0" customHeight="1">
      <c r="A103" s="1"/>
      <c r="B103" s="166" t="str">
        <f t="shared" si="1"/>
        <v>0</v>
      </c>
      <c r="C103" s="98" t="str">
        <f t="shared" si="10"/>
        <v>-</v>
      </c>
      <c r="D103" s="151" t="str">
        <f>IF('CADASTRO PROD'!D100 = "","", 'CADASTRO PROD'!D100)</f>
        <v/>
      </c>
      <c r="E103" s="100" t="str">
        <f>IF('CADASTRO PROD'!E100:G100 = "", "", 'CADASTRO PROD'!E100:G100)</f>
        <v/>
      </c>
      <c r="F103" s="92"/>
      <c r="G103" s="93"/>
      <c r="H103" s="101" t="str">
        <f>IF(D103="","",(SUMIFS('LANÇAMENTOS ENT'!N:N,'LANÇAMENTOS ENT'!E:E,D103)-SUMIFS('LANÇAMENTOS SAÍ'!K:K,'LANÇAMENTOS SAÍ'!E:E,D103)+SUMIFS('CADASTRO PROD'!I:I,'CADASTRO PROD'!D:D,D103)))</f>
        <v/>
      </c>
      <c r="I103" s="101"/>
      <c r="J103" s="151" t="str">
        <f>VLOOKUP(E103, 'LANÇAMENTOS ENT'!$AN$8:$AO$507, 2,FALSE)</f>
        <v>#N/A</v>
      </c>
      <c r="K103" s="103" t="str">
        <f>IFERROR(VLOOKUP($D103,'CADASTRO PROD'!$D$8:$P$508,13, FALSE)*H103, "")</f>
        <v>  </v>
      </c>
      <c r="L103" s="103" t="str">
        <f>IFERROR(VLOOKUP($D103,'CADASTRO PROD'!$D$8:$P$508,13, FALSE)*I103, "")</f>
        <v>  </v>
      </c>
      <c r="M103" s="172" t="str">
        <f t="shared" si="2"/>
        <v/>
      </c>
      <c r="N103" s="173" t="str">
        <f t="shared" si="3"/>
        <v/>
      </c>
      <c r="O103" s="181"/>
      <c r="P103" s="179"/>
      <c r="Q103" s="55"/>
      <c r="R103" s="55"/>
      <c r="S103" s="55" t="str">
        <f t="shared" si="4"/>
        <v/>
      </c>
      <c r="T103" s="55"/>
      <c r="U103" s="55" t="str">
        <f t="shared" si="5"/>
        <v/>
      </c>
      <c r="V103" s="104" t="str">
        <f t="shared" si="12"/>
        <v>  </v>
      </c>
      <c r="W103" s="152" t="str">
        <f t="shared" si="7"/>
        <v/>
      </c>
      <c r="X103" s="176" t="str">
        <f t="shared" si="8"/>
        <v/>
      </c>
      <c r="Y103" s="176" t="str">
        <f t="shared" si="11"/>
        <v>100.0%</v>
      </c>
      <c r="Z103" s="176" t="str">
        <f t="shared" si="9"/>
        <v/>
      </c>
      <c r="AA103" s="55"/>
      <c r="AB103" s="55"/>
    </row>
    <row r="104" ht="30.0" customHeight="1">
      <c r="A104" s="1"/>
      <c r="B104" s="166" t="str">
        <f t="shared" si="1"/>
        <v>0</v>
      </c>
      <c r="C104" s="108" t="str">
        <f t="shared" si="10"/>
        <v>-</v>
      </c>
      <c r="D104" s="150" t="str">
        <f>IF('CADASTRO PROD'!D101 = "","", 'CADASTRO PROD'!D101)</f>
        <v/>
      </c>
      <c r="E104" s="110" t="str">
        <f>IF('CADASTRO PROD'!E101:G101 = "", "", 'CADASTRO PROD'!E101:G101)</f>
        <v/>
      </c>
      <c r="F104" s="92"/>
      <c r="G104" s="93"/>
      <c r="H104" s="111" t="str">
        <f>IF(D104="","",(SUMIFS('LANÇAMENTOS ENT'!N:N,'LANÇAMENTOS ENT'!E:E,D104)-SUMIFS('LANÇAMENTOS SAÍ'!K:K,'LANÇAMENTOS SAÍ'!E:E,D104)+SUMIFS('CADASTRO PROD'!I:I,'CADASTRO PROD'!D:D,D104)))</f>
        <v/>
      </c>
      <c r="I104" s="111"/>
      <c r="J104" s="150" t="str">
        <f>VLOOKUP(E104, 'LANÇAMENTOS ENT'!$AN$8:$AO$507, 2,FALSE)</f>
        <v>#N/A</v>
      </c>
      <c r="K104" s="113" t="str">
        <f>IFERROR(VLOOKUP($D104,'CADASTRO PROD'!$D$8:$P$508,13, FALSE)*H104, "")</f>
        <v>  </v>
      </c>
      <c r="L104" s="113" t="str">
        <f>IFERROR(VLOOKUP($D104,'CADASTRO PROD'!$D$8:$P$508,13, FALSE)*I104, "")</f>
        <v>  </v>
      </c>
      <c r="M104" s="178" t="str">
        <f t="shared" si="2"/>
        <v/>
      </c>
      <c r="N104" s="173" t="str">
        <f t="shared" si="3"/>
        <v/>
      </c>
      <c r="O104" s="181"/>
      <c r="P104" s="179"/>
      <c r="Q104" s="55"/>
      <c r="R104" s="55"/>
      <c r="S104" s="55" t="str">
        <f t="shared" si="4"/>
        <v/>
      </c>
      <c r="T104" s="55"/>
      <c r="U104" s="55" t="str">
        <f t="shared" si="5"/>
        <v/>
      </c>
      <c r="V104" s="104" t="str">
        <f t="shared" si="12"/>
        <v>  </v>
      </c>
      <c r="W104" s="152" t="str">
        <f t="shared" si="7"/>
        <v/>
      </c>
      <c r="X104" s="176" t="str">
        <f t="shared" si="8"/>
        <v/>
      </c>
      <c r="Y104" s="176" t="str">
        <f t="shared" si="11"/>
        <v>100.0%</v>
      </c>
      <c r="Z104" s="176" t="str">
        <f t="shared" si="9"/>
        <v/>
      </c>
      <c r="AA104" s="55"/>
      <c r="AB104" s="55"/>
    </row>
    <row r="105" ht="30.0" customHeight="1">
      <c r="A105" s="1"/>
      <c r="B105" s="166" t="str">
        <f t="shared" si="1"/>
        <v>0</v>
      </c>
      <c r="C105" s="98" t="str">
        <f t="shared" si="10"/>
        <v>-</v>
      </c>
      <c r="D105" s="151" t="str">
        <f>IF('CADASTRO PROD'!D102 = "","", 'CADASTRO PROD'!D102)</f>
        <v/>
      </c>
      <c r="E105" s="100" t="str">
        <f>IF('CADASTRO PROD'!E102:G102 = "", "", 'CADASTRO PROD'!E102:G102)</f>
        <v/>
      </c>
      <c r="F105" s="92"/>
      <c r="G105" s="93"/>
      <c r="H105" s="101" t="str">
        <f>IF(D105="","",(SUMIFS('LANÇAMENTOS ENT'!N:N,'LANÇAMENTOS ENT'!E:E,D105)-SUMIFS('LANÇAMENTOS SAÍ'!K:K,'LANÇAMENTOS SAÍ'!E:E,D105)+SUMIFS('CADASTRO PROD'!I:I,'CADASTRO PROD'!D:D,D105)))</f>
        <v/>
      </c>
      <c r="I105" s="101"/>
      <c r="J105" s="151" t="str">
        <f>VLOOKUP(E105, 'LANÇAMENTOS ENT'!$AN$8:$AO$507, 2,FALSE)</f>
        <v>#N/A</v>
      </c>
      <c r="K105" s="103" t="str">
        <f>IFERROR(VLOOKUP($D105,'CADASTRO PROD'!$D$8:$P$508,13, FALSE)*H105, "")</f>
        <v>  </v>
      </c>
      <c r="L105" s="103" t="str">
        <f>IFERROR(VLOOKUP($D105,'CADASTRO PROD'!$D$8:$P$508,13, FALSE)*I105, "")</f>
        <v>  </v>
      </c>
      <c r="M105" s="172" t="str">
        <f t="shared" si="2"/>
        <v/>
      </c>
      <c r="N105" s="173" t="str">
        <f t="shared" si="3"/>
        <v/>
      </c>
      <c r="O105" s="181"/>
      <c r="P105" s="179"/>
      <c r="Q105" s="55"/>
      <c r="R105" s="55"/>
      <c r="S105" s="55" t="str">
        <f t="shared" si="4"/>
        <v/>
      </c>
      <c r="T105" s="55"/>
      <c r="U105" s="55" t="str">
        <f t="shared" si="5"/>
        <v/>
      </c>
      <c r="V105" s="104" t="str">
        <f t="shared" si="12"/>
        <v>  </v>
      </c>
      <c r="W105" s="152" t="str">
        <f t="shared" si="7"/>
        <v/>
      </c>
      <c r="X105" s="176" t="str">
        <f t="shared" si="8"/>
        <v/>
      </c>
      <c r="Y105" s="176" t="str">
        <f t="shared" si="11"/>
        <v>100.0%</v>
      </c>
      <c r="Z105" s="176" t="str">
        <f t="shared" si="9"/>
        <v/>
      </c>
      <c r="AA105" s="55"/>
      <c r="AB105" s="55"/>
    </row>
    <row r="106" ht="30.0" customHeight="1">
      <c r="A106" s="1"/>
      <c r="B106" s="166" t="str">
        <f t="shared" si="1"/>
        <v>0</v>
      </c>
      <c r="C106" s="108" t="str">
        <f t="shared" si="10"/>
        <v>-</v>
      </c>
      <c r="D106" s="150" t="str">
        <f>IF('CADASTRO PROD'!D103 = "","", 'CADASTRO PROD'!D103)</f>
        <v/>
      </c>
      <c r="E106" s="110" t="str">
        <f>IF('CADASTRO PROD'!E103:G103 = "", "", 'CADASTRO PROD'!E103:G103)</f>
        <v/>
      </c>
      <c r="F106" s="92"/>
      <c r="G106" s="93"/>
      <c r="H106" s="111" t="str">
        <f>IF(D106="","",(SUMIFS('LANÇAMENTOS ENT'!N:N,'LANÇAMENTOS ENT'!E:E,D106)-SUMIFS('LANÇAMENTOS SAÍ'!K:K,'LANÇAMENTOS SAÍ'!E:E,D106)+SUMIFS('CADASTRO PROD'!I:I,'CADASTRO PROD'!D:D,D106)))</f>
        <v/>
      </c>
      <c r="I106" s="111"/>
      <c r="J106" s="150" t="str">
        <f>VLOOKUP(E106, 'LANÇAMENTOS ENT'!$AN$8:$AO$507, 2,FALSE)</f>
        <v>#N/A</v>
      </c>
      <c r="K106" s="113" t="str">
        <f>IFERROR(VLOOKUP($D106,'CADASTRO PROD'!$D$8:$P$508,13, FALSE)*H106, "")</f>
        <v>  </v>
      </c>
      <c r="L106" s="113" t="str">
        <f>IFERROR(VLOOKUP($D106,'CADASTRO PROD'!$D$8:$P$508,13, FALSE)*I106, "")</f>
        <v>  </v>
      </c>
      <c r="M106" s="178" t="str">
        <f t="shared" si="2"/>
        <v/>
      </c>
      <c r="N106" s="173" t="str">
        <f t="shared" si="3"/>
        <v/>
      </c>
      <c r="O106" s="181"/>
      <c r="P106" s="179"/>
      <c r="Q106" s="55"/>
      <c r="R106" s="55"/>
      <c r="S106" s="55" t="str">
        <f t="shared" si="4"/>
        <v/>
      </c>
      <c r="T106" s="55"/>
      <c r="U106" s="55" t="str">
        <f t="shared" si="5"/>
        <v/>
      </c>
      <c r="V106" s="104" t="str">
        <f t="shared" si="12"/>
        <v>  </v>
      </c>
      <c r="W106" s="152" t="str">
        <f t="shared" si="7"/>
        <v/>
      </c>
      <c r="X106" s="176" t="str">
        <f t="shared" si="8"/>
        <v/>
      </c>
      <c r="Y106" s="176" t="str">
        <f t="shared" si="11"/>
        <v>100.0%</v>
      </c>
      <c r="Z106" s="176" t="str">
        <f t="shared" si="9"/>
        <v/>
      </c>
      <c r="AA106" s="55"/>
      <c r="AB106" s="55"/>
    </row>
    <row r="107" ht="30.0" customHeight="1">
      <c r="A107" s="1"/>
      <c r="B107" s="166" t="str">
        <f t="shared" si="1"/>
        <v>0</v>
      </c>
      <c r="C107" s="98" t="str">
        <f t="shared" si="10"/>
        <v>-</v>
      </c>
      <c r="D107" s="151" t="str">
        <f>IF('CADASTRO PROD'!D104 = "","", 'CADASTRO PROD'!D104)</f>
        <v/>
      </c>
      <c r="E107" s="100" t="str">
        <f>IF('CADASTRO PROD'!E104:G104 = "", "", 'CADASTRO PROD'!E104:G104)</f>
        <v/>
      </c>
      <c r="F107" s="92"/>
      <c r="G107" s="93"/>
      <c r="H107" s="101" t="str">
        <f>IF(D107="","",(SUMIFS('LANÇAMENTOS ENT'!N:N,'LANÇAMENTOS ENT'!E:E,D107)-SUMIFS('LANÇAMENTOS SAÍ'!K:K,'LANÇAMENTOS SAÍ'!E:E,D107)+SUMIFS('CADASTRO PROD'!I:I,'CADASTRO PROD'!D:D,D107)))</f>
        <v/>
      </c>
      <c r="I107" s="101"/>
      <c r="J107" s="151" t="str">
        <f>VLOOKUP(E107, 'LANÇAMENTOS ENT'!$AN$8:$AO$507, 2,FALSE)</f>
        <v>#N/A</v>
      </c>
      <c r="K107" s="103" t="str">
        <f>IFERROR(VLOOKUP($D107,'CADASTRO PROD'!$D$8:$P$508,13, FALSE)*H107, "")</f>
        <v>  </v>
      </c>
      <c r="L107" s="103" t="str">
        <f>IFERROR(VLOOKUP($D107,'CADASTRO PROD'!$D$8:$P$508,13, FALSE)*I107, "")</f>
        <v>  </v>
      </c>
      <c r="M107" s="172" t="str">
        <f t="shared" si="2"/>
        <v/>
      </c>
      <c r="N107" s="173" t="str">
        <f t="shared" si="3"/>
        <v/>
      </c>
      <c r="O107" s="181"/>
      <c r="P107" s="179"/>
      <c r="Q107" s="55"/>
      <c r="R107" s="55"/>
      <c r="S107" s="55" t="str">
        <f t="shared" si="4"/>
        <v/>
      </c>
      <c r="T107" s="55"/>
      <c r="U107" s="55" t="str">
        <f t="shared" si="5"/>
        <v/>
      </c>
      <c r="V107" s="104" t="str">
        <f t="shared" si="12"/>
        <v>  </v>
      </c>
      <c r="W107" s="152" t="str">
        <f t="shared" si="7"/>
        <v/>
      </c>
      <c r="X107" s="176" t="str">
        <f t="shared" si="8"/>
        <v/>
      </c>
      <c r="Y107" s="176" t="str">
        <f t="shared" si="11"/>
        <v>100.0%</v>
      </c>
      <c r="Z107" s="176" t="str">
        <f t="shared" si="9"/>
        <v/>
      </c>
      <c r="AA107" s="55"/>
      <c r="AB107" s="55"/>
    </row>
    <row r="108" ht="30.0" customHeight="1">
      <c r="A108" s="1"/>
      <c r="B108" s="166" t="str">
        <f t="shared" si="1"/>
        <v>0</v>
      </c>
      <c r="C108" s="108" t="str">
        <f t="shared" si="10"/>
        <v>-</v>
      </c>
      <c r="D108" s="150" t="str">
        <f>IF('CADASTRO PROD'!D105 = "","", 'CADASTRO PROD'!D105)</f>
        <v/>
      </c>
      <c r="E108" s="110" t="str">
        <f>IF('CADASTRO PROD'!E105:G105 = "", "", 'CADASTRO PROD'!E105:G105)</f>
        <v/>
      </c>
      <c r="F108" s="92"/>
      <c r="G108" s="93"/>
      <c r="H108" s="111" t="str">
        <f>IF(D108="","",(SUMIFS('LANÇAMENTOS ENT'!N:N,'LANÇAMENTOS ENT'!E:E,D108)-SUMIFS('LANÇAMENTOS SAÍ'!K:K,'LANÇAMENTOS SAÍ'!E:E,D108)+SUMIFS('CADASTRO PROD'!I:I,'CADASTRO PROD'!D:D,D108)))</f>
        <v/>
      </c>
      <c r="I108" s="111"/>
      <c r="J108" s="150" t="str">
        <f>VLOOKUP(E108, 'LANÇAMENTOS ENT'!$AN$8:$AO$507, 2,FALSE)</f>
        <v>#N/A</v>
      </c>
      <c r="K108" s="113" t="str">
        <f>IFERROR(VLOOKUP($D108,'CADASTRO PROD'!$D$8:$P$508,13, FALSE)*H108, "")</f>
        <v>  </v>
      </c>
      <c r="L108" s="113" t="str">
        <f>IFERROR(VLOOKUP($D108,'CADASTRO PROD'!$D$8:$P$508,13, FALSE)*I108, "")</f>
        <v>  </v>
      </c>
      <c r="M108" s="178" t="str">
        <f t="shared" si="2"/>
        <v/>
      </c>
      <c r="N108" s="173" t="str">
        <f t="shared" si="3"/>
        <v/>
      </c>
      <c r="O108" s="181"/>
      <c r="P108" s="179"/>
      <c r="Q108" s="55"/>
      <c r="R108" s="55"/>
      <c r="S108" s="55" t="str">
        <f t="shared" si="4"/>
        <v/>
      </c>
      <c r="T108" s="55"/>
      <c r="U108" s="55" t="str">
        <f t="shared" si="5"/>
        <v/>
      </c>
      <c r="V108" s="104" t="str">
        <f t="shared" si="12"/>
        <v>  </v>
      </c>
      <c r="W108" s="152" t="str">
        <f t="shared" si="7"/>
        <v/>
      </c>
      <c r="X108" s="176" t="str">
        <f t="shared" si="8"/>
        <v/>
      </c>
      <c r="Y108" s="176" t="str">
        <f t="shared" si="11"/>
        <v>100.0%</v>
      </c>
      <c r="Z108" s="176" t="str">
        <f t="shared" si="9"/>
        <v/>
      </c>
      <c r="AA108" s="55"/>
      <c r="AB108" s="55"/>
    </row>
    <row r="109" ht="30.0" customHeight="1">
      <c r="A109" s="1"/>
      <c r="B109" s="166" t="str">
        <f t="shared" si="1"/>
        <v>0</v>
      </c>
      <c r="C109" s="98" t="str">
        <f t="shared" si="10"/>
        <v>-</v>
      </c>
      <c r="D109" s="151" t="str">
        <f>IF('CADASTRO PROD'!D106 = "","", 'CADASTRO PROD'!D106)</f>
        <v/>
      </c>
      <c r="E109" s="100" t="str">
        <f>IF('CADASTRO PROD'!E106:G106 = "", "", 'CADASTRO PROD'!E106:G106)</f>
        <v/>
      </c>
      <c r="F109" s="92"/>
      <c r="G109" s="93"/>
      <c r="H109" s="101" t="str">
        <f>IF(D109="","",(SUMIFS('LANÇAMENTOS ENT'!N:N,'LANÇAMENTOS ENT'!E:E,D109)-SUMIFS('LANÇAMENTOS SAÍ'!K:K,'LANÇAMENTOS SAÍ'!E:E,D109)+SUMIFS('CADASTRO PROD'!I:I,'CADASTRO PROD'!D:D,D109)))</f>
        <v/>
      </c>
      <c r="I109" s="101"/>
      <c r="J109" s="151" t="str">
        <f>VLOOKUP(E109, 'LANÇAMENTOS ENT'!$AN$8:$AO$507, 2,FALSE)</f>
        <v>#N/A</v>
      </c>
      <c r="K109" s="103" t="str">
        <f>IFERROR(VLOOKUP($D109,'CADASTRO PROD'!$D$8:$P$508,13, FALSE)*H109, "")</f>
        <v>  </v>
      </c>
      <c r="L109" s="103" t="str">
        <f>IFERROR(VLOOKUP($D109,'CADASTRO PROD'!$D$8:$P$508,13, FALSE)*I109, "")</f>
        <v>  </v>
      </c>
      <c r="M109" s="172" t="str">
        <f t="shared" si="2"/>
        <v/>
      </c>
      <c r="N109" s="173" t="str">
        <f t="shared" si="3"/>
        <v/>
      </c>
      <c r="O109" s="181"/>
      <c r="P109" s="179"/>
      <c r="Q109" s="55"/>
      <c r="R109" s="55"/>
      <c r="S109" s="55" t="str">
        <f t="shared" si="4"/>
        <v/>
      </c>
      <c r="T109" s="55"/>
      <c r="U109" s="55" t="str">
        <f t="shared" si="5"/>
        <v/>
      </c>
      <c r="V109" s="104" t="str">
        <f t="shared" si="12"/>
        <v>  </v>
      </c>
      <c r="W109" s="152" t="str">
        <f t="shared" si="7"/>
        <v/>
      </c>
      <c r="X109" s="176" t="str">
        <f t="shared" si="8"/>
        <v/>
      </c>
      <c r="Y109" s="176" t="str">
        <f t="shared" si="11"/>
        <v>100.0%</v>
      </c>
      <c r="Z109" s="176" t="str">
        <f t="shared" si="9"/>
        <v/>
      </c>
      <c r="AA109" s="55"/>
      <c r="AB109" s="55"/>
    </row>
    <row r="110" ht="30.0" customHeight="1">
      <c r="A110" s="1"/>
      <c r="B110" s="166" t="str">
        <f t="shared" si="1"/>
        <v>0</v>
      </c>
      <c r="C110" s="108" t="str">
        <f t="shared" si="10"/>
        <v>-</v>
      </c>
      <c r="D110" s="150" t="str">
        <f>IF('CADASTRO PROD'!D107 = "","", 'CADASTRO PROD'!D107)</f>
        <v/>
      </c>
      <c r="E110" s="110" t="str">
        <f>IF('CADASTRO PROD'!E107:G107 = "", "", 'CADASTRO PROD'!E107:G107)</f>
        <v/>
      </c>
      <c r="F110" s="92"/>
      <c r="G110" s="93"/>
      <c r="H110" s="111" t="str">
        <f>IF(D110="","",(SUMIFS('LANÇAMENTOS ENT'!N:N,'LANÇAMENTOS ENT'!E:E,D110)-SUMIFS('LANÇAMENTOS SAÍ'!K:K,'LANÇAMENTOS SAÍ'!E:E,D110)+SUMIFS('CADASTRO PROD'!I:I,'CADASTRO PROD'!D:D,D110)))</f>
        <v/>
      </c>
      <c r="I110" s="111"/>
      <c r="J110" s="150" t="str">
        <f>VLOOKUP(E110, 'LANÇAMENTOS ENT'!$AN$8:$AO$507, 2,FALSE)</f>
        <v>#N/A</v>
      </c>
      <c r="K110" s="113" t="str">
        <f>IFERROR(VLOOKUP($D110,'CADASTRO PROD'!$D$8:$P$508,13, FALSE)*H110, "")</f>
        <v>  </v>
      </c>
      <c r="L110" s="113" t="str">
        <f>IFERROR(VLOOKUP($D110,'CADASTRO PROD'!$D$8:$P$508,13, FALSE)*I110, "")</f>
        <v>  </v>
      </c>
      <c r="M110" s="178" t="str">
        <f t="shared" si="2"/>
        <v/>
      </c>
      <c r="N110" s="173" t="str">
        <f t="shared" si="3"/>
        <v/>
      </c>
      <c r="O110" s="181"/>
      <c r="P110" s="179"/>
      <c r="Q110" s="55"/>
      <c r="R110" s="55"/>
      <c r="S110" s="55" t="str">
        <f t="shared" si="4"/>
        <v/>
      </c>
      <c r="T110" s="55"/>
      <c r="U110" s="55" t="str">
        <f t="shared" si="5"/>
        <v/>
      </c>
      <c r="V110" s="104" t="str">
        <f t="shared" si="12"/>
        <v>  </v>
      </c>
      <c r="W110" s="152" t="str">
        <f t="shared" si="7"/>
        <v/>
      </c>
      <c r="X110" s="176" t="str">
        <f t="shared" si="8"/>
        <v/>
      </c>
      <c r="Y110" s="176" t="str">
        <f t="shared" si="11"/>
        <v>100.0%</v>
      </c>
      <c r="Z110" s="176" t="str">
        <f t="shared" si="9"/>
        <v/>
      </c>
      <c r="AA110" s="55"/>
      <c r="AB110" s="55"/>
    </row>
    <row r="111" ht="30.0" customHeight="1">
      <c r="A111" s="1"/>
      <c r="B111" s="166" t="str">
        <f t="shared" si="1"/>
        <v>0</v>
      </c>
      <c r="C111" s="98" t="str">
        <f t="shared" si="10"/>
        <v>-</v>
      </c>
      <c r="D111" s="151" t="str">
        <f>IF('CADASTRO PROD'!D108 = "","", 'CADASTRO PROD'!D108)</f>
        <v/>
      </c>
      <c r="E111" s="100" t="str">
        <f>IF('CADASTRO PROD'!E108:G108 = "", "", 'CADASTRO PROD'!E108:G108)</f>
        <v/>
      </c>
      <c r="F111" s="92"/>
      <c r="G111" s="93"/>
      <c r="H111" s="101" t="str">
        <f>IF(D111="","",(SUMIFS('LANÇAMENTOS ENT'!N:N,'LANÇAMENTOS ENT'!E:E,D111)-SUMIFS('LANÇAMENTOS SAÍ'!K:K,'LANÇAMENTOS SAÍ'!E:E,D111)+SUMIFS('CADASTRO PROD'!I:I,'CADASTRO PROD'!D:D,D111)))</f>
        <v/>
      </c>
      <c r="I111" s="101"/>
      <c r="J111" s="151" t="str">
        <f>VLOOKUP(E111, 'LANÇAMENTOS ENT'!$AN$8:$AO$507, 2,FALSE)</f>
        <v>#N/A</v>
      </c>
      <c r="K111" s="103" t="str">
        <f>IFERROR(VLOOKUP($D111,'CADASTRO PROD'!$D$8:$P$508,13, FALSE)*H111, "")</f>
        <v>  </v>
      </c>
      <c r="L111" s="103" t="str">
        <f>IFERROR(VLOOKUP($D111,'CADASTRO PROD'!$D$8:$P$508,13, FALSE)*I111, "")</f>
        <v>  </v>
      </c>
      <c r="M111" s="172" t="str">
        <f t="shared" si="2"/>
        <v/>
      </c>
      <c r="N111" s="173" t="str">
        <f t="shared" si="3"/>
        <v/>
      </c>
      <c r="O111" s="181"/>
      <c r="P111" s="179"/>
      <c r="Q111" s="55"/>
      <c r="R111" s="55"/>
      <c r="S111" s="55" t="str">
        <f t="shared" si="4"/>
        <v/>
      </c>
      <c r="T111" s="55"/>
      <c r="U111" s="55" t="str">
        <f t="shared" si="5"/>
        <v/>
      </c>
      <c r="V111" s="104" t="str">
        <f t="shared" si="12"/>
        <v>  </v>
      </c>
      <c r="W111" s="152" t="str">
        <f t="shared" si="7"/>
        <v/>
      </c>
      <c r="X111" s="176" t="str">
        <f t="shared" si="8"/>
        <v/>
      </c>
      <c r="Y111" s="176" t="str">
        <f t="shared" si="11"/>
        <v>100.0%</v>
      </c>
      <c r="Z111" s="176" t="str">
        <f t="shared" si="9"/>
        <v/>
      </c>
      <c r="AA111" s="55"/>
      <c r="AB111" s="55"/>
    </row>
    <row r="112" ht="30.0" customHeight="1">
      <c r="A112" s="1"/>
      <c r="B112" s="166" t="str">
        <f t="shared" si="1"/>
        <v>0</v>
      </c>
      <c r="C112" s="108" t="str">
        <f t="shared" si="10"/>
        <v>-</v>
      </c>
      <c r="D112" s="150" t="str">
        <f>IF('CADASTRO PROD'!D109 = "","", 'CADASTRO PROD'!D109)</f>
        <v/>
      </c>
      <c r="E112" s="110" t="str">
        <f>IF('CADASTRO PROD'!E109:G109 = "", "", 'CADASTRO PROD'!E109:G109)</f>
        <v/>
      </c>
      <c r="F112" s="92"/>
      <c r="G112" s="93"/>
      <c r="H112" s="111" t="str">
        <f>IF(D112="","",(SUMIFS('LANÇAMENTOS ENT'!N:N,'LANÇAMENTOS ENT'!E:E,D112)-SUMIFS('LANÇAMENTOS SAÍ'!K:K,'LANÇAMENTOS SAÍ'!E:E,D112)+SUMIFS('CADASTRO PROD'!I:I,'CADASTRO PROD'!D:D,D112)))</f>
        <v/>
      </c>
      <c r="I112" s="111"/>
      <c r="J112" s="150" t="str">
        <f>VLOOKUP(E112, 'LANÇAMENTOS ENT'!$AN$8:$AO$507, 2,FALSE)</f>
        <v>#N/A</v>
      </c>
      <c r="K112" s="113" t="str">
        <f>IFERROR(VLOOKUP($D112,'CADASTRO PROD'!$D$8:$P$508,13, FALSE)*H112, "")</f>
        <v>  </v>
      </c>
      <c r="L112" s="113" t="str">
        <f>IFERROR(VLOOKUP($D112,'CADASTRO PROD'!$D$8:$P$508,13, FALSE)*I112, "")</f>
        <v>  </v>
      </c>
      <c r="M112" s="178" t="str">
        <f t="shared" si="2"/>
        <v/>
      </c>
      <c r="N112" s="173" t="str">
        <f t="shared" si="3"/>
        <v/>
      </c>
      <c r="O112" s="181"/>
      <c r="P112" s="179"/>
      <c r="Q112" s="55"/>
      <c r="R112" s="55"/>
      <c r="S112" s="55" t="str">
        <f t="shared" si="4"/>
        <v/>
      </c>
      <c r="T112" s="55"/>
      <c r="U112" s="55" t="str">
        <f t="shared" si="5"/>
        <v/>
      </c>
      <c r="V112" s="104" t="str">
        <f t="shared" si="12"/>
        <v>  </v>
      </c>
      <c r="W112" s="152" t="str">
        <f t="shared" si="7"/>
        <v/>
      </c>
      <c r="X112" s="176" t="str">
        <f t="shared" si="8"/>
        <v/>
      </c>
      <c r="Y112" s="176" t="str">
        <f t="shared" si="11"/>
        <v>100.0%</v>
      </c>
      <c r="Z112" s="176" t="str">
        <f t="shared" si="9"/>
        <v/>
      </c>
      <c r="AA112" s="55"/>
      <c r="AB112" s="55"/>
    </row>
    <row r="113" ht="30.0" customHeight="1">
      <c r="A113" s="1"/>
      <c r="B113" s="166" t="str">
        <f t="shared" si="1"/>
        <v>0</v>
      </c>
      <c r="C113" s="98" t="str">
        <f t="shared" si="10"/>
        <v>-</v>
      </c>
      <c r="D113" s="151" t="str">
        <f>IF('CADASTRO PROD'!D110 = "","", 'CADASTRO PROD'!D110)</f>
        <v/>
      </c>
      <c r="E113" s="100" t="str">
        <f>IF('CADASTRO PROD'!E110:G110 = "", "", 'CADASTRO PROD'!E110:G110)</f>
        <v/>
      </c>
      <c r="F113" s="92"/>
      <c r="G113" s="93"/>
      <c r="H113" s="101" t="str">
        <f>IF(D113="","",(SUMIFS('LANÇAMENTOS ENT'!N:N,'LANÇAMENTOS ENT'!E:E,D113)-SUMIFS('LANÇAMENTOS SAÍ'!K:K,'LANÇAMENTOS SAÍ'!E:E,D113)+SUMIFS('CADASTRO PROD'!I:I,'CADASTRO PROD'!D:D,D113)))</f>
        <v/>
      </c>
      <c r="I113" s="101"/>
      <c r="J113" s="151" t="str">
        <f>VLOOKUP(E113, 'LANÇAMENTOS ENT'!$AN$8:$AO$507, 2,FALSE)</f>
        <v>#N/A</v>
      </c>
      <c r="K113" s="103" t="str">
        <f>IFERROR(VLOOKUP($D113,'CADASTRO PROD'!$D$8:$P$508,13, FALSE)*H113, "")</f>
        <v>  </v>
      </c>
      <c r="L113" s="103" t="str">
        <f>IFERROR(VLOOKUP($D113,'CADASTRO PROD'!$D$8:$P$508,13, FALSE)*I113, "")</f>
        <v>  </v>
      </c>
      <c r="M113" s="172" t="str">
        <f t="shared" si="2"/>
        <v/>
      </c>
      <c r="N113" s="173" t="str">
        <f t="shared" si="3"/>
        <v/>
      </c>
      <c r="O113" s="181"/>
      <c r="P113" s="179"/>
      <c r="Q113" s="55"/>
      <c r="R113" s="55"/>
      <c r="S113" s="55" t="str">
        <f t="shared" si="4"/>
        <v/>
      </c>
      <c r="T113" s="55"/>
      <c r="U113" s="55" t="str">
        <f t="shared" si="5"/>
        <v/>
      </c>
      <c r="V113" s="104" t="str">
        <f t="shared" si="12"/>
        <v>  </v>
      </c>
      <c r="W113" s="152" t="str">
        <f t="shared" si="7"/>
        <v/>
      </c>
      <c r="X113" s="176" t="str">
        <f t="shared" si="8"/>
        <v/>
      </c>
      <c r="Y113" s="176" t="str">
        <f t="shared" si="11"/>
        <v>100.0%</v>
      </c>
      <c r="Z113" s="176" t="str">
        <f t="shared" si="9"/>
        <v/>
      </c>
      <c r="AA113" s="55"/>
      <c r="AB113" s="55"/>
    </row>
    <row r="114" ht="30.0" customHeight="1">
      <c r="A114" s="1"/>
      <c r="B114" s="166" t="str">
        <f t="shared" si="1"/>
        <v>0</v>
      </c>
      <c r="C114" s="108" t="str">
        <f t="shared" si="10"/>
        <v>-</v>
      </c>
      <c r="D114" s="150" t="str">
        <f>IF('CADASTRO PROD'!D111 = "","", 'CADASTRO PROD'!D111)</f>
        <v/>
      </c>
      <c r="E114" s="110" t="str">
        <f>IF('CADASTRO PROD'!E111:G111 = "", "", 'CADASTRO PROD'!E111:G111)</f>
        <v/>
      </c>
      <c r="F114" s="92"/>
      <c r="G114" s="93"/>
      <c r="H114" s="111" t="str">
        <f>IF(D114="","",(SUMIFS('LANÇAMENTOS ENT'!N:N,'LANÇAMENTOS ENT'!E:E,D114)-SUMIFS('LANÇAMENTOS SAÍ'!K:K,'LANÇAMENTOS SAÍ'!E:E,D114)+SUMIFS('CADASTRO PROD'!I:I,'CADASTRO PROD'!D:D,D114)))</f>
        <v/>
      </c>
      <c r="I114" s="111"/>
      <c r="J114" s="150" t="str">
        <f>VLOOKUP(E114, 'LANÇAMENTOS ENT'!$AN$8:$AO$507, 2,FALSE)</f>
        <v>#N/A</v>
      </c>
      <c r="K114" s="113" t="str">
        <f>IFERROR(VLOOKUP($D114,'CADASTRO PROD'!$D$8:$P$508,13, FALSE)*H114, "")</f>
        <v>  </v>
      </c>
      <c r="L114" s="113" t="str">
        <f>IFERROR(VLOOKUP($D114,'CADASTRO PROD'!$D$8:$P$508,13, FALSE)*I114, "")</f>
        <v>  </v>
      </c>
      <c r="M114" s="178" t="str">
        <f t="shared" si="2"/>
        <v/>
      </c>
      <c r="N114" s="173" t="str">
        <f t="shared" si="3"/>
        <v/>
      </c>
      <c r="O114" s="181"/>
      <c r="P114" s="179"/>
      <c r="Q114" s="55"/>
      <c r="R114" s="55"/>
      <c r="S114" s="55" t="str">
        <f t="shared" si="4"/>
        <v/>
      </c>
      <c r="T114" s="55"/>
      <c r="U114" s="55" t="str">
        <f t="shared" si="5"/>
        <v/>
      </c>
      <c r="V114" s="104" t="str">
        <f t="shared" si="12"/>
        <v>  </v>
      </c>
      <c r="W114" s="152" t="str">
        <f t="shared" si="7"/>
        <v/>
      </c>
      <c r="X114" s="176" t="str">
        <f t="shared" si="8"/>
        <v/>
      </c>
      <c r="Y114" s="176" t="str">
        <f t="shared" si="11"/>
        <v>100.0%</v>
      </c>
      <c r="Z114" s="176" t="str">
        <f t="shared" si="9"/>
        <v/>
      </c>
      <c r="AA114" s="55"/>
      <c r="AB114" s="55"/>
    </row>
    <row r="115" ht="30.0" customHeight="1">
      <c r="A115" s="1"/>
      <c r="B115" s="166" t="str">
        <f t="shared" si="1"/>
        <v>0</v>
      </c>
      <c r="C115" s="98" t="str">
        <f t="shared" si="10"/>
        <v>-</v>
      </c>
      <c r="D115" s="151" t="str">
        <f>IF('CADASTRO PROD'!D112 = "","", 'CADASTRO PROD'!D112)</f>
        <v/>
      </c>
      <c r="E115" s="100" t="str">
        <f>IF('CADASTRO PROD'!E112:G112 = "", "", 'CADASTRO PROD'!E112:G112)</f>
        <v/>
      </c>
      <c r="F115" s="92"/>
      <c r="G115" s="93"/>
      <c r="H115" s="101" t="str">
        <f>IF(D115="","",(SUMIFS('LANÇAMENTOS ENT'!N:N,'LANÇAMENTOS ENT'!E:E,D115)-SUMIFS('LANÇAMENTOS SAÍ'!K:K,'LANÇAMENTOS SAÍ'!E:E,D115)+SUMIFS('CADASTRO PROD'!I:I,'CADASTRO PROD'!D:D,D115)))</f>
        <v/>
      </c>
      <c r="I115" s="101"/>
      <c r="J115" s="151" t="str">
        <f>VLOOKUP(E115, 'LANÇAMENTOS ENT'!$AN$8:$AO$507, 2,FALSE)</f>
        <v>#N/A</v>
      </c>
      <c r="K115" s="103" t="str">
        <f>IFERROR(VLOOKUP($D115,'CADASTRO PROD'!$D$8:$P$508,13, FALSE)*H115, "")</f>
        <v>  </v>
      </c>
      <c r="L115" s="103" t="str">
        <f>IFERROR(VLOOKUP($D115,'CADASTRO PROD'!$D$8:$P$508,13, FALSE)*I115, "")</f>
        <v>  </v>
      </c>
      <c r="M115" s="172" t="str">
        <f t="shared" si="2"/>
        <v/>
      </c>
      <c r="N115" s="173" t="str">
        <f t="shared" si="3"/>
        <v/>
      </c>
      <c r="O115" s="181"/>
      <c r="P115" s="179"/>
      <c r="Q115" s="55"/>
      <c r="R115" s="55"/>
      <c r="S115" s="55" t="str">
        <f t="shared" si="4"/>
        <v/>
      </c>
      <c r="T115" s="55"/>
      <c r="U115" s="55" t="str">
        <f t="shared" si="5"/>
        <v/>
      </c>
      <c r="V115" s="104" t="str">
        <f t="shared" si="12"/>
        <v>  </v>
      </c>
      <c r="W115" s="152" t="str">
        <f t="shared" si="7"/>
        <v/>
      </c>
      <c r="X115" s="176" t="str">
        <f t="shared" si="8"/>
        <v/>
      </c>
      <c r="Y115" s="176" t="str">
        <f t="shared" si="11"/>
        <v>100.0%</v>
      </c>
      <c r="Z115" s="176" t="str">
        <f t="shared" si="9"/>
        <v/>
      </c>
      <c r="AA115" s="55"/>
      <c r="AB115" s="55"/>
    </row>
    <row r="116" ht="30.0" customHeight="1">
      <c r="A116" s="1"/>
      <c r="B116" s="166" t="str">
        <f t="shared" si="1"/>
        <v>0</v>
      </c>
      <c r="C116" s="108" t="str">
        <f t="shared" si="10"/>
        <v>-</v>
      </c>
      <c r="D116" s="150" t="str">
        <f>IF('CADASTRO PROD'!D113 = "","", 'CADASTRO PROD'!D113)</f>
        <v/>
      </c>
      <c r="E116" s="110" t="str">
        <f>IF('CADASTRO PROD'!E113:G113 = "", "", 'CADASTRO PROD'!E113:G113)</f>
        <v/>
      </c>
      <c r="F116" s="92"/>
      <c r="G116" s="93"/>
      <c r="H116" s="111" t="str">
        <f>IF(D116="","",(SUMIFS('LANÇAMENTOS ENT'!N:N,'LANÇAMENTOS ENT'!E:E,D116)-SUMIFS('LANÇAMENTOS SAÍ'!K:K,'LANÇAMENTOS SAÍ'!E:E,D116)+SUMIFS('CADASTRO PROD'!I:I,'CADASTRO PROD'!D:D,D116)))</f>
        <v/>
      </c>
      <c r="I116" s="111"/>
      <c r="J116" s="150" t="str">
        <f>VLOOKUP(E116, 'LANÇAMENTOS ENT'!$AN$8:$AO$507, 2,FALSE)</f>
        <v>#N/A</v>
      </c>
      <c r="K116" s="113" t="str">
        <f>IFERROR(VLOOKUP($D116,'CADASTRO PROD'!$D$8:$P$508,13, FALSE)*H116, "")</f>
        <v>  </v>
      </c>
      <c r="L116" s="113" t="str">
        <f>IFERROR(VLOOKUP($D116,'CADASTRO PROD'!$D$8:$P$508,13, FALSE)*I116, "")</f>
        <v>  </v>
      </c>
      <c r="M116" s="178" t="str">
        <f t="shared" si="2"/>
        <v/>
      </c>
      <c r="N116" s="173" t="str">
        <f t="shared" si="3"/>
        <v/>
      </c>
      <c r="O116" s="181"/>
      <c r="P116" s="179"/>
      <c r="Q116" s="55"/>
      <c r="R116" s="55"/>
      <c r="S116" s="55" t="str">
        <f t="shared" si="4"/>
        <v/>
      </c>
      <c r="T116" s="55"/>
      <c r="U116" s="55" t="str">
        <f t="shared" si="5"/>
        <v/>
      </c>
      <c r="V116" s="104" t="str">
        <f t="shared" si="12"/>
        <v>  </v>
      </c>
      <c r="W116" s="152" t="str">
        <f t="shared" si="7"/>
        <v/>
      </c>
      <c r="X116" s="176" t="str">
        <f t="shared" si="8"/>
        <v/>
      </c>
      <c r="Y116" s="176" t="str">
        <f t="shared" si="11"/>
        <v>100.0%</v>
      </c>
      <c r="Z116" s="176" t="str">
        <f t="shared" si="9"/>
        <v/>
      </c>
      <c r="AA116" s="55"/>
      <c r="AB116" s="55"/>
    </row>
    <row r="117" ht="30.0" customHeight="1">
      <c r="A117" s="1"/>
      <c r="B117" s="166" t="str">
        <f t="shared" si="1"/>
        <v>0</v>
      </c>
      <c r="C117" s="98" t="str">
        <f t="shared" si="10"/>
        <v>-</v>
      </c>
      <c r="D117" s="151" t="str">
        <f>IF('CADASTRO PROD'!D114 = "","", 'CADASTRO PROD'!D114)</f>
        <v/>
      </c>
      <c r="E117" s="100" t="str">
        <f>IF('CADASTRO PROD'!E114:G114 = "", "", 'CADASTRO PROD'!E114:G114)</f>
        <v/>
      </c>
      <c r="F117" s="92"/>
      <c r="G117" s="93"/>
      <c r="H117" s="101" t="str">
        <f>IF(D117="","",(SUMIFS('LANÇAMENTOS ENT'!N:N,'LANÇAMENTOS ENT'!E:E,D117)-SUMIFS('LANÇAMENTOS SAÍ'!K:K,'LANÇAMENTOS SAÍ'!E:E,D117)+SUMIFS('CADASTRO PROD'!I:I,'CADASTRO PROD'!D:D,D117)))</f>
        <v/>
      </c>
      <c r="I117" s="101"/>
      <c r="J117" s="151" t="str">
        <f>VLOOKUP(E117, 'LANÇAMENTOS ENT'!$AN$8:$AO$507, 2,FALSE)</f>
        <v>#N/A</v>
      </c>
      <c r="K117" s="103" t="str">
        <f>IFERROR(VLOOKUP($D117,'CADASTRO PROD'!$D$8:$P$508,13, FALSE)*H117, "")</f>
        <v>  </v>
      </c>
      <c r="L117" s="103" t="str">
        <f>IFERROR(VLOOKUP($D117,'CADASTRO PROD'!$D$8:$P$508,13, FALSE)*I117, "")</f>
        <v>  </v>
      </c>
      <c r="M117" s="172" t="str">
        <f t="shared" si="2"/>
        <v/>
      </c>
      <c r="N117" s="173" t="str">
        <f t="shared" si="3"/>
        <v/>
      </c>
      <c r="O117" s="181"/>
      <c r="P117" s="179"/>
      <c r="Q117" s="55"/>
      <c r="R117" s="55"/>
      <c r="S117" s="55" t="str">
        <f t="shared" si="4"/>
        <v/>
      </c>
      <c r="T117" s="55"/>
      <c r="U117" s="55" t="str">
        <f t="shared" si="5"/>
        <v/>
      </c>
      <c r="V117" s="104" t="str">
        <f t="shared" si="12"/>
        <v>  </v>
      </c>
      <c r="W117" s="152" t="str">
        <f t="shared" si="7"/>
        <v/>
      </c>
      <c r="X117" s="176" t="str">
        <f t="shared" si="8"/>
        <v/>
      </c>
      <c r="Y117" s="176" t="str">
        <f t="shared" si="11"/>
        <v>100.0%</v>
      </c>
      <c r="Z117" s="176" t="str">
        <f t="shared" si="9"/>
        <v/>
      </c>
      <c r="AA117" s="55"/>
      <c r="AB117" s="55"/>
    </row>
    <row r="118" ht="30.0" customHeight="1">
      <c r="A118" s="1"/>
      <c r="B118" s="166" t="str">
        <f t="shared" si="1"/>
        <v>0</v>
      </c>
      <c r="C118" s="108" t="str">
        <f t="shared" si="10"/>
        <v>-</v>
      </c>
      <c r="D118" s="150" t="str">
        <f>IF('CADASTRO PROD'!D115 = "","", 'CADASTRO PROD'!D115)</f>
        <v/>
      </c>
      <c r="E118" s="110" t="str">
        <f>IF('CADASTRO PROD'!E115:G115 = "", "", 'CADASTRO PROD'!E115:G115)</f>
        <v/>
      </c>
      <c r="F118" s="92"/>
      <c r="G118" s="93"/>
      <c r="H118" s="111" t="str">
        <f>IF(D118="","",(SUMIFS('LANÇAMENTOS ENT'!N:N,'LANÇAMENTOS ENT'!E:E,D118)-SUMIFS('LANÇAMENTOS SAÍ'!K:K,'LANÇAMENTOS SAÍ'!E:E,D118)+SUMIFS('CADASTRO PROD'!I:I,'CADASTRO PROD'!D:D,D118)))</f>
        <v/>
      </c>
      <c r="I118" s="111"/>
      <c r="J118" s="150" t="str">
        <f>VLOOKUP(E118, 'LANÇAMENTOS ENT'!$AN$8:$AO$507, 2,FALSE)</f>
        <v>#N/A</v>
      </c>
      <c r="K118" s="113" t="str">
        <f>IFERROR(VLOOKUP($D118,'CADASTRO PROD'!$D$8:$P$508,13, FALSE)*H118, "")</f>
        <v>  </v>
      </c>
      <c r="L118" s="113" t="str">
        <f>IFERROR(VLOOKUP($D118,'CADASTRO PROD'!$D$8:$P$508,13, FALSE)*I118, "")</f>
        <v>  </v>
      </c>
      <c r="M118" s="178" t="str">
        <f t="shared" si="2"/>
        <v/>
      </c>
      <c r="N118" s="173" t="str">
        <f t="shared" si="3"/>
        <v/>
      </c>
      <c r="O118" s="181"/>
      <c r="P118" s="179"/>
      <c r="Q118" s="55"/>
      <c r="R118" s="55"/>
      <c r="S118" s="55" t="str">
        <f t="shared" si="4"/>
        <v/>
      </c>
      <c r="T118" s="55"/>
      <c r="U118" s="55" t="str">
        <f t="shared" si="5"/>
        <v/>
      </c>
      <c r="V118" s="104" t="str">
        <f t="shared" si="12"/>
        <v>  </v>
      </c>
      <c r="W118" s="152" t="str">
        <f t="shared" si="7"/>
        <v/>
      </c>
      <c r="X118" s="176" t="str">
        <f t="shared" si="8"/>
        <v/>
      </c>
      <c r="Y118" s="176" t="str">
        <f t="shared" si="11"/>
        <v>100.0%</v>
      </c>
      <c r="Z118" s="176" t="str">
        <f t="shared" si="9"/>
        <v/>
      </c>
      <c r="AA118" s="55"/>
      <c r="AB118" s="55"/>
    </row>
    <row r="119" ht="30.0" customHeight="1">
      <c r="A119" s="1"/>
      <c r="B119" s="166" t="str">
        <f t="shared" si="1"/>
        <v>0</v>
      </c>
      <c r="C119" s="98" t="str">
        <f t="shared" si="10"/>
        <v>-</v>
      </c>
      <c r="D119" s="151" t="str">
        <f>IF('CADASTRO PROD'!D116 = "","", 'CADASTRO PROD'!D116)</f>
        <v/>
      </c>
      <c r="E119" s="100" t="str">
        <f>IF('CADASTRO PROD'!E116:G116 = "", "", 'CADASTRO PROD'!E116:G116)</f>
        <v/>
      </c>
      <c r="F119" s="92"/>
      <c r="G119" s="93"/>
      <c r="H119" s="101" t="str">
        <f>IF(D119="","",(SUMIFS('LANÇAMENTOS ENT'!N:N,'LANÇAMENTOS ENT'!E:E,D119)-SUMIFS('LANÇAMENTOS SAÍ'!K:K,'LANÇAMENTOS SAÍ'!E:E,D119)+SUMIFS('CADASTRO PROD'!I:I,'CADASTRO PROD'!D:D,D119)))</f>
        <v/>
      </c>
      <c r="I119" s="101"/>
      <c r="J119" s="151" t="str">
        <f>VLOOKUP(E119, 'LANÇAMENTOS ENT'!$AN$8:$AO$507, 2,FALSE)</f>
        <v>#N/A</v>
      </c>
      <c r="K119" s="103" t="str">
        <f>IFERROR(VLOOKUP($D119,'CADASTRO PROD'!$D$8:$P$508,13, FALSE)*H119, "")</f>
        <v>  </v>
      </c>
      <c r="L119" s="103" t="str">
        <f>IFERROR(VLOOKUP($D119,'CADASTRO PROD'!$D$8:$P$508,13, FALSE)*I119, "")</f>
        <v>  </v>
      </c>
      <c r="M119" s="172" t="str">
        <f t="shared" si="2"/>
        <v/>
      </c>
      <c r="N119" s="173" t="str">
        <f t="shared" si="3"/>
        <v/>
      </c>
      <c r="O119" s="181"/>
      <c r="P119" s="179"/>
      <c r="Q119" s="55"/>
      <c r="R119" s="55"/>
      <c r="S119" s="55" t="str">
        <f t="shared" si="4"/>
        <v/>
      </c>
      <c r="T119" s="55"/>
      <c r="U119" s="55" t="str">
        <f t="shared" si="5"/>
        <v/>
      </c>
      <c r="V119" s="104" t="str">
        <f t="shared" si="12"/>
        <v>  </v>
      </c>
      <c r="W119" s="152" t="str">
        <f t="shared" si="7"/>
        <v/>
      </c>
      <c r="X119" s="176" t="str">
        <f t="shared" si="8"/>
        <v/>
      </c>
      <c r="Y119" s="176" t="str">
        <f t="shared" si="11"/>
        <v>100.0%</v>
      </c>
      <c r="Z119" s="176" t="str">
        <f t="shared" si="9"/>
        <v/>
      </c>
      <c r="AA119" s="55"/>
      <c r="AB119" s="55"/>
    </row>
    <row r="120" ht="30.0" customHeight="1">
      <c r="A120" s="1"/>
      <c r="B120" s="166" t="str">
        <f t="shared" si="1"/>
        <v>0</v>
      </c>
      <c r="C120" s="108" t="str">
        <f t="shared" si="10"/>
        <v>-</v>
      </c>
      <c r="D120" s="150" t="str">
        <f>IF('CADASTRO PROD'!D117 = "","", 'CADASTRO PROD'!D117)</f>
        <v/>
      </c>
      <c r="E120" s="110" t="str">
        <f>IF('CADASTRO PROD'!E117:G117 = "", "", 'CADASTRO PROD'!E117:G117)</f>
        <v/>
      </c>
      <c r="F120" s="92"/>
      <c r="G120" s="93"/>
      <c r="H120" s="111" t="str">
        <f>IF(D120="","",(SUMIFS('LANÇAMENTOS ENT'!N:N,'LANÇAMENTOS ENT'!E:E,D120)-SUMIFS('LANÇAMENTOS SAÍ'!K:K,'LANÇAMENTOS SAÍ'!E:E,D120)+SUMIFS('CADASTRO PROD'!I:I,'CADASTRO PROD'!D:D,D120)))</f>
        <v/>
      </c>
      <c r="I120" s="111"/>
      <c r="J120" s="150" t="str">
        <f>VLOOKUP(E120, 'LANÇAMENTOS ENT'!$AN$8:$AO$507, 2,FALSE)</f>
        <v>#N/A</v>
      </c>
      <c r="K120" s="113" t="str">
        <f>IFERROR(VLOOKUP($D120,'CADASTRO PROD'!$D$8:$P$508,13, FALSE)*H120, "")</f>
        <v>  </v>
      </c>
      <c r="L120" s="113" t="str">
        <f>IFERROR(VLOOKUP($D120,'CADASTRO PROD'!$D$8:$P$508,13, FALSE)*I120, "")</f>
        <v>  </v>
      </c>
      <c r="M120" s="178" t="str">
        <f t="shared" si="2"/>
        <v/>
      </c>
      <c r="N120" s="173" t="str">
        <f t="shared" si="3"/>
        <v/>
      </c>
      <c r="O120" s="181"/>
      <c r="P120" s="179"/>
      <c r="Q120" s="55"/>
      <c r="R120" s="55"/>
      <c r="S120" s="55" t="str">
        <f t="shared" si="4"/>
        <v/>
      </c>
      <c r="T120" s="55"/>
      <c r="U120" s="55" t="str">
        <f t="shared" si="5"/>
        <v/>
      </c>
      <c r="V120" s="104" t="str">
        <f t="shared" si="12"/>
        <v>  </v>
      </c>
      <c r="W120" s="152" t="str">
        <f t="shared" si="7"/>
        <v/>
      </c>
      <c r="X120" s="176" t="str">
        <f t="shared" si="8"/>
        <v/>
      </c>
      <c r="Y120" s="176" t="str">
        <f t="shared" si="11"/>
        <v>100.0%</v>
      </c>
      <c r="Z120" s="176" t="str">
        <f t="shared" si="9"/>
        <v/>
      </c>
      <c r="AA120" s="55"/>
      <c r="AB120" s="55"/>
    </row>
    <row r="121" ht="30.0" customHeight="1">
      <c r="A121" s="1"/>
      <c r="B121" s="166" t="str">
        <f t="shared" si="1"/>
        <v>0</v>
      </c>
      <c r="C121" s="98" t="str">
        <f t="shared" si="10"/>
        <v>-</v>
      </c>
      <c r="D121" s="151" t="str">
        <f>IF('CADASTRO PROD'!D118 = "","", 'CADASTRO PROD'!D118)</f>
        <v/>
      </c>
      <c r="E121" s="100" t="str">
        <f>IF('CADASTRO PROD'!E118:G118 = "", "", 'CADASTRO PROD'!E118:G118)</f>
        <v/>
      </c>
      <c r="F121" s="92"/>
      <c r="G121" s="93"/>
      <c r="H121" s="101" t="str">
        <f>IF(D121="","",(SUMIFS('LANÇAMENTOS ENT'!N:N,'LANÇAMENTOS ENT'!E:E,D121)-SUMIFS('LANÇAMENTOS SAÍ'!K:K,'LANÇAMENTOS SAÍ'!E:E,D121)+SUMIFS('CADASTRO PROD'!I:I,'CADASTRO PROD'!D:D,D121)))</f>
        <v/>
      </c>
      <c r="I121" s="101"/>
      <c r="J121" s="151" t="str">
        <f>VLOOKUP(E121, 'LANÇAMENTOS ENT'!$AN$8:$AO$507, 2,FALSE)</f>
        <v>#N/A</v>
      </c>
      <c r="K121" s="103" t="str">
        <f>IFERROR(VLOOKUP($D121,'CADASTRO PROD'!$D$8:$P$508,13, FALSE)*H121, "")</f>
        <v>  </v>
      </c>
      <c r="L121" s="103" t="str">
        <f>IFERROR(VLOOKUP($D121,'CADASTRO PROD'!$D$8:$P$508,13, FALSE)*I121, "")</f>
        <v>  </v>
      </c>
      <c r="M121" s="172" t="str">
        <f t="shared" si="2"/>
        <v/>
      </c>
      <c r="N121" s="173" t="str">
        <f t="shared" si="3"/>
        <v/>
      </c>
      <c r="O121" s="181"/>
      <c r="P121" s="179"/>
      <c r="Q121" s="55"/>
      <c r="R121" s="55"/>
      <c r="S121" s="55" t="str">
        <f t="shared" si="4"/>
        <v/>
      </c>
      <c r="T121" s="55"/>
      <c r="U121" s="55" t="str">
        <f t="shared" si="5"/>
        <v/>
      </c>
      <c r="V121" s="104" t="str">
        <f t="shared" si="12"/>
        <v>  </v>
      </c>
      <c r="W121" s="152" t="str">
        <f t="shared" si="7"/>
        <v/>
      </c>
      <c r="X121" s="176" t="str">
        <f t="shared" si="8"/>
        <v/>
      </c>
      <c r="Y121" s="176" t="str">
        <f t="shared" si="11"/>
        <v>100.0%</v>
      </c>
      <c r="Z121" s="176" t="str">
        <f t="shared" si="9"/>
        <v/>
      </c>
      <c r="AA121" s="55"/>
      <c r="AB121" s="55"/>
    </row>
    <row r="122" ht="30.0" customHeight="1">
      <c r="A122" s="1"/>
      <c r="B122" s="166" t="str">
        <f t="shared" si="1"/>
        <v>0</v>
      </c>
      <c r="C122" s="108" t="str">
        <f t="shared" si="10"/>
        <v>-</v>
      </c>
      <c r="D122" s="150" t="str">
        <f>IF('CADASTRO PROD'!D119 = "","", 'CADASTRO PROD'!D119)</f>
        <v/>
      </c>
      <c r="E122" s="110" t="str">
        <f>IF('CADASTRO PROD'!E119:G119 = "", "", 'CADASTRO PROD'!E119:G119)</f>
        <v/>
      </c>
      <c r="F122" s="92"/>
      <c r="G122" s="93"/>
      <c r="H122" s="111" t="str">
        <f>IF(D122="","",(SUMIFS('LANÇAMENTOS ENT'!N:N,'LANÇAMENTOS ENT'!E:E,D122)-SUMIFS('LANÇAMENTOS SAÍ'!K:K,'LANÇAMENTOS SAÍ'!E:E,D122)+SUMIFS('CADASTRO PROD'!I:I,'CADASTRO PROD'!D:D,D122)))</f>
        <v/>
      </c>
      <c r="I122" s="111"/>
      <c r="J122" s="150" t="str">
        <f>VLOOKUP(E122, 'LANÇAMENTOS ENT'!$AN$8:$AO$507, 2,FALSE)</f>
        <v>#N/A</v>
      </c>
      <c r="K122" s="113" t="str">
        <f>IFERROR(VLOOKUP($D122,'CADASTRO PROD'!$D$8:$P$508,13, FALSE)*H122, "")</f>
        <v>  </v>
      </c>
      <c r="L122" s="113" t="str">
        <f>IFERROR(VLOOKUP($D122,'CADASTRO PROD'!$D$8:$P$508,13, FALSE)*I122, "")</f>
        <v>  </v>
      </c>
      <c r="M122" s="178" t="str">
        <f t="shared" si="2"/>
        <v/>
      </c>
      <c r="N122" s="173" t="str">
        <f t="shared" si="3"/>
        <v/>
      </c>
      <c r="O122" s="181"/>
      <c r="P122" s="179"/>
      <c r="Q122" s="55"/>
      <c r="R122" s="55"/>
      <c r="S122" s="55" t="str">
        <f t="shared" si="4"/>
        <v/>
      </c>
      <c r="T122" s="55"/>
      <c r="U122" s="55" t="str">
        <f t="shared" si="5"/>
        <v/>
      </c>
      <c r="V122" s="104" t="str">
        <f t="shared" si="12"/>
        <v>  </v>
      </c>
      <c r="W122" s="152" t="str">
        <f t="shared" si="7"/>
        <v/>
      </c>
      <c r="X122" s="176" t="str">
        <f t="shared" si="8"/>
        <v/>
      </c>
      <c r="Y122" s="176" t="str">
        <f t="shared" si="11"/>
        <v>100.0%</v>
      </c>
      <c r="Z122" s="176" t="str">
        <f t="shared" si="9"/>
        <v/>
      </c>
      <c r="AA122" s="55"/>
      <c r="AB122" s="55"/>
    </row>
    <row r="123" ht="30.0" customHeight="1">
      <c r="A123" s="1"/>
      <c r="B123" s="166" t="str">
        <f t="shared" si="1"/>
        <v>0</v>
      </c>
      <c r="C123" s="98" t="str">
        <f t="shared" si="10"/>
        <v>-</v>
      </c>
      <c r="D123" s="151" t="str">
        <f>IF('CADASTRO PROD'!D120 = "","", 'CADASTRO PROD'!D120)</f>
        <v/>
      </c>
      <c r="E123" s="100" t="str">
        <f>IF('CADASTRO PROD'!E120:G120 = "", "", 'CADASTRO PROD'!E120:G120)</f>
        <v/>
      </c>
      <c r="F123" s="92"/>
      <c r="G123" s="93"/>
      <c r="H123" s="101" t="str">
        <f>IF(D123="","",(SUMIFS('LANÇAMENTOS ENT'!N:N,'LANÇAMENTOS ENT'!E:E,D123)-SUMIFS('LANÇAMENTOS SAÍ'!K:K,'LANÇAMENTOS SAÍ'!E:E,D123)+SUMIFS('CADASTRO PROD'!I:I,'CADASTRO PROD'!D:D,D123)))</f>
        <v/>
      </c>
      <c r="I123" s="101"/>
      <c r="J123" s="151" t="str">
        <f>VLOOKUP(E123, 'LANÇAMENTOS ENT'!$AN$8:$AO$507, 2,FALSE)</f>
        <v>#N/A</v>
      </c>
      <c r="K123" s="103" t="str">
        <f>IFERROR(VLOOKUP($D123,'CADASTRO PROD'!$D$8:$P$508,13, FALSE)*H123, "")</f>
        <v>  </v>
      </c>
      <c r="L123" s="103" t="str">
        <f>IFERROR(VLOOKUP($D123,'CADASTRO PROD'!$D$8:$P$508,13, FALSE)*I123, "")</f>
        <v>  </v>
      </c>
      <c r="M123" s="172" t="str">
        <f t="shared" si="2"/>
        <v/>
      </c>
      <c r="N123" s="173" t="str">
        <f t="shared" si="3"/>
        <v/>
      </c>
      <c r="O123" s="181"/>
      <c r="P123" s="179"/>
      <c r="Q123" s="55"/>
      <c r="R123" s="55"/>
      <c r="S123" s="55" t="str">
        <f t="shared" si="4"/>
        <v/>
      </c>
      <c r="T123" s="55"/>
      <c r="U123" s="55" t="str">
        <f t="shared" si="5"/>
        <v/>
      </c>
      <c r="V123" s="104" t="str">
        <f t="shared" si="12"/>
        <v>  </v>
      </c>
      <c r="W123" s="152" t="str">
        <f t="shared" si="7"/>
        <v/>
      </c>
      <c r="X123" s="176" t="str">
        <f t="shared" si="8"/>
        <v/>
      </c>
      <c r="Y123" s="176" t="str">
        <f t="shared" si="11"/>
        <v>100.0%</v>
      </c>
      <c r="Z123" s="176" t="str">
        <f t="shared" si="9"/>
        <v/>
      </c>
      <c r="AA123" s="55"/>
      <c r="AB123" s="55"/>
    </row>
    <row r="124" ht="30.0" customHeight="1">
      <c r="A124" s="1"/>
      <c r="B124" s="166" t="str">
        <f t="shared" si="1"/>
        <v>0</v>
      </c>
      <c r="C124" s="108" t="str">
        <f t="shared" si="10"/>
        <v>-</v>
      </c>
      <c r="D124" s="150" t="str">
        <f>IF('CADASTRO PROD'!D121 = "","", 'CADASTRO PROD'!D121)</f>
        <v/>
      </c>
      <c r="E124" s="110" t="str">
        <f>IF('CADASTRO PROD'!E121:G121 = "", "", 'CADASTRO PROD'!E121:G121)</f>
        <v/>
      </c>
      <c r="F124" s="92"/>
      <c r="G124" s="93"/>
      <c r="H124" s="111" t="str">
        <f>IF(D124="","",(SUMIFS('LANÇAMENTOS ENT'!N:N,'LANÇAMENTOS ENT'!E:E,D124)-SUMIFS('LANÇAMENTOS SAÍ'!K:K,'LANÇAMENTOS SAÍ'!E:E,D124)+SUMIFS('CADASTRO PROD'!I:I,'CADASTRO PROD'!D:D,D124)))</f>
        <v/>
      </c>
      <c r="I124" s="111"/>
      <c r="J124" s="150" t="str">
        <f>VLOOKUP(E124, 'LANÇAMENTOS ENT'!$AN$8:$AO$507, 2,FALSE)</f>
        <v>#N/A</v>
      </c>
      <c r="K124" s="113" t="str">
        <f>IFERROR(VLOOKUP($D124,'CADASTRO PROD'!$D$8:$P$508,13, FALSE)*H124, "")</f>
        <v>  </v>
      </c>
      <c r="L124" s="113" t="str">
        <f>IFERROR(VLOOKUP($D124,'CADASTRO PROD'!$D$8:$P$508,13, FALSE)*I124, "")</f>
        <v>  </v>
      </c>
      <c r="M124" s="178" t="str">
        <f t="shared" si="2"/>
        <v/>
      </c>
      <c r="N124" s="173" t="str">
        <f t="shared" si="3"/>
        <v/>
      </c>
      <c r="O124" s="181"/>
      <c r="P124" s="179"/>
      <c r="Q124" s="55"/>
      <c r="R124" s="55"/>
      <c r="S124" s="55" t="str">
        <f t="shared" si="4"/>
        <v/>
      </c>
      <c r="T124" s="55"/>
      <c r="U124" s="55" t="str">
        <f t="shared" si="5"/>
        <v/>
      </c>
      <c r="V124" s="104" t="str">
        <f t="shared" si="12"/>
        <v>  </v>
      </c>
      <c r="W124" s="152" t="str">
        <f t="shared" si="7"/>
        <v/>
      </c>
      <c r="X124" s="176" t="str">
        <f t="shared" si="8"/>
        <v/>
      </c>
      <c r="Y124" s="176" t="str">
        <f t="shared" si="11"/>
        <v>100.0%</v>
      </c>
      <c r="Z124" s="176" t="str">
        <f t="shared" si="9"/>
        <v/>
      </c>
      <c r="AA124" s="55"/>
      <c r="AB124" s="55"/>
    </row>
    <row r="125" ht="30.0" customHeight="1">
      <c r="A125" s="1"/>
      <c r="B125" s="166" t="str">
        <f t="shared" si="1"/>
        <v>0</v>
      </c>
      <c r="C125" s="98" t="str">
        <f t="shared" si="10"/>
        <v>-</v>
      </c>
      <c r="D125" s="151" t="str">
        <f>IF('CADASTRO PROD'!D122 = "","", 'CADASTRO PROD'!D122)</f>
        <v/>
      </c>
      <c r="E125" s="100" t="str">
        <f>IF('CADASTRO PROD'!E122:G122 = "", "", 'CADASTRO PROD'!E122:G122)</f>
        <v/>
      </c>
      <c r="F125" s="92"/>
      <c r="G125" s="93"/>
      <c r="H125" s="101" t="str">
        <f>IF(D125="","",(SUMIFS('LANÇAMENTOS ENT'!N:N,'LANÇAMENTOS ENT'!E:E,D125)-SUMIFS('LANÇAMENTOS SAÍ'!K:K,'LANÇAMENTOS SAÍ'!E:E,D125)+SUMIFS('CADASTRO PROD'!I:I,'CADASTRO PROD'!D:D,D125)))</f>
        <v/>
      </c>
      <c r="I125" s="101"/>
      <c r="J125" s="151" t="str">
        <f>VLOOKUP(E125, 'LANÇAMENTOS ENT'!$AN$8:$AO$507, 2,FALSE)</f>
        <v>#N/A</v>
      </c>
      <c r="K125" s="103" t="str">
        <f>IFERROR(VLOOKUP($D125,'CADASTRO PROD'!$D$8:$P$508,13, FALSE)*H125, "")</f>
        <v>  </v>
      </c>
      <c r="L125" s="103" t="str">
        <f>IFERROR(VLOOKUP($D125,'CADASTRO PROD'!$D$8:$P$508,13, FALSE)*I125, "")</f>
        <v>  </v>
      </c>
      <c r="M125" s="172" t="str">
        <f t="shared" si="2"/>
        <v/>
      </c>
      <c r="N125" s="173" t="str">
        <f t="shared" si="3"/>
        <v/>
      </c>
      <c r="O125" s="181"/>
      <c r="P125" s="179"/>
      <c r="Q125" s="55"/>
      <c r="R125" s="55"/>
      <c r="S125" s="55" t="str">
        <f t="shared" si="4"/>
        <v/>
      </c>
      <c r="T125" s="55"/>
      <c r="U125" s="55" t="str">
        <f t="shared" si="5"/>
        <v/>
      </c>
      <c r="V125" s="104" t="str">
        <f t="shared" si="12"/>
        <v>  </v>
      </c>
      <c r="W125" s="152" t="str">
        <f t="shared" si="7"/>
        <v/>
      </c>
      <c r="X125" s="176" t="str">
        <f t="shared" si="8"/>
        <v/>
      </c>
      <c r="Y125" s="176" t="str">
        <f t="shared" si="11"/>
        <v>100.0%</v>
      </c>
      <c r="Z125" s="176" t="str">
        <f t="shared" si="9"/>
        <v/>
      </c>
      <c r="AA125" s="55"/>
      <c r="AB125" s="55"/>
    </row>
    <row r="126" ht="30.0" customHeight="1">
      <c r="A126" s="1"/>
      <c r="B126" s="166" t="str">
        <f t="shared" si="1"/>
        <v>0</v>
      </c>
      <c r="C126" s="108" t="str">
        <f t="shared" si="10"/>
        <v>-</v>
      </c>
      <c r="D126" s="150" t="str">
        <f>IF('CADASTRO PROD'!D123 = "","", 'CADASTRO PROD'!D123)</f>
        <v/>
      </c>
      <c r="E126" s="110" t="str">
        <f>IF('CADASTRO PROD'!E123:G123 = "", "", 'CADASTRO PROD'!E123:G123)</f>
        <v/>
      </c>
      <c r="F126" s="92"/>
      <c r="G126" s="93"/>
      <c r="H126" s="111" t="str">
        <f>IF(D126="","",(SUMIFS('LANÇAMENTOS ENT'!N:N,'LANÇAMENTOS ENT'!E:E,D126)-SUMIFS('LANÇAMENTOS SAÍ'!K:K,'LANÇAMENTOS SAÍ'!E:E,D126)+SUMIFS('CADASTRO PROD'!I:I,'CADASTRO PROD'!D:D,D126)))</f>
        <v/>
      </c>
      <c r="I126" s="111"/>
      <c r="J126" s="150" t="str">
        <f>VLOOKUP(E126, 'LANÇAMENTOS ENT'!$AN$8:$AO$507, 2,FALSE)</f>
        <v>#N/A</v>
      </c>
      <c r="K126" s="113" t="str">
        <f>IFERROR(VLOOKUP($D126,'CADASTRO PROD'!$D$8:$P$508,13, FALSE)*H126, "")</f>
        <v>  </v>
      </c>
      <c r="L126" s="113" t="str">
        <f>IFERROR(VLOOKUP($D126,'CADASTRO PROD'!$D$8:$P$508,13, FALSE)*I126, "")</f>
        <v>  </v>
      </c>
      <c r="M126" s="178" t="str">
        <f t="shared" si="2"/>
        <v/>
      </c>
      <c r="N126" s="173" t="str">
        <f t="shared" si="3"/>
        <v/>
      </c>
      <c r="O126" s="181"/>
      <c r="P126" s="179"/>
      <c r="Q126" s="55"/>
      <c r="R126" s="55"/>
      <c r="S126" s="55" t="str">
        <f t="shared" si="4"/>
        <v/>
      </c>
      <c r="T126" s="55"/>
      <c r="U126" s="55" t="str">
        <f t="shared" si="5"/>
        <v/>
      </c>
      <c r="V126" s="104" t="str">
        <f t="shared" si="12"/>
        <v>  </v>
      </c>
      <c r="W126" s="152" t="str">
        <f t="shared" si="7"/>
        <v/>
      </c>
      <c r="X126" s="176" t="str">
        <f t="shared" si="8"/>
        <v/>
      </c>
      <c r="Y126" s="176" t="str">
        <f t="shared" si="11"/>
        <v>100.0%</v>
      </c>
      <c r="Z126" s="176" t="str">
        <f t="shared" si="9"/>
        <v/>
      </c>
      <c r="AA126" s="55"/>
      <c r="AB126" s="55"/>
    </row>
    <row r="127" ht="30.0" customHeight="1">
      <c r="A127" s="1"/>
      <c r="B127" s="166" t="str">
        <f t="shared" si="1"/>
        <v>0</v>
      </c>
      <c r="C127" s="98" t="str">
        <f t="shared" si="10"/>
        <v>-</v>
      </c>
      <c r="D127" s="151" t="str">
        <f>IF('CADASTRO PROD'!D124 = "","", 'CADASTRO PROD'!D124)</f>
        <v/>
      </c>
      <c r="E127" s="100" t="str">
        <f>IF('CADASTRO PROD'!E124:G124 = "", "", 'CADASTRO PROD'!E124:G124)</f>
        <v/>
      </c>
      <c r="F127" s="92"/>
      <c r="G127" s="93"/>
      <c r="H127" s="101" t="str">
        <f>IF(D127="","",(SUMIFS('LANÇAMENTOS ENT'!N:N,'LANÇAMENTOS ENT'!E:E,D127)-SUMIFS('LANÇAMENTOS SAÍ'!K:K,'LANÇAMENTOS SAÍ'!E:E,D127)+SUMIFS('CADASTRO PROD'!I:I,'CADASTRO PROD'!D:D,D127)))</f>
        <v/>
      </c>
      <c r="I127" s="101"/>
      <c r="J127" s="151" t="str">
        <f>VLOOKUP(E127, 'LANÇAMENTOS ENT'!$AN$8:$AO$507, 2,FALSE)</f>
        <v>#N/A</v>
      </c>
      <c r="K127" s="103" t="str">
        <f>IFERROR(VLOOKUP($D127,'CADASTRO PROD'!$D$8:$P$508,13, FALSE)*H127, "")</f>
        <v>  </v>
      </c>
      <c r="L127" s="103" t="str">
        <f>IFERROR(VLOOKUP($D127,'CADASTRO PROD'!$D$8:$P$508,13, FALSE)*I127, "")</f>
        <v>  </v>
      </c>
      <c r="M127" s="172" t="str">
        <f t="shared" si="2"/>
        <v/>
      </c>
      <c r="N127" s="173" t="str">
        <f t="shared" si="3"/>
        <v/>
      </c>
      <c r="O127" s="181"/>
      <c r="P127" s="179"/>
      <c r="Q127" s="55"/>
      <c r="R127" s="55"/>
      <c r="S127" s="55" t="str">
        <f t="shared" si="4"/>
        <v/>
      </c>
      <c r="T127" s="55"/>
      <c r="U127" s="55" t="str">
        <f t="shared" si="5"/>
        <v/>
      </c>
      <c r="V127" s="104" t="str">
        <f t="shared" si="12"/>
        <v>  </v>
      </c>
      <c r="W127" s="152" t="str">
        <f t="shared" si="7"/>
        <v/>
      </c>
      <c r="X127" s="176" t="str">
        <f t="shared" si="8"/>
        <v/>
      </c>
      <c r="Y127" s="176" t="str">
        <f t="shared" si="11"/>
        <v>100.0%</v>
      </c>
      <c r="Z127" s="176" t="str">
        <f t="shared" si="9"/>
        <v/>
      </c>
      <c r="AA127" s="55"/>
      <c r="AB127" s="55"/>
    </row>
    <row r="128" ht="30.0" customHeight="1">
      <c r="A128" s="1"/>
      <c r="B128" s="166" t="str">
        <f t="shared" si="1"/>
        <v>0</v>
      </c>
      <c r="C128" s="108" t="str">
        <f t="shared" si="10"/>
        <v>-</v>
      </c>
      <c r="D128" s="150" t="str">
        <f>IF('CADASTRO PROD'!D125 = "","", 'CADASTRO PROD'!D125)</f>
        <v/>
      </c>
      <c r="E128" s="110" t="str">
        <f>IF('CADASTRO PROD'!E125:G125 = "", "", 'CADASTRO PROD'!E125:G125)</f>
        <v/>
      </c>
      <c r="F128" s="92"/>
      <c r="G128" s="93"/>
      <c r="H128" s="111" t="str">
        <f>IF(D128="","",(SUMIFS('LANÇAMENTOS ENT'!N:N,'LANÇAMENTOS ENT'!E:E,D128)-SUMIFS('LANÇAMENTOS SAÍ'!K:K,'LANÇAMENTOS SAÍ'!E:E,D128)+SUMIFS('CADASTRO PROD'!I:I,'CADASTRO PROD'!D:D,D128)))</f>
        <v/>
      </c>
      <c r="I128" s="111"/>
      <c r="J128" s="150" t="str">
        <f>VLOOKUP(E128, 'LANÇAMENTOS ENT'!$AN$8:$AO$507, 2,FALSE)</f>
        <v>#N/A</v>
      </c>
      <c r="K128" s="113" t="str">
        <f>IFERROR(VLOOKUP($D128,'CADASTRO PROD'!$D$8:$P$508,13, FALSE)*H128, "")</f>
        <v>  </v>
      </c>
      <c r="L128" s="113" t="str">
        <f>IFERROR(VLOOKUP($D128,'CADASTRO PROD'!$D$8:$P$508,13, FALSE)*I128, "")</f>
        <v>  </v>
      </c>
      <c r="M128" s="178" t="str">
        <f t="shared" si="2"/>
        <v/>
      </c>
      <c r="N128" s="173" t="str">
        <f t="shared" si="3"/>
        <v/>
      </c>
      <c r="O128" s="181"/>
      <c r="P128" s="179"/>
      <c r="Q128" s="55"/>
      <c r="R128" s="55"/>
      <c r="S128" s="55" t="str">
        <f t="shared" si="4"/>
        <v/>
      </c>
      <c r="T128" s="55"/>
      <c r="U128" s="55" t="str">
        <f t="shared" si="5"/>
        <v/>
      </c>
      <c r="V128" s="104" t="str">
        <f t="shared" si="12"/>
        <v>  </v>
      </c>
      <c r="W128" s="152" t="str">
        <f t="shared" si="7"/>
        <v/>
      </c>
      <c r="X128" s="176" t="str">
        <f t="shared" si="8"/>
        <v/>
      </c>
      <c r="Y128" s="176" t="str">
        <f t="shared" si="11"/>
        <v>100.0%</v>
      </c>
      <c r="Z128" s="176" t="str">
        <f t="shared" si="9"/>
        <v/>
      </c>
      <c r="AA128" s="55"/>
      <c r="AB128" s="55"/>
    </row>
    <row r="129" ht="30.0" customHeight="1">
      <c r="A129" s="1"/>
      <c r="B129" s="166" t="str">
        <f t="shared" si="1"/>
        <v>0</v>
      </c>
      <c r="C129" s="98" t="str">
        <f t="shared" si="10"/>
        <v>-</v>
      </c>
      <c r="D129" s="151" t="str">
        <f>IF('CADASTRO PROD'!D126 = "","", 'CADASTRO PROD'!D126)</f>
        <v/>
      </c>
      <c r="E129" s="100" t="str">
        <f>IF('CADASTRO PROD'!E126:G126 = "", "", 'CADASTRO PROD'!E126:G126)</f>
        <v/>
      </c>
      <c r="F129" s="92"/>
      <c r="G129" s="93"/>
      <c r="H129" s="101" t="str">
        <f>IF(D129="","",(SUMIFS('LANÇAMENTOS ENT'!N:N,'LANÇAMENTOS ENT'!E:E,D129)-SUMIFS('LANÇAMENTOS SAÍ'!K:K,'LANÇAMENTOS SAÍ'!E:E,D129)+SUMIFS('CADASTRO PROD'!I:I,'CADASTRO PROD'!D:D,D129)))</f>
        <v/>
      </c>
      <c r="I129" s="101"/>
      <c r="J129" s="151" t="str">
        <f>VLOOKUP(E129, 'LANÇAMENTOS ENT'!$AN$8:$AO$507, 2,FALSE)</f>
        <v>#N/A</v>
      </c>
      <c r="K129" s="103" t="str">
        <f>IFERROR(VLOOKUP($D129,'CADASTRO PROD'!$D$8:$P$508,13, FALSE)*H129, "")</f>
        <v>  </v>
      </c>
      <c r="L129" s="103" t="str">
        <f>IFERROR(VLOOKUP($D129,'CADASTRO PROD'!$D$8:$P$508,13, FALSE)*I129, "")</f>
        <v>  </v>
      </c>
      <c r="M129" s="172" t="str">
        <f t="shared" si="2"/>
        <v/>
      </c>
      <c r="N129" s="173" t="str">
        <f t="shared" si="3"/>
        <v/>
      </c>
      <c r="O129" s="181"/>
      <c r="P129" s="179"/>
      <c r="Q129" s="55"/>
      <c r="R129" s="55"/>
      <c r="S129" s="55" t="str">
        <f t="shared" si="4"/>
        <v/>
      </c>
      <c r="T129" s="55"/>
      <c r="U129" s="55" t="str">
        <f t="shared" si="5"/>
        <v/>
      </c>
      <c r="V129" s="104" t="str">
        <f t="shared" si="12"/>
        <v>  </v>
      </c>
      <c r="W129" s="152" t="str">
        <f t="shared" si="7"/>
        <v/>
      </c>
      <c r="X129" s="176" t="str">
        <f t="shared" si="8"/>
        <v/>
      </c>
      <c r="Y129" s="176" t="str">
        <f t="shared" si="11"/>
        <v>100.0%</v>
      </c>
      <c r="Z129" s="176" t="str">
        <f t="shared" si="9"/>
        <v/>
      </c>
      <c r="AA129" s="55"/>
      <c r="AB129" s="55"/>
    </row>
    <row r="130" ht="30.0" customHeight="1">
      <c r="A130" s="1"/>
      <c r="B130" s="166" t="str">
        <f t="shared" si="1"/>
        <v>0</v>
      </c>
      <c r="C130" s="108" t="str">
        <f t="shared" si="10"/>
        <v>-</v>
      </c>
      <c r="D130" s="150" t="str">
        <f>IF('CADASTRO PROD'!D127 = "","", 'CADASTRO PROD'!D127)</f>
        <v/>
      </c>
      <c r="E130" s="110" t="str">
        <f>IF('CADASTRO PROD'!E127:G127 = "", "", 'CADASTRO PROD'!E127:G127)</f>
        <v/>
      </c>
      <c r="F130" s="92"/>
      <c r="G130" s="93"/>
      <c r="H130" s="111" t="str">
        <f>IF(D130="","",(SUMIFS('LANÇAMENTOS ENT'!N:N,'LANÇAMENTOS ENT'!E:E,D130)-SUMIFS('LANÇAMENTOS SAÍ'!K:K,'LANÇAMENTOS SAÍ'!E:E,D130)+SUMIFS('CADASTRO PROD'!I:I,'CADASTRO PROD'!D:D,D130)))</f>
        <v/>
      </c>
      <c r="I130" s="111"/>
      <c r="J130" s="150" t="str">
        <f>VLOOKUP(E130, 'LANÇAMENTOS ENT'!$AN$8:$AO$507, 2,FALSE)</f>
        <v>#N/A</v>
      </c>
      <c r="K130" s="113" t="str">
        <f>IFERROR(VLOOKUP($D130,'CADASTRO PROD'!$D$8:$P$508,13, FALSE)*H130, "")</f>
        <v>  </v>
      </c>
      <c r="L130" s="113" t="str">
        <f>IFERROR(VLOOKUP($D130,'CADASTRO PROD'!$D$8:$P$508,13, FALSE)*I130, "")</f>
        <v>  </v>
      </c>
      <c r="M130" s="178" t="str">
        <f t="shared" si="2"/>
        <v/>
      </c>
      <c r="N130" s="173" t="str">
        <f t="shared" si="3"/>
        <v/>
      </c>
      <c r="O130" s="181"/>
      <c r="P130" s="179"/>
      <c r="Q130" s="55"/>
      <c r="R130" s="55"/>
      <c r="S130" s="55" t="str">
        <f t="shared" si="4"/>
        <v/>
      </c>
      <c r="T130" s="55"/>
      <c r="U130" s="55" t="str">
        <f t="shared" si="5"/>
        <v/>
      </c>
      <c r="V130" s="104" t="str">
        <f t="shared" si="12"/>
        <v>  </v>
      </c>
      <c r="W130" s="152" t="str">
        <f t="shared" si="7"/>
        <v/>
      </c>
      <c r="X130" s="176" t="str">
        <f t="shared" si="8"/>
        <v/>
      </c>
      <c r="Y130" s="176" t="str">
        <f t="shared" si="11"/>
        <v>100.0%</v>
      </c>
      <c r="Z130" s="176" t="str">
        <f t="shared" si="9"/>
        <v/>
      </c>
      <c r="AA130" s="55"/>
      <c r="AB130" s="55"/>
    </row>
    <row r="131" ht="30.0" customHeight="1">
      <c r="A131" s="1"/>
      <c r="B131" s="166" t="str">
        <f t="shared" si="1"/>
        <v>0</v>
      </c>
      <c r="C131" s="98" t="str">
        <f t="shared" si="10"/>
        <v>-</v>
      </c>
      <c r="D131" s="151" t="str">
        <f>IF('CADASTRO PROD'!D128 = "","", 'CADASTRO PROD'!D128)</f>
        <v/>
      </c>
      <c r="E131" s="100" t="str">
        <f>IF('CADASTRO PROD'!E128:G128 = "", "", 'CADASTRO PROD'!E128:G128)</f>
        <v/>
      </c>
      <c r="F131" s="92"/>
      <c r="G131" s="93"/>
      <c r="H131" s="101" t="str">
        <f>IF(D131="","",(SUMIFS('LANÇAMENTOS ENT'!N:N,'LANÇAMENTOS ENT'!E:E,D131)-SUMIFS('LANÇAMENTOS SAÍ'!K:K,'LANÇAMENTOS SAÍ'!E:E,D131)+SUMIFS('CADASTRO PROD'!I:I,'CADASTRO PROD'!D:D,D131)))</f>
        <v/>
      </c>
      <c r="I131" s="101"/>
      <c r="J131" s="151" t="str">
        <f>VLOOKUP(E131, 'LANÇAMENTOS ENT'!$AN$8:$AO$507, 2,FALSE)</f>
        <v>#N/A</v>
      </c>
      <c r="K131" s="103" t="str">
        <f>IFERROR(VLOOKUP($D131,'CADASTRO PROD'!$D$8:$P$508,13, FALSE)*H131, "")</f>
        <v>  </v>
      </c>
      <c r="L131" s="103" t="str">
        <f>IFERROR(VLOOKUP($D131,'CADASTRO PROD'!$D$8:$P$508,13, FALSE)*I131, "")</f>
        <v>  </v>
      </c>
      <c r="M131" s="172" t="str">
        <f t="shared" si="2"/>
        <v/>
      </c>
      <c r="N131" s="173" t="str">
        <f t="shared" si="3"/>
        <v/>
      </c>
      <c r="O131" s="181"/>
      <c r="P131" s="179"/>
      <c r="Q131" s="55"/>
      <c r="R131" s="55"/>
      <c r="S131" s="55" t="str">
        <f t="shared" si="4"/>
        <v/>
      </c>
      <c r="T131" s="55"/>
      <c r="U131" s="55" t="str">
        <f t="shared" si="5"/>
        <v/>
      </c>
      <c r="V131" s="104" t="str">
        <f t="shared" si="12"/>
        <v>  </v>
      </c>
      <c r="W131" s="152" t="str">
        <f t="shared" si="7"/>
        <v/>
      </c>
      <c r="X131" s="176" t="str">
        <f t="shared" si="8"/>
        <v/>
      </c>
      <c r="Y131" s="176" t="str">
        <f t="shared" si="11"/>
        <v>100.0%</v>
      </c>
      <c r="Z131" s="176" t="str">
        <f t="shared" si="9"/>
        <v/>
      </c>
      <c r="AA131" s="55"/>
      <c r="AB131" s="55"/>
    </row>
    <row r="132" ht="30.0" customHeight="1">
      <c r="A132" s="1"/>
      <c r="B132" s="166" t="str">
        <f t="shared" si="1"/>
        <v>0</v>
      </c>
      <c r="C132" s="108" t="str">
        <f t="shared" si="10"/>
        <v>-</v>
      </c>
      <c r="D132" s="150" t="str">
        <f>IF('CADASTRO PROD'!D129 = "","", 'CADASTRO PROD'!D129)</f>
        <v/>
      </c>
      <c r="E132" s="110" t="str">
        <f>IF('CADASTRO PROD'!E129:G129 = "", "", 'CADASTRO PROD'!E129:G129)</f>
        <v/>
      </c>
      <c r="F132" s="92"/>
      <c r="G132" s="93"/>
      <c r="H132" s="111" t="str">
        <f>IF(D132="","",(SUMIFS('LANÇAMENTOS ENT'!N:N,'LANÇAMENTOS ENT'!E:E,D132)-SUMIFS('LANÇAMENTOS SAÍ'!K:K,'LANÇAMENTOS SAÍ'!E:E,D132)+SUMIFS('CADASTRO PROD'!I:I,'CADASTRO PROD'!D:D,D132)))</f>
        <v/>
      </c>
      <c r="I132" s="111"/>
      <c r="J132" s="150" t="str">
        <f>VLOOKUP(E132, 'LANÇAMENTOS ENT'!$AN$8:$AO$507, 2,FALSE)</f>
        <v>#N/A</v>
      </c>
      <c r="K132" s="113" t="str">
        <f>IFERROR(VLOOKUP($D132,'CADASTRO PROD'!$D$8:$P$508,13, FALSE)*H132, "")</f>
        <v>  </v>
      </c>
      <c r="L132" s="113" t="str">
        <f>IFERROR(VLOOKUP($D132,'CADASTRO PROD'!$D$8:$P$508,13, FALSE)*I132, "")</f>
        <v>  </v>
      </c>
      <c r="M132" s="178" t="str">
        <f t="shared" si="2"/>
        <v/>
      </c>
      <c r="N132" s="173" t="str">
        <f t="shared" si="3"/>
        <v/>
      </c>
      <c r="O132" s="181"/>
      <c r="P132" s="179"/>
      <c r="Q132" s="55"/>
      <c r="R132" s="55"/>
      <c r="S132" s="55" t="str">
        <f t="shared" si="4"/>
        <v/>
      </c>
      <c r="T132" s="55"/>
      <c r="U132" s="55" t="str">
        <f t="shared" si="5"/>
        <v/>
      </c>
      <c r="V132" s="104" t="str">
        <f t="shared" si="12"/>
        <v>  </v>
      </c>
      <c r="W132" s="152" t="str">
        <f t="shared" si="7"/>
        <v/>
      </c>
      <c r="X132" s="176" t="str">
        <f t="shared" si="8"/>
        <v/>
      </c>
      <c r="Y132" s="176" t="str">
        <f t="shared" si="11"/>
        <v>100.0%</v>
      </c>
      <c r="Z132" s="176" t="str">
        <f t="shared" si="9"/>
        <v/>
      </c>
      <c r="AA132" s="55"/>
      <c r="AB132" s="55"/>
    </row>
    <row r="133" ht="30.0" customHeight="1">
      <c r="A133" s="1"/>
      <c r="B133" s="166" t="str">
        <f t="shared" si="1"/>
        <v>0</v>
      </c>
      <c r="C133" s="98" t="str">
        <f t="shared" si="10"/>
        <v>-</v>
      </c>
      <c r="D133" s="151" t="str">
        <f>IF('CADASTRO PROD'!D130 = "","", 'CADASTRO PROD'!D130)</f>
        <v/>
      </c>
      <c r="E133" s="100" t="str">
        <f>IF('CADASTRO PROD'!E130:G130 = "", "", 'CADASTRO PROD'!E130:G130)</f>
        <v/>
      </c>
      <c r="F133" s="92"/>
      <c r="G133" s="93"/>
      <c r="H133" s="101" t="str">
        <f>IF(D133="","",(SUMIFS('LANÇAMENTOS ENT'!N:N,'LANÇAMENTOS ENT'!E:E,D133)-SUMIFS('LANÇAMENTOS SAÍ'!K:K,'LANÇAMENTOS SAÍ'!E:E,D133)+SUMIFS('CADASTRO PROD'!I:I,'CADASTRO PROD'!D:D,D133)))</f>
        <v/>
      </c>
      <c r="I133" s="101"/>
      <c r="J133" s="151" t="str">
        <f>VLOOKUP(E133, 'LANÇAMENTOS ENT'!$AN$8:$AO$507, 2,FALSE)</f>
        <v>#N/A</v>
      </c>
      <c r="K133" s="103" t="str">
        <f>IFERROR(VLOOKUP($D133,'CADASTRO PROD'!$D$8:$P$508,13, FALSE)*H133, "")</f>
        <v>  </v>
      </c>
      <c r="L133" s="103" t="str">
        <f>IFERROR(VLOOKUP($D133,'CADASTRO PROD'!$D$8:$P$508,13, FALSE)*I133, "")</f>
        <v>  </v>
      </c>
      <c r="M133" s="172" t="str">
        <f t="shared" si="2"/>
        <v/>
      </c>
      <c r="N133" s="173" t="str">
        <f t="shared" si="3"/>
        <v/>
      </c>
      <c r="O133" s="181"/>
      <c r="P133" s="179"/>
      <c r="Q133" s="55"/>
      <c r="R133" s="55"/>
      <c r="S133" s="55" t="str">
        <f t="shared" si="4"/>
        <v/>
      </c>
      <c r="T133" s="55"/>
      <c r="U133" s="55" t="str">
        <f t="shared" si="5"/>
        <v/>
      </c>
      <c r="V133" s="104" t="str">
        <f t="shared" si="12"/>
        <v>  </v>
      </c>
      <c r="W133" s="152" t="str">
        <f t="shared" si="7"/>
        <v/>
      </c>
      <c r="X133" s="176" t="str">
        <f t="shared" si="8"/>
        <v/>
      </c>
      <c r="Y133" s="176" t="str">
        <f t="shared" si="11"/>
        <v>100.0%</v>
      </c>
      <c r="Z133" s="176" t="str">
        <f t="shared" si="9"/>
        <v/>
      </c>
      <c r="AA133" s="55"/>
      <c r="AB133" s="55"/>
    </row>
    <row r="134" ht="30.0" customHeight="1">
      <c r="A134" s="1"/>
      <c r="B134" s="166" t="str">
        <f t="shared" si="1"/>
        <v>0</v>
      </c>
      <c r="C134" s="108" t="str">
        <f t="shared" si="10"/>
        <v>-</v>
      </c>
      <c r="D134" s="150" t="str">
        <f>IF('CADASTRO PROD'!D131 = "","", 'CADASTRO PROD'!D131)</f>
        <v/>
      </c>
      <c r="E134" s="110" t="str">
        <f>IF('CADASTRO PROD'!E131:G131 = "", "", 'CADASTRO PROD'!E131:G131)</f>
        <v/>
      </c>
      <c r="F134" s="92"/>
      <c r="G134" s="93"/>
      <c r="H134" s="111" t="str">
        <f>IF(D134="","",(SUMIFS('LANÇAMENTOS ENT'!N:N,'LANÇAMENTOS ENT'!E:E,D134)-SUMIFS('LANÇAMENTOS SAÍ'!K:K,'LANÇAMENTOS SAÍ'!E:E,D134)+SUMIFS('CADASTRO PROD'!I:I,'CADASTRO PROD'!D:D,D134)))</f>
        <v/>
      </c>
      <c r="I134" s="111"/>
      <c r="J134" s="150" t="str">
        <f>VLOOKUP(E134, 'LANÇAMENTOS ENT'!$AN$8:$AO$507, 2,FALSE)</f>
        <v>#N/A</v>
      </c>
      <c r="K134" s="113" t="str">
        <f>IFERROR(VLOOKUP($D134,'CADASTRO PROD'!$D$8:$P$508,13, FALSE)*H134, "")</f>
        <v>  </v>
      </c>
      <c r="L134" s="113" t="str">
        <f>IFERROR(VLOOKUP($D134,'CADASTRO PROD'!$D$8:$P$508,13, FALSE)*I134, "")</f>
        <v>  </v>
      </c>
      <c r="M134" s="178" t="str">
        <f t="shared" si="2"/>
        <v/>
      </c>
      <c r="N134" s="173" t="str">
        <f t="shared" si="3"/>
        <v/>
      </c>
      <c r="O134" s="181"/>
      <c r="P134" s="179"/>
      <c r="Q134" s="55"/>
      <c r="R134" s="55"/>
      <c r="S134" s="55" t="str">
        <f t="shared" si="4"/>
        <v/>
      </c>
      <c r="T134" s="55"/>
      <c r="U134" s="55" t="str">
        <f t="shared" si="5"/>
        <v/>
      </c>
      <c r="V134" s="104" t="str">
        <f t="shared" si="12"/>
        <v>  </v>
      </c>
      <c r="W134" s="152" t="str">
        <f t="shared" si="7"/>
        <v/>
      </c>
      <c r="X134" s="176" t="str">
        <f t="shared" si="8"/>
        <v/>
      </c>
      <c r="Y134" s="176" t="str">
        <f t="shared" si="11"/>
        <v>100.0%</v>
      </c>
      <c r="Z134" s="176" t="str">
        <f t="shared" si="9"/>
        <v/>
      </c>
      <c r="AA134" s="55"/>
      <c r="AB134" s="55"/>
    </row>
    <row r="135" ht="30.0" customHeight="1">
      <c r="A135" s="1"/>
      <c r="B135" s="166" t="str">
        <f t="shared" si="1"/>
        <v>0</v>
      </c>
      <c r="C135" s="98" t="str">
        <f t="shared" si="10"/>
        <v>-</v>
      </c>
      <c r="D135" s="151" t="str">
        <f>IF('CADASTRO PROD'!D132 = "","", 'CADASTRO PROD'!D132)</f>
        <v/>
      </c>
      <c r="E135" s="100" t="str">
        <f>IF('CADASTRO PROD'!E132:G132 = "", "", 'CADASTRO PROD'!E132:G132)</f>
        <v/>
      </c>
      <c r="F135" s="92"/>
      <c r="G135" s="93"/>
      <c r="H135" s="101" t="str">
        <f>IF(D135="","",(SUMIFS('LANÇAMENTOS ENT'!N:N,'LANÇAMENTOS ENT'!E:E,D135)-SUMIFS('LANÇAMENTOS SAÍ'!K:K,'LANÇAMENTOS SAÍ'!E:E,D135)+SUMIFS('CADASTRO PROD'!I:I,'CADASTRO PROD'!D:D,D135)))</f>
        <v/>
      </c>
      <c r="I135" s="101"/>
      <c r="J135" s="151" t="str">
        <f>VLOOKUP(E135, 'LANÇAMENTOS ENT'!$AN$8:$AO$507, 2,FALSE)</f>
        <v>#N/A</v>
      </c>
      <c r="K135" s="103" t="str">
        <f>IFERROR(VLOOKUP($D135,'CADASTRO PROD'!$D$8:$P$508,13, FALSE)*H135, "")</f>
        <v>  </v>
      </c>
      <c r="L135" s="103" t="str">
        <f>IFERROR(VLOOKUP($D135,'CADASTRO PROD'!$D$8:$P$508,13, FALSE)*I135, "")</f>
        <v>  </v>
      </c>
      <c r="M135" s="172" t="str">
        <f t="shared" si="2"/>
        <v/>
      </c>
      <c r="N135" s="173" t="str">
        <f t="shared" si="3"/>
        <v/>
      </c>
      <c r="O135" s="181"/>
      <c r="P135" s="179"/>
      <c r="Q135" s="55"/>
      <c r="R135" s="55"/>
      <c r="S135" s="55" t="str">
        <f t="shared" si="4"/>
        <v/>
      </c>
      <c r="T135" s="55"/>
      <c r="U135" s="55" t="str">
        <f t="shared" si="5"/>
        <v/>
      </c>
      <c r="V135" s="104" t="str">
        <f t="shared" si="12"/>
        <v>  </v>
      </c>
      <c r="W135" s="152" t="str">
        <f t="shared" si="7"/>
        <v/>
      </c>
      <c r="X135" s="176" t="str">
        <f t="shared" si="8"/>
        <v/>
      </c>
      <c r="Y135" s="176" t="str">
        <f t="shared" si="11"/>
        <v>100.0%</v>
      </c>
      <c r="Z135" s="176" t="str">
        <f t="shared" si="9"/>
        <v/>
      </c>
      <c r="AA135" s="55"/>
      <c r="AB135" s="55"/>
    </row>
    <row r="136" ht="30.0" customHeight="1">
      <c r="A136" s="1"/>
      <c r="B136" s="166" t="str">
        <f t="shared" si="1"/>
        <v>0</v>
      </c>
      <c r="C136" s="108" t="str">
        <f t="shared" si="10"/>
        <v>-</v>
      </c>
      <c r="D136" s="150" t="str">
        <f>IF('CADASTRO PROD'!D133 = "","", 'CADASTRO PROD'!D133)</f>
        <v/>
      </c>
      <c r="E136" s="110" t="str">
        <f>IF('CADASTRO PROD'!E133:G133 = "", "", 'CADASTRO PROD'!E133:G133)</f>
        <v/>
      </c>
      <c r="F136" s="92"/>
      <c r="G136" s="93"/>
      <c r="H136" s="111" t="str">
        <f>IF(D136="","",(SUMIFS('LANÇAMENTOS ENT'!N:N,'LANÇAMENTOS ENT'!E:E,D136)-SUMIFS('LANÇAMENTOS SAÍ'!K:K,'LANÇAMENTOS SAÍ'!E:E,D136)+SUMIFS('CADASTRO PROD'!I:I,'CADASTRO PROD'!D:D,D136)))</f>
        <v/>
      </c>
      <c r="I136" s="111"/>
      <c r="J136" s="150" t="str">
        <f>VLOOKUP(E136, 'LANÇAMENTOS ENT'!$AN$8:$AO$507, 2,FALSE)</f>
        <v>#N/A</v>
      </c>
      <c r="K136" s="113" t="str">
        <f>IFERROR(VLOOKUP($D136,'CADASTRO PROD'!$D$8:$P$508,13, FALSE)*H136, "")</f>
        <v>  </v>
      </c>
      <c r="L136" s="113" t="str">
        <f>IFERROR(VLOOKUP($D136,'CADASTRO PROD'!$D$8:$P$508,13, FALSE)*I136, "")</f>
        <v>  </v>
      </c>
      <c r="M136" s="178" t="str">
        <f t="shared" si="2"/>
        <v/>
      </c>
      <c r="N136" s="173" t="str">
        <f t="shared" si="3"/>
        <v/>
      </c>
      <c r="O136" s="181"/>
      <c r="P136" s="179"/>
      <c r="Q136" s="55"/>
      <c r="R136" s="55"/>
      <c r="S136" s="55" t="str">
        <f t="shared" si="4"/>
        <v/>
      </c>
      <c r="T136" s="55"/>
      <c r="U136" s="55" t="str">
        <f t="shared" si="5"/>
        <v/>
      </c>
      <c r="V136" s="104" t="str">
        <f t="shared" si="12"/>
        <v>  </v>
      </c>
      <c r="W136" s="152" t="str">
        <f t="shared" si="7"/>
        <v/>
      </c>
      <c r="X136" s="176" t="str">
        <f t="shared" si="8"/>
        <v/>
      </c>
      <c r="Y136" s="176" t="str">
        <f t="shared" si="11"/>
        <v>100.0%</v>
      </c>
      <c r="Z136" s="176" t="str">
        <f t="shared" si="9"/>
        <v/>
      </c>
      <c r="AA136" s="55"/>
      <c r="AB136" s="55"/>
    </row>
    <row r="137" ht="30.0" customHeight="1">
      <c r="A137" s="1"/>
      <c r="B137" s="166" t="str">
        <f t="shared" si="1"/>
        <v>0</v>
      </c>
      <c r="C137" s="98" t="str">
        <f t="shared" si="10"/>
        <v>-</v>
      </c>
      <c r="D137" s="151" t="str">
        <f>IF('CADASTRO PROD'!D134 = "","", 'CADASTRO PROD'!D134)</f>
        <v/>
      </c>
      <c r="E137" s="100" t="str">
        <f>IF('CADASTRO PROD'!E134:G134 = "", "", 'CADASTRO PROD'!E134:G134)</f>
        <v/>
      </c>
      <c r="F137" s="92"/>
      <c r="G137" s="93"/>
      <c r="H137" s="101" t="str">
        <f>IF(D137="","",(SUMIFS('LANÇAMENTOS ENT'!N:N,'LANÇAMENTOS ENT'!E:E,D137)-SUMIFS('LANÇAMENTOS SAÍ'!K:K,'LANÇAMENTOS SAÍ'!E:E,D137)+SUMIFS('CADASTRO PROD'!I:I,'CADASTRO PROD'!D:D,D137)))</f>
        <v/>
      </c>
      <c r="I137" s="101"/>
      <c r="J137" s="151" t="str">
        <f>VLOOKUP(E137, 'LANÇAMENTOS ENT'!$AN$8:$AO$507, 2,FALSE)</f>
        <v>#N/A</v>
      </c>
      <c r="K137" s="103" t="str">
        <f>IFERROR(VLOOKUP($D137,'CADASTRO PROD'!$D$8:$P$508,13, FALSE)*H137, "")</f>
        <v>  </v>
      </c>
      <c r="L137" s="103" t="str">
        <f>IFERROR(VLOOKUP($D137,'CADASTRO PROD'!$D$8:$P$508,13, FALSE)*I137, "")</f>
        <v>  </v>
      </c>
      <c r="M137" s="172" t="str">
        <f t="shared" si="2"/>
        <v/>
      </c>
      <c r="N137" s="173" t="str">
        <f t="shared" si="3"/>
        <v/>
      </c>
      <c r="O137" s="181"/>
      <c r="P137" s="179"/>
      <c r="Q137" s="55"/>
      <c r="R137" s="55"/>
      <c r="S137" s="55" t="str">
        <f t="shared" si="4"/>
        <v/>
      </c>
      <c r="T137" s="55"/>
      <c r="U137" s="55" t="str">
        <f t="shared" si="5"/>
        <v/>
      </c>
      <c r="V137" s="104" t="str">
        <f t="shared" si="12"/>
        <v>  </v>
      </c>
      <c r="W137" s="152" t="str">
        <f t="shared" si="7"/>
        <v/>
      </c>
      <c r="X137" s="176" t="str">
        <f t="shared" si="8"/>
        <v/>
      </c>
      <c r="Y137" s="176" t="str">
        <f t="shared" si="11"/>
        <v>100.0%</v>
      </c>
      <c r="Z137" s="176" t="str">
        <f t="shared" si="9"/>
        <v/>
      </c>
      <c r="AA137" s="55"/>
      <c r="AB137" s="55"/>
    </row>
    <row r="138" ht="30.0" customHeight="1">
      <c r="A138" s="1"/>
      <c r="B138" s="166" t="str">
        <f t="shared" si="1"/>
        <v>0</v>
      </c>
      <c r="C138" s="108" t="str">
        <f t="shared" si="10"/>
        <v>-</v>
      </c>
      <c r="D138" s="150" t="str">
        <f>IF('CADASTRO PROD'!D135 = "","", 'CADASTRO PROD'!D135)</f>
        <v/>
      </c>
      <c r="E138" s="110" t="str">
        <f>IF('CADASTRO PROD'!E135:G135 = "", "", 'CADASTRO PROD'!E135:G135)</f>
        <v/>
      </c>
      <c r="F138" s="92"/>
      <c r="G138" s="93"/>
      <c r="H138" s="111" t="str">
        <f>IF(D138="","",(SUMIFS('LANÇAMENTOS ENT'!N:N,'LANÇAMENTOS ENT'!E:E,D138)-SUMIFS('LANÇAMENTOS SAÍ'!K:K,'LANÇAMENTOS SAÍ'!E:E,D138)+SUMIFS('CADASTRO PROD'!I:I,'CADASTRO PROD'!D:D,D138)))</f>
        <v/>
      </c>
      <c r="I138" s="111"/>
      <c r="J138" s="150" t="str">
        <f>VLOOKUP(E138, 'LANÇAMENTOS ENT'!$AN$8:$AO$507, 2,FALSE)</f>
        <v>#N/A</v>
      </c>
      <c r="K138" s="113" t="str">
        <f>IFERROR(VLOOKUP($D138,'CADASTRO PROD'!$D$8:$P$508,13, FALSE)*H138, "")</f>
        <v>  </v>
      </c>
      <c r="L138" s="113" t="str">
        <f>IFERROR(VLOOKUP($D138,'CADASTRO PROD'!$D$8:$P$508,13, FALSE)*I138, "")</f>
        <v>  </v>
      </c>
      <c r="M138" s="178" t="str">
        <f t="shared" si="2"/>
        <v/>
      </c>
      <c r="N138" s="173" t="str">
        <f t="shared" si="3"/>
        <v/>
      </c>
      <c r="O138" s="181"/>
      <c r="P138" s="179"/>
      <c r="Q138" s="55"/>
      <c r="R138" s="55"/>
      <c r="S138" s="55" t="str">
        <f t="shared" si="4"/>
        <v/>
      </c>
      <c r="T138" s="55"/>
      <c r="U138" s="55" t="str">
        <f t="shared" si="5"/>
        <v/>
      </c>
      <c r="V138" s="104" t="str">
        <f t="shared" si="12"/>
        <v>  </v>
      </c>
      <c r="W138" s="152" t="str">
        <f t="shared" si="7"/>
        <v/>
      </c>
      <c r="X138" s="176" t="str">
        <f t="shared" si="8"/>
        <v/>
      </c>
      <c r="Y138" s="176" t="str">
        <f t="shared" si="11"/>
        <v>100.0%</v>
      </c>
      <c r="Z138" s="176" t="str">
        <f t="shared" si="9"/>
        <v/>
      </c>
      <c r="AA138" s="55"/>
      <c r="AB138" s="55"/>
    </row>
    <row r="139" ht="30.0" customHeight="1">
      <c r="A139" s="1"/>
      <c r="B139" s="166" t="str">
        <f t="shared" si="1"/>
        <v>0</v>
      </c>
      <c r="C139" s="98" t="str">
        <f t="shared" si="10"/>
        <v>-</v>
      </c>
      <c r="D139" s="151" t="str">
        <f>IF('CADASTRO PROD'!D136 = "","", 'CADASTRO PROD'!D136)</f>
        <v/>
      </c>
      <c r="E139" s="100" t="str">
        <f>IF('CADASTRO PROD'!E136:G136 = "", "", 'CADASTRO PROD'!E136:G136)</f>
        <v/>
      </c>
      <c r="F139" s="92"/>
      <c r="G139" s="93"/>
      <c r="H139" s="101" t="str">
        <f>IF(D139="","",(SUMIFS('LANÇAMENTOS ENT'!N:N,'LANÇAMENTOS ENT'!E:E,D139)-SUMIFS('LANÇAMENTOS SAÍ'!K:K,'LANÇAMENTOS SAÍ'!E:E,D139)+SUMIFS('CADASTRO PROD'!I:I,'CADASTRO PROD'!D:D,D139)))</f>
        <v/>
      </c>
      <c r="I139" s="101"/>
      <c r="J139" s="151" t="str">
        <f>VLOOKUP(E139, 'LANÇAMENTOS ENT'!$AN$8:$AO$507, 2,FALSE)</f>
        <v>#N/A</v>
      </c>
      <c r="K139" s="103" t="str">
        <f>IFERROR(VLOOKUP($D139,'CADASTRO PROD'!$D$8:$P$508,13, FALSE)*H139, "")</f>
        <v>  </v>
      </c>
      <c r="L139" s="103" t="str">
        <f>IFERROR(VLOOKUP($D139,'CADASTRO PROD'!$D$8:$P$508,13, FALSE)*I139, "")</f>
        <v>  </v>
      </c>
      <c r="M139" s="172" t="str">
        <f t="shared" si="2"/>
        <v/>
      </c>
      <c r="N139" s="173" t="str">
        <f t="shared" si="3"/>
        <v/>
      </c>
      <c r="O139" s="181"/>
      <c r="P139" s="179"/>
      <c r="Q139" s="55"/>
      <c r="R139" s="55"/>
      <c r="S139" s="55" t="str">
        <f t="shared" si="4"/>
        <v/>
      </c>
      <c r="T139" s="55"/>
      <c r="U139" s="55" t="str">
        <f t="shared" si="5"/>
        <v/>
      </c>
      <c r="V139" s="104" t="str">
        <f t="shared" si="12"/>
        <v>  </v>
      </c>
      <c r="W139" s="152" t="str">
        <f t="shared" si="7"/>
        <v/>
      </c>
      <c r="X139" s="176" t="str">
        <f t="shared" si="8"/>
        <v/>
      </c>
      <c r="Y139" s="176" t="str">
        <f t="shared" si="11"/>
        <v>100.0%</v>
      </c>
      <c r="Z139" s="176" t="str">
        <f t="shared" si="9"/>
        <v/>
      </c>
      <c r="AA139" s="55"/>
      <c r="AB139" s="55"/>
    </row>
    <row r="140" ht="30.0" customHeight="1">
      <c r="A140" s="1"/>
      <c r="B140" s="166" t="str">
        <f t="shared" si="1"/>
        <v>0</v>
      </c>
      <c r="C140" s="108" t="str">
        <f t="shared" si="10"/>
        <v>-</v>
      </c>
      <c r="D140" s="150" t="str">
        <f>IF('CADASTRO PROD'!D137 = "","", 'CADASTRO PROD'!D137)</f>
        <v/>
      </c>
      <c r="E140" s="110" t="str">
        <f>IF('CADASTRO PROD'!E137:G137 = "", "", 'CADASTRO PROD'!E137:G137)</f>
        <v/>
      </c>
      <c r="F140" s="92"/>
      <c r="G140" s="93"/>
      <c r="H140" s="111" t="str">
        <f>IF(D140="","",(SUMIFS('LANÇAMENTOS ENT'!N:N,'LANÇAMENTOS ENT'!E:E,D140)-SUMIFS('LANÇAMENTOS SAÍ'!K:K,'LANÇAMENTOS SAÍ'!E:E,D140)+SUMIFS('CADASTRO PROD'!I:I,'CADASTRO PROD'!D:D,D140)))</f>
        <v/>
      </c>
      <c r="I140" s="111"/>
      <c r="J140" s="150" t="str">
        <f>VLOOKUP(E140, 'LANÇAMENTOS ENT'!$AN$8:$AO$507, 2,FALSE)</f>
        <v>#N/A</v>
      </c>
      <c r="K140" s="113" t="str">
        <f>IFERROR(VLOOKUP($D140,'CADASTRO PROD'!$D$8:$P$508,13, FALSE)*H140, "")</f>
        <v>  </v>
      </c>
      <c r="L140" s="113" t="str">
        <f>IFERROR(VLOOKUP($D140,'CADASTRO PROD'!$D$8:$P$508,13, FALSE)*I140, "")</f>
        <v>  </v>
      </c>
      <c r="M140" s="178" t="str">
        <f t="shared" si="2"/>
        <v/>
      </c>
      <c r="N140" s="173" t="str">
        <f t="shared" si="3"/>
        <v/>
      </c>
      <c r="O140" s="181"/>
      <c r="P140" s="179"/>
      <c r="Q140" s="55"/>
      <c r="R140" s="55"/>
      <c r="S140" s="55" t="str">
        <f t="shared" si="4"/>
        <v/>
      </c>
      <c r="T140" s="55"/>
      <c r="U140" s="55" t="str">
        <f t="shared" si="5"/>
        <v/>
      </c>
      <c r="V140" s="104" t="str">
        <f t="shared" si="12"/>
        <v>  </v>
      </c>
      <c r="W140" s="152" t="str">
        <f t="shared" si="7"/>
        <v/>
      </c>
      <c r="X140" s="176" t="str">
        <f t="shared" si="8"/>
        <v/>
      </c>
      <c r="Y140" s="176" t="str">
        <f t="shared" si="11"/>
        <v>100.0%</v>
      </c>
      <c r="Z140" s="176" t="str">
        <f t="shared" si="9"/>
        <v/>
      </c>
      <c r="AA140" s="55"/>
      <c r="AB140" s="55"/>
    </row>
    <row r="141" ht="30.0" customHeight="1">
      <c r="A141" s="1"/>
      <c r="B141" s="166" t="str">
        <f t="shared" si="1"/>
        <v>0</v>
      </c>
      <c r="C141" s="98" t="str">
        <f t="shared" si="10"/>
        <v>-</v>
      </c>
      <c r="D141" s="151" t="str">
        <f>IF('CADASTRO PROD'!D138 = "","", 'CADASTRO PROD'!D138)</f>
        <v/>
      </c>
      <c r="E141" s="100" t="str">
        <f>IF('CADASTRO PROD'!E138:G138 = "", "", 'CADASTRO PROD'!E138:G138)</f>
        <v/>
      </c>
      <c r="F141" s="92"/>
      <c r="G141" s="93"/>
      <c r="H141" s="101" t="str">
        <f>IF(D141="","",(SUMIFS('LANÇAMENTOS ENT'!N:N,'LANÇAMENTOS ENT'!E:E,D141)-SUMIFS('LANÇAMENTOS SAÍ'!K:K,'LANÇAMENTOS SAÍ'!E:E,D141)+SUMIFS('CADASTRO PROD'!I:I,'CADASTRO PROD'!D:D,D141)))</f>
        <v/>
      </c>
      <c r="I141" s="101"/>
      <c r="J141" s="151" t="str">
        <f>VLOOKUP(E141, 'LANÇAMENTOS ENT'!$AN$8:$AO$507, 2,FALSE)</f>
        <v>#N/A</v>
      </c>
      <c r="K141" s="103" t="str">
        <f>IFERROR(VLOOKUP($D141,'CADASTRO PROD'!$D$8:$P$508,13, FALSE)*H141, "")</f>
        <v>  </v>
      </c>
      <c r="L141" s="103" t="str">
        <f>IFERROR(VLOOKUP($D141,'CADASTRO PROD'!$D$8:$P$508,13, FALSE)*I141, "")</f>
        <v>  </v>
      </c>
      <c r="M141" s="172" t="str">
        <f t="shared" si="2"/>
        <v/>
      </c>
      <c r="N141" s="173" t="str">
        <f t="shared" si="3"/>
        <v/>
      </c>
      <c r="O141" s="181"/>
      <c r="P141" s="179"/>
      <c r="Q141" s="55"/>
      <c r="R141" s="55"/>
      <c r="S141" s="55" t="str">
        <f t="shared" si="4"/>
        <v/>
      </c>
      <c r="T141" s="55"/>
      <c r="U141" s="55" t="str">
        <f t="shared" si="5"/>
        <v/>
      </c>
      <c r="V141" s="104" t="str">
        <f t="shared" si="12"/>
        <v>  </v>
      </c>
      <c r="W141" s="152" t="str">
        <f t="shared" si="7"/>
        <v/>
      </c>
      <c r="X141" s="176" t="str">
        <f t="shared" si="8"/>
        <v/>
      </c>
      <c r="Y141" s="176" t="str">
        <f t="shared" si="11"/>
        <v>100.0%</v>
      </c>
      <c r="Z141" s="176" t="str">
        <f t="shared" si="9"/>
        <v/>
      </c>
      <c r="AA141" s="55"/>
      <c r="AB141" s="55"/>
    </row>
    <row r="142" ht="30.0" customHeight="1">
      <c r="A142" s="1"/>
      <c r="B142" s="166" t="str">
        <f t="shared" si="1"/>
        <v>0</v>
      </c>
      <c r="C142" s="108" t="str">
        <f t="shared" si="10"/>
        <v>-</v>
      </c>
      <c r="D142" s="150" t="str">
        <f>IF('CADASTRO PROD'!D139 = "","", 'CADASTRO PROD'!D139)</f>
        <v/>
      </c>
      <c r="E142" s="110" t="str">
        <f>IF('CADASTRO PROD'!E139:G139 = "", "", 'CADASTRO PROD'!E139:G139)</f>
        <v/>
      </c>
      <c r="F142" s="92"/>
      <c r="G142" s="93"/>
      <c r="H142" s="111" t="str">
        <f>IF(D142="","",(SUMIFS('LANÇAMENTOS ENT'!N:N,'LANÇAMENTOS ENT'!E:E,D142)-SUMIFS('LANÇAMENTOS SAÍ'!K:K,'LANÇAMENTOS SAÍ'!E:E,D142)+SUMIFS('CADASTRO PROD'!I:I,'CADASTRO PROD'!D:D,D142)))</f>
        <v/>
      </c>
      <c r="I142" s="111"/>
      <c r="J142" s="150" t="str">
        <f>VLOOKUP(E142, 'LANÇAMENTOS ENT'!$AN$8:$AO$507, 2,FALSE)</f>
        <v>#N/A</v>
      </c>
      <c r="K142" s="113" t="str">
        <f>IFERROR(VLOOKUP($D142,'CADASTRO PROD'!$D$8:$P$508,13, FALSE)*H142, "")</f>
        <v>  </v>
      </c>
      <c r="L142" s="113" t="str">
        <f>IFERROR(VLOOKUP($D142,'CADASTRO PROD'!$D$8:$P$508,13, FALSE)*I142, "")</f>
        <v>  </v>
      </c>
      <c r="M142" s="178" t="str">
        <f t="shared" si="2"/>
        <v/>
      </c>
      <c r="N142" s="173" t="str">
        <f t="shared" si="3"/>
        <v/>
      </c>
      <c r="O142" s="181"/>
      <c r="P142" s="179"/>
      <c r="Q142" s="55"/>
      <c r="R142" s="55"/>
      <c r="S142" s="55" t="str">
        <f t="shared" si="4"/>
        <v/>
      </c>
      <c r="T142" s="55"/>
      <c r="U142" s="55" t="str">
        <f t="shared" si="5"/>
        <v/>
      </c>
      <c r="V142" s="104" t="str">
        <f t="shared" si="12"/>
        <v>  </v>
      </c>
      <c r="W142" s="152" t="str">
        <f t="shared" si="7"/>
        <v/>
      </c>
      <c r="X142" s="176" t="str">
        <f t="shared" si="8"/>
        <v/>
      </c>
      <c r="Y142" s="176" t="str">
        <f t="shared" si="11"/>
        <v>100.0%</v>
      </c>
      <c r="Z142" s="176" t="str">
        <f t="shared" si="9"/>
        <v/>
      </c>
      <c r="AA142" s="55"/>
      <c r="AB142" s="55"/>
    </row>
    <row r="143" ht="30.0" customHeight="1">
      <c r="A143" s="1"/>
      <c r="B143" s="166" t="str">
        <f t="shared" si="1"/>
        <v>0</v>
      </c>
      <c r="C143" s="98" t="str">
        <f t="shared" si="10"/>
        <v>-</v>
      </c>
      <c r="D143" s="151" t="str">
        <f>IF('CADASTRO PROD'!D140 = "","", 'CADASTRO PROD'!D140)</f>
        <v/>
      </c>
      <c r="E143" s="100" t="str">
        <f>IF('CADASTRO PROD'!E140:G140 = "", "", 'CADASTRO PROD'!E140:G140)</f>
        <v/>
      </c>
      <c r="F143" s="92"/>
      <c r="G143" s="93"/>
      <c r="H143" s="101" t="str">
        <f>IF(D143="","",(SUMIFS('LANÇAMENTOS ENT'!N:N,'LANÇAMENTOS ENT'!E:E,D143)-SUMIFS('LANÇAMENTOS SAÍ'!K:K,'LANÇAMENTOS SAÍ'!E:E,D143)+SUMIFS('CADASTRO PROD'!I:I,'CADASTRO PROD'!D:D,D143)))</f>
        <v/>
      </c>
      <c r="I143" s="101"/>
      <c r="J143" s="151" t="str">
        <f>VLOOKUP(E143, 'LANÇAMENTOS ENT'!$AN$8:$AO$507, 2,FALSE)</f>
        <v>#N/A</v>
      </c>
      <c r="K143" s="103" t="str">
        <f>IFERROR(VLOOKUP($D143,'CADASTRO PROD'!$D$8:$P$508,13, FALSE)*H143, "")</f>
        <v>  </v>
      </c>
      <c r="L143" s="103" t="str">
        <f>IFERROR(VLOOKUP($D143,'CADASTRO PROD'!$D$8:$P$508,13, FALSE)*I143, "")</f>
        <v>  </v>
      </c>
      <c r="M143" s="172" t="str">
        <f t="shared" si="2"/>
        <v/>
      </c>
      <c r="N143" s="173" t="str">
        <f t="shared" si="3"/>
        <v/>
      </c>
      <c r="O143" s="181"/>
      <c r="P143" s="179"/>
      <c r="Q143" s="55"/>
      <c r="R143" s="55"/>
      <c r="S143" s="55" t="str">
        <f t="shared" si="4"/>
        <v/>
      </c>
      <c r="T143" s="55"/>
      <c r="U143" s="55" t="str">
        <f t="shared" si="5"/>
        <v/>
      </c>
      <c r="V143" s="104" t="str">
        <f t="shared" si="12"/>
        <v>  </v>
      </c>
      <c r="W143" s="152" t="str">
        <f t="shared" si="7"/>
        <v/>
      </c>
      <c r="X143" s="176" t="str">
        <f t="shared" si="8"/>
        <v/>
      </c>
      <c r="Y143" s="176" t="str">
        <f t="shared" si="11"/>
        <v>100.0%</v>
      </c>
      <c r="Z143" s="176" t="str">
        <f t="shared" si="9"/>
        <v/>
      </c>
      <c r="AA143" s="55"/>
      <c r="AB143" s="55"/>
    </row>
    <row r="144" ht="30.0" customHeight="1">
      <c r="A144" s="1"/>
      <c r="B144" s="166" t="str">
        <f t="shared" si="1"/>
        <v>0</v>
      </c>
      <c r="C144" s="108" t="str">
        <f t="shared" si="10"/>
        <v>-</v>
      </c>
      <c r="D144" s="150" t="str">
        <f>IF('CADASTRO PROD'!D141 = "","", 'CADASTRO PROD'!D141)</f>
        <v/>
      </c>
      <c r="E144" s="110" t="str">
        <f>IF('CADASTRO PROD'!E141:G141 = "", "", 'CADASTRO PROD'!E141:G141)</f>
        <v/>
      </c>
      <c r="F144" s="92"/>
      <c r="G144" s="93"/>
      <c r="H144" s="111" t="str">
        <f>IF(D144="","",(SUMIFS('LANÇAMENTOS ENT'!N:N,'LANÇAMENTOS ENT'!E:E,D144)-SUMIFS('LANÇAMENTOS SAÍ'!K:K,'LANÇAMENTOS SAÍ'!E:E,D144)+SUMIFS('CADASTRO PROD'!I:I,'CADASTRO PROD'!D:D,D144)))</f>
        <v/>
      </c>
      <c r="I144" s="111"/>
      <c r="J144" s="150" t="str">
        <f>VLOOKUP(E144, 'LANÇAMENTOS ENT'!$AN$8:$AO$507, 2,FALSE)</f>
        <v>#N/A</v>
      </c>
      <c r="K144" s="113" t="str">
        <f>IFERROR(VLOOKUP($D144,'CADASTRO PROD'!$D$8:$P$508,13, FALSE)*H144, "")</f>
        <v>  </v>
      </c>
      <c r="L144" s="113" t="str">
        <f>IFERROR(VLOOKUP($D144,'CADASTRO PROD'!$D$8:$P$508,13, FALSE)*I144, "")</f>
        <v>  </v>
      </c>
      <c r="M144" s="178" t="str">
        <f t="shared" si="2"/>
        <v/>
      </c>
      <c r="N144" s="173" t="str">
        <f t="shared" si="3"/>
        <v/>
      </c>
      <c r="O144" s="181"/>
      <c r="P144" s="179"/>
      <c r="Q144" s="55"/>
      <c r="R144" s="55"/>
      <c r="S144" s="55" t="str">
        <f t="shared" si="4"/>
        <v/>
      </c>
      <c r="T144" s="55"/>
      <c r="U144" s="55" t="str">
        <f t="shared" si="5"/>
        <v/>
      </c>
      <c r="V144" s="104" t="str">
        <f t="shared" si="12"/>
        <v>  </v>
      </c>
      <c r="W144" s="152" t="str">
        <f t="shared" si="7"/>
        <v/>
      </c>
      <c r="X144" s="176" t="str">
        <f t="shared" si="8"/>
        <v/>
      </c>
      <c r="Y144" s="176" t="str">
        <f t="shared" si="11"/>
        <v>100.0%</v>
      </c>
      <c r="Z144" s="176" t="str">
        <f t="shared" si="9"/>
        <v/>
      </c>
      <c r="AA144" s="55"/>
      <c r="AB144" s="55"/>
    </row>
    <row r="145" ht="30.0" customHeight="1">
      <c r="A145" s="1"/>
      <c r="B145" s="166" t="str">
        <f t="shared" si="1"/>
        <v>0</v>
      </c>
      <c r="C145" s="98" t="str">
        <f t="shared" si="10"/>
        <v>-</v>
      </c>
      <c r="D145" s="151" t="str">
        <f>IF('CADASTRO PROD'!D142 = "","", 'CADASTRO PROD'!D142)</f>
        <v/>
      </c>
      <c r="E145" s="100" t="str">
        <f>IF('CADASTRO PROD'!E142:G142 = "", "", 'CADASTRO PROD'!E142:G142)</f>
        <v/>
      </c>
      <c r="F145" s="92"/>
      <c r="G145" s="93"/>
      <c r="H145" s="101" t="str">
        <f>IF(D145="","",(SUMIFS('LANÇAMENTOS ENT'!N:N,'LANÇAMENTOS ENT'!E:E,D145)-SUMIFS('LANÇAMENTOS SAÍ'!K:K,'LANÇAMENTOS SAÍ'!E:E,D145)+SUMIFS('CADASTRO PROD'!I:I,'CADASTRO PROD'!D:D,D145)))</f>
        <v/>
      </c>
      <c r="I145" s="101"/>
      <c r="J145" s="151" t="str">
        <f>VLOOKUP(E145, 'LANÇAMENTOS ENT'!$AN$8:$AO$507, 2,FALSE)</f>
        <v>#N/A</v>
      </c>
      <c r="K145" s="103" t="str">
        <f>IFERROR(VLOOKUP($D145,'CADASTRO PROD'!$D$8:$P$508,13, FALSE)*H145, "")</f>
        <v>  </v>
      </c>
      <c r="L145" s="103" t="str">
        <f>IFERROR(VLOOKUP($D145,'CADASTRO PROD'!$D$8:$P$508,13, FALSE)*I145, "")</f>
        <v>  </v>
      </c>
      <c r="M145" s="172" t="str">
        <f t="shared" si="2"/>
        <v/>
      </c>
      <c r="N145" s="173" t="str">
        <f t="shared" si="3"/>
        <v/>
      </c>
      <c r="O145" s="181"/>
      <c r="P145" s="179"/>
      <c r="Q145" s="55"/>
      <c r="R145" s="55"/>
      <c r="S145" s="55" t="str">
        <f t="shared" si="4"/>
        <v/>
      </c>
      <c r="T145" s="55"/>
      <c r="U145" s="55" t="str">
        <f t="shared" si="5"/>
        <v/>
      </c>
      <c r="V145" s="104" t="str">
        <f t="shared" si="12"/>
        <v>  </v>
      </c>
      <c r="W145" s="152" t="str">
        <f t="shared" si="7"/>
        <v/>
      </c>
      <c r="X145" s="176" t="str">
        <f t="shared" si="8"/>
        <v/>
      </c>
      <c r="Y145" s="176" t="str">
        <f t="shared" si="11"/>
        <v>100.0%</v>
      </c>
      <c r="Z145" s="176" t="str">
        <f t="shared" si="9"/>
        <v/>
      </c>
      <c r="AA145" s="55"/>
      <c r="AB145" s="55"/>
    </row>
    <row r="146" ht="30.0" customHeight="1">
      <c r="A146" s="1"/>
      <c r="B146" s="166" t="str">
        <f t="shared" si="1"/>
        <v>0</v>
      </c>
      <c r="C146" s="108" t="str">
        <f t="shared" si="10"/>
        <v>-</v>
      </c>
      <c r="D146" s="150" t="str">
        <f>IF('CADASTRO PROD'!D143 = "","", 'CADASTRO PROD'!D143)</f>
        <v/>
      </c>
      <c r="E146" s="110" t="str">
        <f>IF('CADASTRO PROD'!E143:G143 = "", "", 'CADASTRO PROD'!E143:G143)</f>
        <v/>
      </c>
      <c r="F146" s="92"/>
      <c r="G146" s="93"/>
      <c r="H146" s="111" t="str">
        <f>IF(D146="","",(SUMIFS('LANÇAMENTOS ENT'!N:N,'LANÇAMENTOS ENT'!E:E,D146)-SUMIFS('LANÇAMENTOS SAÍ'!K:K,'LANÇAMENTOS SAÍ'!E:E,D146)+SUMIFS('CADASTRO PROD'!I:I,'CADASTRO PROD'!D:D,D146)))</f>
        <v/>
      </c>
      <c r="I146" s="111"/>
      <c r="J146" s="150" t="str">
        <f>VLOOKUP(E146, 'LANÇAMENTOS ENT'!$AN$8:$AO$507, 2,FALSE)</f>
        <v>#N/A</v>
      </c>
      <c r="K146" s="113" t="str">
        <f>IFERROR(VLOOKUP($D146,'CADASTRO PROD'!$D$8:$P$508,13, FALSE)*H146, "")</f>
        <v>  </v>
      </c>
      <c r="L146" s="113" t="str">
        <f>IFERROR(VLOOKUP($D146,'CADASTRO PROD'!$D$8:$P$508,13, FALSE)*I146, "")</f>
        <v>  </v>
      </c>
      <c r="M146" s="178" t="str">
        <f t="shared" si="2"/>
        <v/>
      </c>
      <c r="N146" s="173" t="str">
        <f t="shared" si="3"/>
        <v/>
      </c>
      <c r="O146" s="181"/>
      <c r="P146" s="179"/>
      <c r="Q146" s="55"/>
      <c r="R146" s="55"/>
      <c r="S146" s="55" t="str">
        <f t="shared" si="4"/>
        <v/>
      </c>
      <c r="T146" s="55"/>
      <c r="U146" s="55" t="str">
        <f t="shared" si="5"/>
        <v/>
      </c>
      <c r="V146" s="104" t="str">
        <f t="shared" si="12"/>
        <v>  </v>
      </c>
      <c r="W146" s="152" t="str">
        <f t="shared" si="7"/>
        <v/>
      </c>
      <c r="X146" s="176" t="str">
        <f t="shared" si="8"/>
        <v/>
      </c>
      <c r="Y146" s="176" t="str">
        <f t="shared" si="11"/>
        <v>100.0%</v>
      </c>
      <c r="Z146" s="176" t="str">
        <f t="shared" si="9"/>
        <v/>
      </c>
      <c r="AA146" s="55"/>
      <c r="AB146" s="55"/>
    </row>
    <row r="147" ht="30.0" customHeight="1">
      <c r="A147" s="1"/>
      <c r="B147" s="166" t="str">
        <f t="shared" si="1"/>
        <v>0</v>
      </c>
      <c r="C147" s="98" t="str">
        <f t="shared" si="10"/>
        <v>-</v>
      </c>
      <c r="D147" s="151" t="str">
        <f>IF('CADASTRO PROD'!D144 = "","", 'CADASTRO PROD'!D144)</f>
        <v/>
      </c>
      <c r="E147" s="100" t="str">
        <f>IF('CADASTRO PROD'!E144:G144 = "", "", 'CADASTRO PROD'!E144:G144)</f>
        <v/>
      </c>
      <c r="F147" s="92"/>
      <c r="G147" s="93"/>
      <c r="H147" s="101" t="str">
        <f>IF(D147="","",(SUMIFS('LANÇAMENTOS ENT'!N:N,'LANÇAMENTOS ENT'!E:E,D147)-SUMIFS('LANÇAMENTOS SAÍ'!K:K,'LANÇAMENTOS SAÍ'!E:E,D147)+SUMIFS('CADASTRO PROD'!I:I,'CADASTRO PROD'!D:D,D147)))</f>
        <v/>
      </c>
      <c r="I147" s="101"/>
      <c r="J147" s="151" t="str">
        <f>VLOOKUP(E147, 'LANÇAMENTOS ENT'!$AN$8:$AO$507, 2,FALSE)</f>
        <v>#N/A</v>
      </c>
      <c r="K147" s="103" t="str">
        <f>IFERROR(VLOOKUP($D147,'CADASTRO PROD'!$D$8:$P$508,13, FALSE)*H147, "")</f>
        <v>  </v>
      </c>
      <c r="L147" s="103" t="str">
        <f>IFERROR(VLOOKUP($D147,'CADASTRO PROD'!$D$8:$P$508,13, FALSE)*I147, "")</f>
        <v>  </v>
      </c>
      <c r="M147" s="172" t="str">
        <f t="shared" si="2"/>
        <v/>
      </c>
      <c r="N147" s="173" t="str">
        <f t="shared" si="3"/>
        <v/>
      </c>
      <c r="O147" s="181"/>
      <c r="P147" s="179"/>
      <c r="Q147" s="55"/>
      <c r="R147" s="55"/>
      <c r="S147" s="55" t="str">
        <f t="shared" si="4"/>
        <v/>
      </c>
      <c r="T147" s="55"/>
      <c r="U147" s="55" t="str">
        <f t="shared" si="5"/>
        <v/>
      </c>
      <c r="V147" s="104" t="str">
        <f t="shared" si="12"/>
        <v>  </v>
      </c>
      <c r="W147" s="152" t="str">
        <f t="shared" si="7"/>
        <v/>
      </c>
      <c r="X147" s="176" t="str">
        <f t="shared" si="8"/>
        <v/>
      </c>
      <c r="Y147" s="176" t="str">
        <f t="shared" si="11"/>
        <v>100.0%</v>
      </c>
      <c r="Z147" s="176" t="str">
        <f t="shared" si="9"/>
        <v/>
      </c>
      <c r="AA147" s="55"/>
      <c r="AB147" s="55"/>
    </row>
    <row r="148" ht="30.0" customHeight="1">
      <c r="A148" s="1"/>
      <c r="B148" s="166" t="str">
        <f t="shared" si="1"/>
        <v>0</v>
      </c>
      <c r="C148" s="108" t="str">
        <f t="shared" si="10"/>
        <v>-</v>
      </c>
      <c r="D148" s="150" t="str">
        <f>IF('CADASTRO PROD'!D145 = "","", 'CADASTRO PROD'!D145)</f>
        <v/>
      </c>
      <c r="E148" s="110" t="str">
        <f>IF('CADASTRO PROD'!E145:G145 = "", "", 'CADASTRO PROD'!E145:G145)</f>
        <v/>
      </c>
      <c r="F148" s="92"/>
      <c r="G148" s="93"/>
      <c r="H148" s="111" t="str">
        <f>IF(D148="","",(SUMIFS('LANÇAMENTOS ENT'!N:N,'LANÇAMENTOS ENT'!E:E,D148)-SUMIFS('LANÇAMENTOS SAÍ'!K:K,'LANÇAMENTOS SAÍ'!E:E,D148)+SUMIFS('CADASTRO PROD'!I:I,'CADASTRO PROD'!D:D,D148)))</f>
        <v/>
      </c>
      <c r="I148" s="111"/>
      <c r="J148" s="150" t="str">
        <f>VLOOKUP(E148, 'LANÇAMENTOS ENT'!$AN$8:$AO$507, 2,FALSE)</f>
        <v>#N/A</v>
      </c>
      <c r="K148" s="113" t="str">
        <f>IFERROR(VLOOKUP($D148,'CADASTRO PROD'!$D$8:$P$508,13, FALSE)*H148, "")</f>
        <v>  </v>
      </c>
      <c r="L148" s="113" t="str">
        <f>IFERROR(VLOOKUP($D148,'CADASTRO PROD'!$D$8:$P$508,13, FALSE)*I148, "")</f>
        <v>  </v>
      </c>
      <c r="M148" s="178" t="str">
        <f t="shared" si="2"/>
        <v/>
      </c>
      <c r="N148" s="173" t="str">
        <f t="shared" si="3"/>
        <v/>
      </c>
      <c r="O148" s="181"/>
      <c r="P148" s="179"/>
      <c r="Q148" s="55"/>
      <c r="R148" s="55"/>
      <c r="S148" s="55" t="str">
        <f t="shared" si="4"/>
        <v/>
      </c>
      <c r="T148" s="55"/>
      <c r="U148" s="55" t="str">
        <f t="shared" si="5"/>
        <v/>
      </c>
      <c r="V148" s="104" t="str">
        <f t="shared" si="12"/>
        <v>  </v>
      </c>
      <c r="W148" s="152" t="str">
        <f t="shared" si="7"/>
        <v/>
      </c>
      <c r="X148" s="176" t="str">
        <f t="shared" si="8"/>
        <v/>
      </c>
      <c r="Y148" s="176" t="str">
        <f t="shared" si="11"/>
        <v>100.0%</v>
      </c>
      <c r="Z148" s="176" t="str">
        <f t="shared" si="9"/>
        <v/>
      </c>
      <c r="AA148" s="55"/>
      <c r="AB148" s="55"/>
    </row>
    <row r="149" ht="30.0" customHeight="1">
      <c r="A149" s="1"/>
      <c r="B149" s="166" t="str">
        <f t="shared" si="1"/>
        <v>0</v>
      </c>
      <c r="C149" s="98" t="str">
        <f t="shared" si="10"/>
        <v>-</v>
      </c>
      <c r="D149" s="151" t="str">
        <f>IF('CADASTRO PROD'!D146 = "","", 'CADASTRO PROD'!D146)</f>
        <v/>
      </c>
      <c r="E149" s="100" t="str">
        <f>IF('CADASTRO PROD'!E146:G146 = "", "", 'CADASTRO PROD'!E146:G146)</f>
        <v/>
      </c>
      <c r="F149" s="92"/>
      <c r="G149" s="93"/>
      <c r="H149" s="101" t="str">
        <f>IF(D149="","",(SUMIFS('LANÇAMENTOS ENT'!N:N,'LANÇAMENTOS ENT'!E:E,D149)-SUMIFS('LANÇAMENTOS SAÍ'!K:K,'LANÇAMENTOS SAÍ'!E:E,D149)+SUMIFS('CADASTRO PROD'!I:I,'CADASTRO PROD'!D:D,D149)))</f>
        <v/>
      </c>
      <c r="I149" s="101"/>
      <c r="J149" s="151" t="str">
        <f>VLOOKUP(E149, 'LANÇAMENTOS ENT'!$AN$8:$AO$507, 2,FALSE)</f>
        <v>#N/A</v>
      </c>
      <c r="K149" s="103" t="str">
        <f>IFERROR(VLOOKUP($D149,'CADASTRO PROD'!$D$8:$P$508,13, FALSE)*H149, "")</f>
        <v>  </v>
      </c>
      <c r="L149" s="103" t="str">
        <f>IFERROR(VLOOKUP($D149,'CADASTRO PROD'!$D$8:$P$508,13, FALSE)*I149, "")</f>
        <v>  </v>
      </c>
      <c r="M149" s="172" t="str">
        <f t="shared" si="2"/>
        <v/>
      </c>
      <c r="N149" s="173" t="str">
        <f t="shared" si="3"/>
        <v/>
      </c>
      <c r="O149" s="181"/>
      <c r="P149" s="179"/>
      <c r="Q149" s="55"/>
      <c r="R149" s="55"/>
      <c r="S149" s="55" t="str">
        <f t="shared" si="4"/>
        <v/>
      </c>
      <c r="T149" s="55"/>
      <c r="U149" s="55" t="str">
        <f t="shared" si="5"/>
        <v/>
      </c>
      <c r="V149" s="104" t="str">
        <f t="shared" si="12"/>
        <v>  </v>
      </c>
      <c r="W149" s="152" t="str">
        <f t="shared" si="7"/>
        <v/>
      </c>
      <c r="X149" s="176" t="str">
        <f t="shared" si="8"/>
        <v/>
      </c>
      <c r="Y149" s="176" t="str">
        <f t="shared" si="11"/>
        <v>100.0%</v>
      </c>
      <c r="Z149" s="176" t="str">
        <f t="shared" si="9"/>
        <v/>
      </c>
      <c r="AA149" s="55"/>
      <c r="AB149" s="55"/>
    </row>
    <row r="150" ht="30.0" customHeight="1">
      <c r="A150" s="1"/>
      <c r="B150" s="166" t="str">
        <f t="shared" si="1"/>
        <v>0</v>
      </c>
      <c r="C150" s="108" t="str">
        <f t="shared" si="10"/>
        <v>-</v>
      </c>
      <c r="D150" s="150" t="str">
        <f>IF('CADASTRO PROD'!D147 = "","", 'CADASTRO PROD'!D147)</f>
        <v/>
      </c>
      <c r="E150" s="110" t="str">
        <f>IF('CADASTRO PROD'!E147:G147 = "", "", 'CADASTRO PROD'!E147:G147)</f>
        <v/>
      </c>
      <c r="F150" s="92"/>
      <c r="G150" s="93"/>
      <c r="H150" s="111" t="str">
        <f>IF(D150="","",(SUMIFS('LANÇAMENTOS ENT'!N:N,'LANÇAMENTOS ENT'!E:E,D150)-SUMIFS('LANÇAMENTOS SAÍ'!K:K,'LANÇAMENTOS SAÍ'!E:E,D150)+SUMIFS('CADASTRO PROD'!I:I,'CADASTRO PROD'!D:D,D150)))</f>
        <v/>
      </c>
      <c r="I150" s="111"/>
      <c r="J150" s="150" t="str">
        <f>VLOOKUP(E150, 'LANÇAMENTOS ENT'!$AN$8:$AO$507, 2,FALSE)</f>
        <v>#N/A</v>
      </c>
      <c r="K150" s="113" t="str">
        <f>IFERROR(VLOOKUP($D150,'CADASTRO PROD'!$D$8:$P$508,13, FALSE)*H150, "")</f>
        <v>  </v>
      </c>
      <c r="L150" s="113" t="str">
        <f>IFERROR(VLOOKUP($D150,'CADASTRO PROD'!$D$8:$P$508,13, FALSE)*I150, "")</f>
        <v>  </v>
      </c>
      <c r="M150" s="178" t="str">
        <f t="shared" si="2"/>
        <v/>
      </c>
      <c r="N150" s="173" t="str">
        <f t="shared" si="3"/>
        <v/>
      </c>
      <c r="O150" s="181"/>
      <c r="P150" s="179"/>
      <c r="Q150" s="55"/>
      <c r="R150" s="55"/>
      <c r="S150" s="55" t="str">
        <f t="shared" si="4"/>
        <v/>
      </c>
      <c r="T150" s="55"/>
      <c r="U150" s="55" t="str">
        <f t="shared" si="5"/>
        <v/>
      </c>
      <c r="V150" s="104" t="str">
        <f t="shared" si="12"/>
        <v>  </v>
      </c>
      <c r="W150" s="152" t="str">
        <f t="shared" si="7"/>
        <v/>
      </c>
      <c r="X150" s="176" t="str">
        <f t="shared" si="8"/>
        <v/>
      </c>
      <c r="Y150" s="176" t="str">
        <f t="shared" si="11"/>
        <v>100.0%</v>
      </c>
      <c r="Z150" s="176" t="str">
        <f t="shared" si="9"/>
        <v/>
      </c>
      <c r="AA150" s="55"/>
      <c r="AB150" s="55"/>
    </row>
    <row r="151" ht="30.0" customHeight="1">
      <c r="A151" s="1"/>
      <c r="B151" s="166" t="str">
        <f t="shared" si="1"/>
        <v>0</v>
      </c>
      <c r="C151" s="98" t="str">
        <f t="shared" si="10"/>
        <v>-</v>
      </c>
      <c r="D151" s="151" t="str">
        <f>IF('CADASTRO PROD'!D148 = "","", 'CADASTRO PROD'!D148)</f>
        <v/>
      </c>
      <c r="E151" s="100" t="str">
        <f>IF('CADASTRO PROD'!E148:G148 = "", "", 'CADASTRO PROD'!E148:G148)</f>
        <v/>
      </c>
      <c r="F151" s="92"/>
      <c r="G151" s="93"/>
      <c r="H151" s="101" t="str">
        <f>IF(D151="","",(SUMIFS('LANÇAMENTOS ENT'!N:N,'LANÇAMENTOS ENT'!E:E,D151)-SUMIFS('LANÇAMENTOS SAÍ'!K:K,'LANÇAMENTOS SAÍ'!E:E,D151)+SUMIFS('CADASTRO PROD'!I:I,'CADASTRO PROD'!D:D,D151)))</f>
        <v/>
      </c>
      <c r="I151" s="101"/>
      <c r="J151" s="151" t="str">
        <f>VLOOKUP(E151, 'LANÇAMENTOS ENT'!$AN$8:$AO$507, 2,FALSE)</f>
        <v>#N/A</v>
      </c>
      <c r="K151" s="103" t="str">
        <f>IFERROR(VLOOKUP($D151,'CADASTRO PROD'!$D$8:$P$508,13, FALSE)*H151, "")</f>
        <v>  </v>
      </c>
      <c r="L151" s="103" t="str">
        <f>IFERROR(VLOOKUP($D151,'CADASTRO PROD'!$D$8:$P$508,13, FALSE)*I151, "")</f>
        <v>  </v>
      </c>
      <c r="M151" s="172" t="str">
        <f t="shared" si="2"/>
        <v/>
      </c>
      <c r="N151" s="173" t="str">
        <f t="shared" si="3"/>
        <v/>
      </c>
      <c r="O151" s="181"/>
      <c r="P151" s="179"/>
      <c r="Q151" s="55"/>
      <c r="R151" s="55"/>
      <c r="S151" s="55" t="str">
        <f t="shared" si="4"/>
        <v/>
      </c>
      <c r="T151" s="55"/>
      <c r="U151" s="55" t="str">
        <f t="shared" si="5"/>
        <v/>
      </c>
      <c r="V151" s="104" t="str">
        <f t="shared" si="12"/>
        <v>  </v>
      </c>
      <c r="W151" s="152" t="str">
        <f t="shared" si="7"/>
        <v/>
      </c>
      <c r="X151" s="176" t="str">
        <f t="shared" si="8"/>
        <v/>
      </c>
      <c r="Y151" s="176" t="str">
        <f t="shared" si="11"/>
        <v>100.0%</v>
      </c>
      <c r="Z151" s="176" t="str">
        <f t="shared" si="9"/>
        <v/>
      </c>
      <c r="AA151" s="55"/>
      <c r="AB151" s="55"/>
    </row>
    <row r="152" ht="30.0" customHeight="1">
      <c r="A152" s="1"/>
      <c r="B152" s="166" t="str">
        <f t="shared" si="1"/>
        <v>0</v>
      </c>
      <c r="C152" s="108" t="str">
        <f t="shared" si="10"/>
        <v>-</v>
      </c>
      <c r="D152" s="150" t="str">
        <f>IF('CADASTRO PROD'!D149 = "","", 'CADASTRO PROD'!D149)</f>
        <v/>
      </c>
      <c r="E152" s="110" t="str">
        <f>IF('CADASTRO PROD'!E149:G149 = "", "", 'CADASTRO PROD'!E149:G149)</f>
        <v/>
      </c>
      <c r="F152" s="92"/>
      <c r="G152" s="93"/>
      <c r="H152" s="111" t="str">
        <f>IF(D152="","",(SUMIFS('LANÇAMENTOS ENT'!N:N,'LANÇAMENTOS ENT'!E:E,D152)-SUMIFS('LANÇAMENTOS SAÍ'!K:K,'LANÇAMENTOS SAÍ'!E:E,D152)+SUMIFS('CADASTRO PROD'!I:I,'CADASTRO PROD'!D:D,D152)))</f>
        <v/>
      </c>
      <c r="I152" s="111"/>
      <c r="J152" s="150" t="str">
        <f>VLOOKUP(E152, 'LANÇAMENTOS ENT'!$AN$8:$AO$507, 2,FALSE)</f>
        <v>#N/A</v>
      </c>
      <c r="K152" s="113" t="str">
        <f>IFERROR(VLOOKUP($D152,'CADASTRO PROD'!$D$8:$P$508,13, FALSE)*H152, "")</f>
        <v>  </v>
      </c>
      <c r="L152" s="113" t="str">
        <f>IFERROR(VLOOKUP($D152,'CADASTRO PROD'!$D$8:$P$508,13, FALSE)*I152, "")</f>
        <v>  </v>
      </c>
      <c r="M152" s="178" t="str">
        <f t="shared" si="2"/>
        <v/>
      </c>
      <c r="N152" s="173" t="str">
        <f t="shared" si="3"/>
        <v/>
      </c>
      <c r="O152" s="181"/>
      <c r="P152" s="179"/>
      <c r="Q152" s="55"/>
      <c r="R152" s="55"/>
      <c r="S152" s="55" t="str">
        <f t="shared" si="4"/>
        <v/>
      </c>
      <c r="T152" s="55"/>
      <c r="U152" s="55" t="str">
        <f t="shared" si="5"/>
        <v/>
      </c>
      <c r="V152" s="104" t="str">
        <f t="shared" si="12"/>
        <v>  </v>
      </c>
      <c r="W152" s="152" t="str">
        <f t="shared" si="7"/>
        <v/>
      </c>
      <c r="X152" s="176" t="str">
        <f t="shared" si="8"/>
        <v/>
      </c>
      <c r="Y152" s="176" t="str">
        <f t="shared" si="11"/>
        <v>100.0%</v>
      </c>
      <c r="Z152" s="176" t="str">
        <f t="shared" si="9"/>
        <v/>
      </c>
      <c r="AA152" s="55"/>
      <c r="AB152" s="55"/>
    </row>
    <row r="153" ht="30.0" customHeight="1">
      <c r="A153" s="1"/>
      <c r="B153" s="166" t="str">
        <f t="shared" si="1"/>
        <v>0</v>
      </c>
      <c r="C153" s="98" t="str">
        <f t="shared" si="10"/>
        <v>-</v>
      </c>
      <c r="D153" s="151" t="str">
        <f>IF('CADASTRO PROD'!D150 = "","", 'CADASTRO PROD'!D150)</f>
        <v/>
      </c>
      <c r="E153" s="100" t="str">
        <f>IF('CADASTRO PROD'!E150:G150 = "", "", 'CADASTRO PROD'!E150:G150)</f>
        <v/>
      </c>
      <c r="F153" s="92"/>
      <c r="G153" s="93"/>
      <c r="H153" s="101" t="str">
        <f>IF(D153="","",(SUMIFS('LANÇAMENTOS ENT'!N:N,'LANÇAMENTOS ENT'!E:E,D153)-SUMIFS('LANÇAMENTOS SAÍ'!K:K,'LANÇAMENTOS SAÍ'!E:E,D153)+SUMIFS('CADASTRO PROD'!I:I,'CADASTRO PROD'!D:D,D153)))</f>
        <v/>
      </c>
      <c r="I153" s="101"/>
      <c r="J153" s="151" t="str">
        <f>VLOOKUP(E153, 'LANÇAMENTOS ENT'!$AN$8:$AO$507, 2,FALSE)</f>
        <v>#N/A</v>
      </c>
      <c r="K153" s="103" t="str">
        <f>IFERROR(VLOOKUP($D153,'CADASTRO PROD'!$D$8:$P$508,13, FALSE)*H153, "")</f>
        <v>  </v>
      </c>
      <c r="L153" s="103" t="str">
        <f>IFERROR(VLOOKUP($D153,'CADASTRO PROD'!$D$8:$P$508,13, FALSE)*I153, "")</f>
        <v>  </v>
      </c>
      <c r="M153" s="172" t="str">
        <f t="shared" si="2"/>
        <v/>
      </c>
      <c r="N153" s="173" t="str">
        <f t="shared" si="3"/>
        <v/>
      </c>
      <c r="O153" s="181"/>
      <c r="P153" s="179"/>
      <c r="Q153" s="55"/>
      <c r="R153" s="55"/>
      <c r="S153" s="55" t="str">
        <f t="shared" si="4"/>
        <v/>
      </c>
      <c r="T153" s="55"/>
      <c r="U153" s="55" t="str">
        <f t="shared" si="5"/>
        <v/>
      </c>
      <c r="V153" s="104" t="str">
        <f t="shared" si="12"/>
        <v>  </v>
      </c>
      <c r="W153" s="152" t="str">
        <f t="shared" si="7"/>
        <v/>
      </c>
      <c r="X153" s="176" t="str">
        <f t="shared" si="8"/>
        <v/>
      </c>
      <c r="Y153" s="176" t="str">
        <f t="shared" si="11"/>
        <v>100.0%</v>
      </c>
      <c r="Z153" s="176" t="str">
        <f t="shared" si="9"/>
        <v/>
      </c>
      <c r="AA153" s="55"/>
      <c r="AB153" s="55"/>
    </row>
    <row r="154" ht="30.0" customHeight="1">
      <c r="A154" s="1"/>
      <c r="B154" s="166" t="str">
        <f t="shared" si="1"/>
        <v>0</v>
      </c>
      <c r="C154" s="108" t="str">
        <f t="shared" si="10"/>
        <v>-</v>
      </c>
      <c r="D154" s="150" t="str">
        <f>IF('CADASTRO PROD'!D151 = "","", 'CADASTRO PROD'!D151)</f>
        <v/>
      </c>
      <c r="E154" s="110" t="str">
        <f>IF('CADASTRO PROD'!E151:G151 = "", "", 'CADASTRO PROD'!E151:G151)</f>
        <v/>
      </c>
      <c r="F154" s="92"/>
      <c r="G154" s="93"/>
      <c r="H154" s="111" t="str">
        <f>IF(D154="","",(SUMIFS('LANÇAMENTOS ENT'!N:N,'LANÇAMENTOS ENT'!E:E,D154)-SUMIFS('LANÇAMENTOS SAÍ'!K:K,'LANÇAMENTOS SAÍ'!E:E,D154)+SUMIFS('CADASTRO PROD'!I:I,'CADASTRO PROD'!D:D,D154)))</f>
        <v/>
      </c>
      <c r="I154" s="111"/>
      <c r="J154" s="150" t="str">
        <f>VLOOKUP(E154, 'LANÇAMENTOS ENT'!$AN$8:$AO$507, 2,FALSE)</f>
        <v>#N/A</v>
      </c>
      <c r="K154" s="113" t="str">
        <f>IFERROR(VLOOKUP($D154,'CADASTRO PROD'!$D$8:$P$508,13, FALSE)*H154, "")</f>
        <v>  </v>
      </c>
      <c r="L154" s="113" t="str">
        <f>IFERROR(VLOOKUP($D154,'CADASTRO PROD'!$D$8:$P$508,13, FALSE)*I154, "")</f>
        <v>  </v>
      </c>
      <c r="M154" s="178" t="str">
        <f t="shared" si="2"/>
        <v/>
      </c>
      <c r="N154" s="173" t="str">
        <f t="shared" si="3"/>
        <v/>
      </c>
      <c r="O154" s="181"/>
      <c r="P154" s="179"/>
      <c r="Q154" s="55"/>
      <c r="R154" s="55"/>
      <c r="S154" s="55" t="str">
        <f t="shared" si="4"/>
        <v/>
      </c>
      <c r="T154" s="55"/>
      <c r="U154" s="55" t="str">
        <f t="shared" si="5"/>
        <v/>
      </c>
      <c r="V154" s="104" t="str">
        <f t="shared" si="12"/>
        <v>  </v>
      </c>
      <c r="W154" s="152" t="str">
        <f t="shared" si="7"/>
        <v/>
      </c>
      <c r="X154" s="176" t="str">
        <f t="shared" si="8"/>
        <v/>
      </c>
      <c r="Y154" s="176" t="str">
        <f t="shared" si="11"/>
        <v>100.0%</v>
      </c>
      <c r="Z154" s="176" t="str">
        <f t="shared" si="9"/>
        <v/>
      </c>
      <c r="AA154" s="55"/>
      <c r="AB154" s="55"/>
    </row>
    <row r="155" ht="30.0" customHeight="1">
      <c r="A155" s="1"/>
      <c r="B155" s="166" t="str">
        <f t="shared" si="1"/>
        <v>0</v>
      </c>
      <c r="C155" s="98" t="str">
        <f t="shared" si="10"/>
        <v>-</v>
      </c>
      <c r="D155" s="151" t="str">
        <f>IF('CADASTRO PROD'!D152 = "","", 'CADASTRO PROD'!D152)</f>
        <v/>
      </c>
      <c r="E155" s="100" t="str">
        <f>IF('CADASTRO PROD'!E152:G152 = "", "", 'CADASTRO PROD'!E152:G152)</f>
        <v/>
      </c>
      <c r="F155" s="92"/>
      <c r="G155" s="93"/>
      <c r="H155" s="101" t="str">
        <f>IF(D155="","",(SUMIFS('LANÇAMENTOS ENT'!N:N,'LANÇAMENTOS ENT'!E:E,D155)-SUMIFS('LANÇAMENTOS SAÍ'!K:K,'LANÇAMENTOS SAÍ'!E:E,D155)+SUMIFS('CADASTRO PROD'!I:I,'CADASTRO PROD'!D:D,D155)))</f>
        <v/>
      </c>
      <c r="I155" s="101"/>
      <c r="J155" s="151" t="str">
        <f>VLOOKUP(E155, 'LANÇAMENTOS ENT'!$AN$8:$AO$507, 2,FALSE)</f>
        <v>#N/A</v>
      </c>
      <c r="K155" s="103" t="str">
        <f>IFERROR(VLOOKUP($D155,'CADASTRO PROD'!$D$8:$P$508,13, FALSE)*H155, "")</f>
        <v>  </v>
      </c>
      <c r="L155" s="103" t="str">
        <f>IFERROR(VLOOKUP($D155,'CADASTRO PROD'!$D$8:$P$508,13, FALSE)*I155, "")</f>
        <v>  </v>
      </c>
      <c r="M155" s="172" t="str">
        <f t="shared" si="2"/>
        <v/>
      </c>
      <c r="N155" s="173" t="str">
        <f t="shared" si="3"/>
        <v/>
      </c>
      <c r="O155" s="181"/>
      <c r="P155" s="179"/>
      <c r="Q155" s="55"/>
      <c r="R155" s="55"/>
      <c r="S155" s="55" t="str">
        <f t="shared" si="4"/>
        <v/>
      </c>
      <c r="T155" s="55"/>
      <c r="U155" s="55" t="str">
        <f t="shared" si="5"/>
        <v/>
      </c>
      <c r="V155" s="104" t="str">
        <f t="shared" si="12"/>
        <v>  </v>
      </c>
      <c r="W155" s="152" t="str">
        <f t="shared" si="7"/>
        <v/>
      </c>
      <c r="X155" s="176" t="str">
        <f t="shared" si="8"/>
        <v/>
      </c>
      <c r="Y155" s="176" t="str">
        <f t="shared" si="11"/>
        <v>100.0%</v>
      </c>
      <c r="Z155" s="176" t="str">
        <f t="shared" si="9"/>
        <v/>
      </c>
      <c r="AA155" s="55"/>
      <c r="AB155" s="55"/>
    </row>
    <row r="156" ht="30.0" customHeight="1">
      <c r="A156" s="1"/>
      <c r="B156" s="166" t="str">
        <f t="shared" si="1"/>
        <v>0</v>
      </c>
      <c r="C156" s="108" t="str">
        <f t="shared" si="10"/>
        <v>-</v>
      </c>
      <c r="D156" s="150" t="str">
        <f>IF('CADASTRO PROD'!D153 = "","", 'CADASTRO PROD'!D153)</f>
        <v/>
      </c>
      <c r="E156" s="110" t="str">
        <f>IF('CADASTRO PROD'!E153:G153 = "", "", 'CADASTRO PROD'!E153:G153)</f>
        <v/>
      </c>
      <c r="F156" s="92"/>
      <c r="G156" s="93"/>
      <c r="H156" s="111" t="str">
        <f>IF(D156="","",(SUMIFS('LANÇAMENTOS ENT'!N:N,'LANÇAMENTOS ENT'!E:E,D156)-SUMIFS('LANÇAMENTOS SAÍ'!K:K,'LANÇAMENTOS SAÍ'!E:E,D156)+SUMIFS('CADASTRO PROD'!I:I,'CADASTRO PROD'!D:D,D156)))</f>
        <v/>
      </c>
      <c r="I156" s="111"/>
      <c r="J156" s="150" t="str">
        <f>VLOOKUP(E156, 'LANÇAMENTOS ENT'!$AN$8:$AO$507, 2,FALSE)</f>
        <v>#N/A</v>
      </c>
      <c r="K156" s="113" t="str">
        <f>IFERROR(VLOOKUP($D156,'CADASTRO PROD'!$D$8:$P$508,13, FALSE)*H156, "")</f>
        <v>  </v>
      </c>
      <c r="L156" s="113" t="str">
        <f>IFERROR(VLOOKUP($D156,'CADASTRO PROD'!$D$8:$P$508,13, FALSE)*I156, "")</f>
        <v>  </v>
      </c>
      <c r="M156" s="178" t="str">
        <f t="shared" si="2"/>
        <v/>
      </c>
      <c r="N156" s="173" t="str">
        <f t="shared" si="3"/>
        <v/>
      </c>
      <c r="O156" s="181"/>
      <c r="P156" s="179"/>
      <c r="Q156" s="55"/>
      <c r="R156" s="55"/>
      <c r="S156" s="55" t="str">
        <f t="shared" si="4"/>
        <v/>
      </c>
      <c r="T156" s="55"/>
      <c r="U156" s="55" t="str">
        <f t="shared" si="5"/>
        <v/>
      </c>
      <c r="V156" s="104" t="str">
        <f t="shared" si="12"/>
        <v>  </v>
      </c>
      <c r="W156" s="152" t="str">
        <f t="shared" si="7"/>
        <v/>
      </c>
      <c r="X156" s="176" t="str">
        <f t="shared" si="8"/>
        <v/>
      </c>
      <c r="Y156" s="176" t="str">
        <f t="shared" si="11"/>
        <v>100.0%</v>
      </c>
      <c r="Z156" s="176" t="str">
        <f t="shared" si="9"/>
        <v/>
      </c>
      <c r="AA156" s="55"/>
      <c r="AB156" s="55"/>
    </row>
    <row r="157" ht="30.0" customHeight="1">
      <c r="A157" s="1"/>
      <c r="B157" s="166" t="str">
        <f t="shared" si="1"/>
        <v>0</v>
      </c>
      <c r="C157" s="98" t="str">
        <f t="shared" si="10"/>
        <v>-</v>
      </c>
      <c r="D157" s="151" t="str">
        <f>IF('CADASTRO PROD'!D154 = "","", 'CADASTRO PROD'!D154)</f>
        <v/>
      </c>
      <c r="E157" s="100" t="str">
        <f>IF('CADASTRO PROD'!E154:G154 = "", "", 'CADASTRO PROD'!E154:G154)</f>
        <v/>
      </c>
      <c r="F157" s="92"/>
      <c r="G157" s="93"/>
      <c r="H157" s="101" t="str">
        <f>IF(D157="","",(SUMIFS('LANÇAMENTOS ENT'!N:N,'LANÇAMENTOS ENT'!E:E,D157)-SUMIFS('LANÇAMENTOS SAÍ'!K:K,'LANÇAMENTOS SAÍ'!E:E,D157)+SUMIFS('CADASTRO PROD'!I:I,'CADASTRO PROD'!D:D,D157)))</f>
        <v/>
      </c>
      <c r="I157" s="101"/>
      <c r="J157" s="151" t="str">
        <f>VLOOKUP(E157, 'LANÇAMENTOS ENT'!$AN$8:$AO$507, 2,FALSE)</f>
        <v>#N/A</v>
      </c>
      <c r="K157" s="103" t="str">
        <f>IFERROR(VLOOKUP($D157,'CADASTRO PROD'!$D$8:$P$508,13, FALSE)*H157, "")</f>
        <v>  </v>
      </c>
      <c r="L157" s="103" t="str">
        <f>IFERROR(VLOOKUP($D157,'CADASTRO PROD'!$D$8:$P$508,13, FALSE)*I157, "")</f>
        <v>  </v>
      </c>
      <c r="M157" s="172" t="str">
        <f t="shared" si="2"/>
        <v/>
      </c>
      <c r="N157" s="173" t="str">
        <f t="shared" si="3"/>
        <v/>
      </c>
      <c r="O157" s="181"/>
      <c r="P157" s="179"/>
      <c r="Q157" s="55"/>
      <c r="R157" s="55"/>
      <c r="S157" s="55" t="str">
        <f t="shared" si="4"/>
        <v/>
      </c>
      <c r="T157" s="55"/>
      <c r="U157" s="55" t="str">
        <f t="shared" si="5"/>
        <v/>
      </c>
      <c r="V157" s="104" t="str">
        <f t="shared" si="12"/>
        <v>  </v>
      </c>
      <c r="W157" s="152" t="str">
        <f t="shared" si="7"/>
        <v/>
      </c>
      <c r="X157" s="176" t="str">
        <f t="shared" si="8"/>
        <v/>
      </c>
      <c r="Y157" s="176" t="str">
        <f t="shared" si="11"/>
        <v>100.0%</v>
      </c>
      <c r="Z157" s="176" t="str">
        <f t="shared" si="9"/>
        <v/>
      </c>
      <c r="AA157" s="55"/>
      <c r="AB157" s="55"/>
    </row>
    <row r="158" ht="30.0" customHeight="1">
      <c r="A158" s="1"/>
      <c r="B158" s="166" t="str">
        <f t="shared" si="1"/>
        <v>0</v>
      </c>
      <c r="C158" s="108" t="str">
        <f t="shared" si="10"/>
        <v>-</v>
      </c>
      <c r="D158" s="150" t="str">
        <f>IF('CADASTRO PROD'!D155 = "","", 'CADASTRO PROD'!D155)</f>
        <v/>
      </c>
      <c r="E158" s="110" t="str">
        <f>IF('CADASTRO PROD'!E155:G155 = "", "", 'CADASTRO PROD'!E155:G155)</f>
        <v/>
      </c>
      <c r="F158" s="92"/>
      <c r="G158" s="93"/>
      <c r="H158" s="111" t="str">
        <f>IF(D158="","",(SUMIFS('LANÇAMENTOS ENT'!N:N,'LANÇAMENTOS ENT'!E:E,D158)-SUMIFS('LANÇAMENTOS SAÍ'!K:K,'LANÇAMENTOS SAÍ'!E:E,D158)+SUMIFS('CADASTRO PROD'!I:I,'CADASTRO PROD'!D:D,D158)))</f>
        <v/>
      </c>
      <c r="I158" s="111"/>
      <c r="J158" s="150" t="str">
        <f>VLOOKUP(E158, 'LANÇAMENTOS ENT'!$AN$8:$AO$507, 2,FALSE)</f>
        <v>#N/A</v>
      </c>
      <c r="K158" s="113" t="str">
        <f>IFERROR(VLOOKUP($D158,'CADASTRO PROD'!$D$8:$P$508,13, FALSE)*H158, "")</f>
        <v>  </v>
      </c>
      <c r="L158" s="113" t="str">
        <f>IFERROR(VLOOKUP($D158,'CADASTRO PROD'!$D$8:$P$508,13, FALSE)*I158, "")</f>
        <v>  </v>
      </c>
      <c r="M158" s="178" t="str">
        <f t="shared" si="2"/>
        <v/>
      </c>
      <c r="N158" s="173" t="str">
        <f t="shared" si="3"/>
        <v/>
      </c>
      <c r="O158" s="181"/>
      <c r="P158" s="179"/>
      <c r="Q158" s="55"/>
      <c r="R158" s="55"/>
      <c r="S158" s="55" t="str">
        <f t="shared" si="4"/>
        <v/>
      </c>
      <c r="T158" s="55"/>
      <c r="U158" s="55" t="str">
        <f t="shared" si="5"/>
        <v/>
      </c>
      <c r="V158" s="104" t="str">
        <f t="shared" si="12"/>
        <v>  </v>
      </c>
      <c r="W158" s="152" t="str">
        <f t="shared" si="7"/>
        <v/>
      </c>
      <c r="X158" s="176" t="str">
        <f t="shared" si="8"/>
        <v/>
      </c>
      <c r="Y158" s="176" t="str">
        <f t="shared" si="11"/>
        <v>100.0%</v>
      </c>
      <c r="Z158" s="176" t="str">
        <f t="shared" si="9"/>
        <v/>
      </c>
      <c r="AA158" s="55"/>
      <c r="AB158" s="55"/>
    </row>
    <row r="159" ht="30.0" customHeight="1">
      <c r="A159" s="1"/>
      <c r="B159" s="166" t="str">
        <f t="shared" si="1"/>
        <v>0</v>
      </c>
      <c r="C159" s="98" t="str">
        <f t="shared" si="10"/>
        <v>-</v>
      </c>
      <c r="D159" s="151" t="str">
        <f>IF('CADASTRO PROD'!D156 = "","", 'CADASTRO PROD'!D156)</f>
        <v/>
      </c>
      <c r="E159" s="100" t="str">
        <f>IF('CADASTRO PROD'!E156:G156 = "", "", 'CADASTRO PROD'!E156:G156)</f>
        <v/>
      </c>
      <c r="F159" s="92"/>
      <c r="G159" s="93"/>
      <c r="H159" s="101" t="str">
        <f>IF(D159="","",(SUMIFS('LANÇAMENTOS ENT'!N:N,'LANÇAMENTOS ENT'!E:E,D159)-SUMIFS('LANÇAMENTOS SAÍ'!K:K,'LANÇAMENTOS SAÍ'!E:E,D159)+SUMIFS('CADASTRO PROD'!I:I,'CADASTRO PROD'!D:D,D159)))</f>
        <v/>
      </c>
      <c r="I159" s="101"/>
      <c r="J159" s="151" t="str">
        <f>VLOOKUP(E159, 'LANÇAMENTOS ENT'!$AN$8:$AO$507, 2,FALSE)</f>
        <v>#N/A</v>
      </c>
      <c r="K159" s="103" t="str">
        <f>IFERROR(VLOOKUP($D159,'CADASTRO PROD'!$D$8:$P$508,13, FALSE)*H159, "")</f>
        <v>  </v>
      </c>
      <c r="L159" s="103" t="str">
        <f>IFERROR(VLOOKUP($D159,'CADASTRO PROD'!$D$8:$P$508,13, FALSE)*I159, "")</f>
        <v>  </v>
      </c>
      <c r="M159" s="172" t="str">
        <f t="shared" si="2"/>
        <v/>
      </c>
      <c r="N159" s="173" t="str">
        <f t="shared" si="3"/>
        <v/>
      </c>
      <c r="O159" s="181"/>
      <c r="P159" s="179"/>
      <c r="Q159" s="55"/>
      <c r="R159" s="55"/>
      <c r="S159" s="55" t="str">
        <f t="shared" si="4"/>
        <v/>
      </c>
      <c r="T159" s="55"/>
      <c r="U159" s="55" t="str">
        <f t="shared" si="5"/>
        <v/>
      </c>
      <c r="V159" s="104" t="str">
        <f t="shared" si="12"/>
        <v>  </v>
      </c>
      <c r="W159" s="152" t="str">
        <f t="shared" si="7"/>
        <v/>
      </c>
      <c r="X159" s="176" t="str">
        <f t="shared" si="8"/>
        <v/>
      </c>
      <c r="Y159" s="176" t="str">
        <f t="shared" si="11"/>
        <v>100.0%</v>
      </c>
      <c r="Z159" s="176" t="str">
        <f t="shared" si="9"/>
        <v/>
      </c>
      <c r="AA159" s="55"/>
      <c r="AB159" s="55"/>
    </row>
    <row r="160" ht="30.0" customHeight="1">
      <c r="A160" s="1"/>
      <c r="B160" s="166" t="str">
        <f t="shared" si="1"/>
        <v>0</v>
      </c>
      <c r="C160" s="108" t="str">
        <f t="shared" si="10"/>
        <v>-</v>
      </c>
      <c r="D160" s="150" t="str">
        <f>IF('CADASTRO PROD'!D157 = "","", 'CADASTRO PROD'!D157)</f>
        <v/>
      </c>
      <c r="E160" s="110" t="str">
        <f>IF('CADASTRO PROD'!E157:G157 = "", "", 'CADASTRO PROD'!E157:G157)</f>
        <v/>
      </c>
      <c r="F160" s="92"/>
      <c r="G160" s="93"/>
      <c r="H160" s="111" t="str">
        <f>IF(D160="","",(SUMIFS('LANÇAMENTOS ENT'!N:N,'LANÇAMENTOS ENT'!E:E,D160)-SUMIFS('LANÇAMENTOS SAÍ'!K:K,'LANÇAMENTOS SAÍ'!E:E,D160)+SUMIFS('CADASTRO PROD'!I:I,'CADASTRO PROD'!D:D,D160)))</f>
        <v/>
      </c>
      <c r="I160" s="111"/>
      <c r="J160" s="150" t="str">
        <f>VLOOKUP(E160, 'LANÇAMENTOS ENT'!$AN$8:$AO$507, 2,FALSE)</f>
        <v>#N/A</v>
      </c>
      <c r="K160" s="113" t="str">
        <f>IFERROR(VLOOKUP($D160,'CADASTRO PROD'!$D$8:$P$508,13, FALSE)*H160, "")</f>
        <v>  </v>
      </c>
      <c r="L160" s="113" t="str">
        <f>IFERROR(VLOOKUP($D160,'CADASTRO PROD'!$D$8:$P$508,13, FALSE)*I160, "")</f>
        <v>  </v>
      </c>
      <c r="M160" s="178" t="str">
        <f t="shared" si="2"/>
        <v/>
      </c>
      <c r="N160" s="173" t="str">
        <f t="shared" si="3"/>
        <v/>
      </c>
      <c r="O160" s="181"/>
      <c r="P160" s="179"/>
      <c r="Q160" s="55"/>
      <c r="R160" s="55"/>
      <c r="S160" s="55" t="str">
        <f t="shared" si="4"/>
        <v/>
      </c>
      <c r="T160" s="55"/>
      <c r="U160" s="55" t="str">
        <f t="shared" si="5"/>
        <v/>
      </c>
      <c r="V160" s="104" t="str">
        <f t="shared" si="12"/>
        <v>  </v>
      </c>
      <c r="W160" s="152" t="str">
        <f t="shared" si="7"/>
        <v/>
      </c>
      <c r="X160" s="176" t="str">
        <f t="shared" si="8"/>
        <v/>
      </c>
      <c r="Y160" s="176" t="str">
        <f t="shared" si="11"/>
        <v>100.0%</v>
      </c>
      <c r="Z160" s="176" t="str">
        <f t="shared" si="9"/>
        <v/>
      </c>
      <c r="AA160" s="55"/>
      <c r="AB160" s="55"/>
    </row>
    <row r="161" ht="30.0" customHeight="1">
      <c r="A161" s="1"/>
      <c r="B161" s="166" t="str">
        <f t="shared" si="1"/>
        <v>0</v>
      </c>
      <c r="C161" s="98" t="str">
        <f t="shared" si="10"/>
        <v>-</v>
      </c>
      <c r="D161" s="151" t="str">
        <f>IF('CADASTRO PROD'!D158 = "","", 'CADASTRO PROD'!D158)</f>
        <v/>
      </c>
      <c r="E161" s="100" t="str">
        <f>IF('CADASTRO PROD'!E158:G158 = "", "", 'CADASTRO PROD'!E158:G158)</f>
        <v/>
      </c>
      <c r="F161" s="92"/>
      <c r="G161" s="93"/>
      <c r="H161" s="101" t="str">
        <f>IF(D161="","",(SUMIFS('LANÇAMENTOS ENT'!N:N,'LANÇAMENTOS ENT'!E:E,D161)-SUMIFS('LANÇAMENTOS SAÍ'!K:K,'LANÇAMENTOS SAÍ'!E:E,D161)+SUMIFS('CADASTRO PROD'!I:I,'CADASTRO PROD'!D:D,D161)))</f>
        <v/>
      </c>
      <c r="I161" s="101"/>
      <c r="J161" s="151" t="str">
        <f>VLOOKUP(E161, 'LANÇAMENTOS ENT'!$AN$8:$AO$507, 2,FALSE)</f>
        <v>#N/A</v>
      </c>
      <c r="K161" s="103" t="str">
        <f>IFERROR(VLOOKUP($D161,'CADASTRO PROD'!$D$8:$P$508,13, FALSE)*H161, "")</f>
        <v>  </v>
      </c>
      <c r="L161" s="103" t="str">
        <f>IFERROR(VLOOKUP($D161,'CADASTRO PROD'!$D$8:$P$508,13, FALSE)*I161, "")</f>
        <v>  </v>
      </c>
      <c r="M161" s="172" t="str">
        <f t="shared" si="2"/>
        <v/>
      </c>
      <c r="N161" s="173" t="str">
        <f t="shared" si="3"/>
        <v/>
      </c>
      <c r="O161" s="181"/>
      <c r="P161" s="179"/>
      <c r="Q161" s="55"/>
      <c r="R161" s="55"/>
      <c r="S161" s="55" t="str">
        <f t="shared" si="4"/>
        <v/>
      </c>
      <c r="T161" s="55"/>
      <c r="U161" s="55" t="str">
        <f t="shared" si="5"/>
        <v/>
      </c>
      <c r="V161" s="104" t="str">
        <f t="shared" si="12"/>
        <v>  </v>
      </c>
      <c r="W161" s="152" t="str">
        <f t="shared" si="7"/>
        <v/>
      </c>
      <c r="X161" s="176" t="str">
        <f t="shared" si="8"/>
        <v/>
      </c>
      <c r="Y161" s="176" t="str">
        <f t="shared" si="11"/>
        <v>100.0%</v>
      </c>
      <c r="Z161" s="176" t="str">
        <f t="shared" si="9"/>
        <v/>
      </c>
      <c r="AA161" s="55"/>
      <c r="AB161" s="55"/>
    </row>
    <row r="162" ht="30.0" customHeight="1">
      <c r="A162" s="1"/>
      <c r="B162" s="166" t="str">
        <f t="shared" si="1"/>
        <v>0</v>
      </c>
      <c r="C162" s="108" t="str">
        <f t="shared" si="10"/>
        <v>-</v>
      </c>
      <c r="D162" s="150" t="str">
        <f>IF('CADASTRO PROD'!D159 = "","", 'CADASTRO PROD'!D159)</f>
        <v/>
      </c>
      <c r="E162" s="110" t="str">
        <f>IF('CADASTRO PROD'!E159:G159 = "", "", 'CADASTRO PROD'!E159:G159)</f>
        <v/>
      </c>
      <c r="F162" s="92"/>
      <c r="G162" s="93"/>
      <c r="H162" s="111" t="str">
        <f>IF(D162="","",(SUMIFS('LANÇAMENTOS ENT'!N:N,'LANÇAMENTOS ENT'!E:E,D162)-SUMIFS('LANÇAMENTOS SAÍ'!K:K,'LANÇAMENTOS SAÍ'!E:E,D162)+SUMIFS('CADASTRO PROD'!I:I,'CADASTRO PROD'!D:D,D162)))</f>
        <v/>
      </c>
      <c r="I162" s="111"/>
      <c r="J162" s="150" t="str">
        <f>VLOOKUP(E162, 'LANÇAMENTOS ENT'!$AN$8:$AO$507, 2,FALSE)</f>
        <v>#N/A</v>
      </c>
      <c r="K162" s="113" t="str">
        <f>IFERROR(VLOOKUP($D162,'CADASTRO PROD'!$D$8:$P$508,13, FALSE)*H162, "")</f>
        <v>  </v>
      </c>
      <c r="L162" s="113" t="str">
        <f>IFERROR(VLOOKUP($D162,'CADASTRO PROD'!$D$8:$P$508,13, FALSE)*I162, "")</f>
        <v>  </v>
      </c>
      <c r="M162" s="178" t="str">
        <f t="shared" si="2"/>
        <v/>
      </c>
      <c r="N162" s="173" t="str">
        <f t="shared" si="3"/>
        <v/>
      </c>
      <c r="O162" s="181"/>
      <c r="P162" s="179"/>
      <c r="Q162" s="55"/>
      <c r="R162" s="55"/>
      <c r="S162" s="55" t="str">
        <f t="shared" si="4"/>
        <v/>
      </c>
      <c r="T162" s="55"/>
      <c r="U162" s="55" t="str">
        <f t="shared" si="5"/>
        <v/>
      </c>
      <c r="V162" s="104" t="str">
        <f t="shared" si="12"/>
        <v>  </v>
      </c>
      <c r="W162" s="152" t="str">
        <f t="shared" si="7"/>
        <v/>
      </c>
      <c r="X162" s="176" t="str">
        <f t="shared" si="8"/>
        <v/>
      </c>
      <c r="Y162" s="176" t="str">
        <f t="shared" si="11"/>
        <v>100.0%</v>
      </c>
      <c r="Z162" s="176" t="str">
        <f t="shared" si="9"/>
        <v/>
      </c>
      <c r="AA162" s="55"/>
      <c r="AB162" s="55"/>
    </row>
    <row r="163" ht="30.0" customHeight="1">
      <c r="A163" s="1"/>
      <c r="B163" s="166" t="str">
        <f t="shared" si="1"/>
        <v>0</v>
      </c>
      <c r="C163" s="98" t="str">
        <f t="shared" si="10"/>
        <v>-</v>
      </c>
      <c r="D163" s="151" t="str">
        <f>IF('CADASTRO PROD'!D160 = "","", 'CADASTRO PROD'!D160)</f>
        <v/>
      </c>
      <c r="E163" s="100" t="str">
        <f>IF('CADASTRO PROD'!E160:G160 = "", "", 'CADASTRO PROD'!E160:G160)</f>
        <v/>
      </c>
      <c r="F163" s="92"/>
      <c r="G163" s="93"/>
      <c r="H163" s="101" t="str">
        <f>IF(D163="","",(SUMIFS('LANÇAMENTOS ENT'!N:N,'LANÇAMENTOS ENT'!E:E,D163)-SUMIFS('LANÇAMENTOS SAÍ'!K:K,'LANÇAMENTOS SAÍ'!E:E,D163)+SUMIFS('CADASTRO PROD'!I:I,'CADASTRO PROD'!D:D,D163)))</f>
        <v/>
      </c>
      <c r="I163" s="101"/>
      <c r="J163" s="151" t="str">
        <f>VLOOKUP(E163, 'LANÇAMENTOS ENT'!$AN$8:$AO$507, 2,FALSE)</f>
        <v>#N/A</v>
      </c>
      <c r="K163" s="103" t="str">
        <f>IFERROR(VLOOKUP($D163,'CADASTRO PROD'!$D$8:$P$508,13, FALSE)*H163, "")</f>
        <v>  </v>
      </c>
      <c r="L163" s="103" t="str">
        <f>IFERROR(VLOOKUP($D163,'CADASTRO PROD'!$D$8:$P$508,13, FALSE)*I163, "")</f>
        <v>  </v>
      </c>
      <c r="M163" s="172" t="str">
        <f t="shared" si="2"/>
        <v/>
      </c>
      <c r="N163" s="173" t="str">
        <f t="shared" si="3"/>
        <v/>
      </c>
      <c r="O163" s="181"/>
      <c r="P163" s="179"/>
      <c r="Q163" s="55"/>
      <c r="R163" s="55"/>
      <c r="S163" s="55" t="str">
        <f t="shared" si="4"/>
        <v/>
      </c>
      <c r="T163" s="55"/>
      <c r="U163" s="55" t="str">
        <f t="shared" si="5"/>
        <v/>
      </c>
      <c r="V163" s="104" t="str">
        <f t="shared" si="12"/>
        <v>  </v>
      </c>
      <c r="W163" s="152" t="str">
        <f t="shared" si="7"/>
        <v/>
      </c>
      <c r="X163" s="176" t="str">
        <f t="shared" si="8"/>
        <v/>
      </c>
      <c r="Y163" s="176" t="str">
        <f t="shared" si="11"/>
        <v>100.0%</v>
      </c>
      <c r="Z163" s="176" t="str">
        <f t="shared" si="9"/>
        <v/>
      </c>
      <c r="AA163" s="55"/>
      <c r="AB163" s="55"/>
    </row>
    <row r="164" ht="30.0" customHeight="1">
      <c r="A164" s="1"/>
      <c r="B164" s="166" t="str">
        <f t="shared" si="1"/>
        <v>0</v>
      </c>
      <c r="C164" s="108" t="str">
        <f t="shared" si="10"/>
        <v>-</v>
      </c>
      <c r="D164" s="150" t="str">
        <f>IF('CADASTRO PROD'!D161 = "","", 'CADASTRO PROD'!D161)</f>
        <v/>
      </c>
      <c r="E164" s="110" t="str">
        <f>IF('CADASTRO PROD'!E161:G161 = "", "", 'CADASTRO PROD'!E161:G161)</f>
        <v/>
      </c>
      <c r="F164" s="92"/>
      <c r="G164" s="93"/>
      <c r="H164" s="111" t="str">
        <f>IF(D164="","",(SUMIFS('LANÇAMENTOS ENT'!N:N,'LANÇAMENTOS ENT'!E:E,D164)-SUMIFS('LANÇAMENTOS SAÍ'!K:K,'LANÇAMENTOS SAÍ'!E:E,D164)+SUMIFS('CADASTRO PROD'!I:I,'CADASTRO PROD'!D:D,D164)))</f>
        <v/>
      </c>
      <c r="I164" s="111"/>
      <c r="J164" s="150" t="str">
        <f>VLOOKUP(E164, 'LANÇAMENTOS ENT'!$AN$8:$AO$507, 2,FALSE)</f>
        <v>#N/A</v>
      </c>
      <c r="K164" s="113" t="str">
        <f>IFERROR(VLOOKUP($D164,'CADASTRO PROD'!$D$8:$P$508,13, FALSE)*H164, "")</f>
        <v>  </v>
      </c>
      <c r="L164" s="113" t="str">
        <f>IFERROR(VLOOKUP($D164,'CADASTRO PROD'!$D$8:$P$508,13, FALSE)*I164, "")</f>
        <v>  </v>
      </c>
      <c r="M164" s="178" t="str">
        <f t="shared" si="2"/>
        <v/>
      </c>
      <c r="N164" s="173" t="str">
        <f t="shared" si="3"/>
        <v/>
      </c>
      <c r="O164" s="181"/>
      <c r="P164" s="179"/>
      <c r="Q164" s="55"/>
      <c r="R164" s="55"/>
      <c r="S164" s="55" t="str">
        <f t="shared" si="4"/>
        <v/>
      </c>
      <c r="T164" s="55"/>
      <c r="U164" s="55" t="str">
        <f t="shared" si="5"/>
        <v/>
      </c>
      <c r="V164" s="104" t="str">
        <f t="shared" si="12"/>
        <v>  </v>
      </c>
      <c r="W164" s="152" t="str">
        <f t="shared" si="7"/>
        <v/>
      </c>
      <c r="X164" s="176" t="str">
        <f t="shared" si="8"/>
        <v/>
      </c>
      <c r="Y164" s="176" t="str">
        <f t="shared" si="11"/>
        <v>100.0%</v>
      </c>
      <c r="Z164" s="176" t="str">
        <f t="shared" si="9"/>
        <v/>
      </c>
      <c r="AA164" s="55"/>
      <c r="AB164" s="55"/>
    </row>
    <row r="165" ht="30.0" customHeight="1">
      <c r="A165" s="1"/>
      <c r="B165" s="166" t="str">
        <f t="shared" si="1"/>
        <v>0</v>
      </c>
      <c r="C165" s="98" t="str">
        <f t="shared" si="10"/>
        <v>-</v>
      </c>
      <c r="D165" s="151" t="str">
        <f>IF('CADASTRO PROD'!D162 = "","", 'CADASTRO PROD'!D162)</f>
        <v/>
      </c>
      <c r="E165" s="100" t="str">
        <f>IF('CADASTRO PROD'!E162:G162 = "", "", 'CADASTRO PROD'!E162:G162)</f>
        <v/>
      </c>
      <c r="F165" s="92"/>
      <c r="G165" s="93"/>
      <c r="H165" s="101" t="str">
        <f>IF(D165="","",(SUMIFS('LANÇAMENTOS ENT'!N:N,'LANÇAMENTOS ENT'!E:E,D165)-SUMIFS('LANÇAMENTOS SAÍ'!K:K,'LANÇAMENTOS SAÍ'!E:E,D165)+SUMIFS('CADASTRO PROD'!I:I,'CADASTRO PROD'!D:D,D165)))</f>
        <v/>
      </c>
      <c r="I165" s="101"/>
      <c r="J165" s="151" t="str">
        <f>VLOOKUP(E165, 'LANÇAMENTOS ENT'!$AN$8:$AO$507, 2,FALSE)</f>
        <v>#N/A</v>
      </c>
      <c r="K165" s="103" t="str">
        <f>IFERROR(VLOOKUP($D165,'CADASTRO PROD'!$D$8:$P$508,13, FALSE)*H165, "")</f>
        <v>  </v>
      </c>
      <c r="L165" s="103" t="str">
        <f>IFERROR(VLOOKUP($D165,'CADASTRO PROD'!$D$8:$P$508,13, FALSE)*I165, "")</f>
        <v>  </v>
      </c>
      <c r="M165" s="172" t="str">
        <f t="shared" si="2"/>
        <v/>
      </c>
      <c r="N165" s="173" t="str">
        <f t="shared" si="3"/>
        <v/>
      </c>
      <c r="O165" s="181"/>
      <c r="P165" s="179"/>
      <c r="Q165" s="55"/>
      <c r="R165" s="55"/>
      <c r="S165" s="55" t="str">
        <f t="shared" si="4"/>
        <v/>
      </c>
      <c r="T165" s="55"/>
      <c r="U165" s="55" t="str">
        <f t="shared" si="5"/>
        <v/>
      </c>
      <c r="V165" s="104" t="str">
        <f t="shared" si="12"/>
        <v>  </v>
      </c>
      <c r="W165" s="152" t="str">
        <f t="shared" si="7"/>
        <v/>
      </c>
      <c r="X165" s="176" t="str">
        <f t="shared" si="8"/>
        <v/>
      </c>
      <c r="Y165" s="176" t="str">
        <f t="shared" si="11"/>
        <v>100.0%</v>
      </c>
      <c r="Z165" s="176" t="str">
        <f t="shared" si="9"/>
        <v/>
      </c>
      <c r="AA165" s="55"/>
      <c r="AB165" s="55"/>
    </row>
    <row r="166" ht="30.0" customHeight="1">
      <c r="A166" s="1"/>
      <c r="B166" s="166" t="str">
        <f t="shared" si="1"/>
        <v>0</v>
      </c>
      <c r="C166" s="108" t="str">
        <f t="shared" si="10"/>
        <v>-</v>
      </c>
      <c r="D166" s="150" t="str">
        <f>IF('CADASTRO PROD'!D163 = "","", 'CADASTRO PROD'!D163)</f>
        <v/>
      </c>
      <c r="E166" s="110" t="str">
        <f>IF('CADASTRO PROD'!E163:G163 = "", "", 'CADASTRO PROD'!E163:G163)</f>
        <v/>
      </c>
      <c r="F166" s="92"/>
      <c r="G166" s="93"/>
      <c r="H166" s="111" t="str">
        <f>IF(D166="","",(SUMIFS('LANÇAMENTOS ENT'!N:N,'LANÇAMENTOS ENT'!E:E,D166)-SUMIFS('LANÇAMENTOS SAÍ'!K:K,'LANÇAMENTOS SAÍ'!E:E,D166)+SUMIFS('CADASTRO PROD'!I:I,'CADASTRO PROD'!D:D,D166)))</f>
        <v/>
      </c>
      <c r="I166" s="111"/>
      <c r="J166" s="150" t="str">
        <f>VLOOKUP(E166, 'LANÇAMENTOS ENT'!$AN$8:$AO$507, 2,FALSE)</f>
        <v>#N/A</v>
      </c>
      <c r="K166" s="113" t="str">
        <f>IFERROR(VLOOKUP($D166,'CADASTRO PROD'!$D$8:$P$508,13, FALSE)*H166, "")</f>
        <v>  </v>
      </c>
      <c r="L166" s="113" t="str">
        <f>IFERROR(VLOOKUP($D166,'CADASTRO PROD'!$D$8:$P$508,13, FALSE)*I166, "")</f>
        <v>  </v>
      </c>
      <c r="M166" s="178" t="str">
        <f t="shared" si="2"/>
        <v/>
      </c>
      <c r="N166" s="173" t="str">
        <f t="shared" si="3"/>
        <v/>
      </c>
      <c r="O166" s="181"/>
      <c r="P166" s="179"/>
      <c r="Q166" s="55"/>
      <c r="R166" s="55"/>
      <c r="S166" s="55" t="str">
        <f t="shared" si="4"/>
        <v/>
      </c>
      <c r="T166" s="55"/>
      <c r="U166" s="55" t="str">
        <f t="shared" si="5"/>
        <v/>
      </c>
      <c r="V166" s="104" t="str">
        <f t="shared" si="12"/>
        <v>  </v>
      </c>
      <c r="W166" s="152" t="str">
        <f t="shared" si="7"/>
        <v/>
      </c>
      <c r="X166" s="176" t="str">
        <f t="shared" si="8"/>
        <v/>
      </c>
      <c r="Y166" s="176" t="str">
        <f t="shared" si="11"/>
        <v>100.0%</v>
      </c>
      <c r="Z166" s="176" t="str">
        <f t="shared" si="9"/>
        <v/>
      </c>
      <c r="AA166" s="55"/>
      <c r="AB166" s="55"/>
    </row>
    <row r="167" ht="30.0" customHeight="1">
      <c r="A167" s="1"/>
      <c r="B167" s="166" t="str">
        <f t="shared" si="1"/>
        <v>0</v>
      </c>
      <c r="C167" s="98" t="str">
        <f t="shared" si="10"/>
        <v>-</v>
      </c>
      <c r="D167" s="151" t="str">
        <f>IF('CADASTRO PROD'!D164 = "","", 'CADASTRO PROD'!D164)</f>
        <v/>
      </c>
      <c r="E167" s="100" t="str">
        <f>IF('CADASTRO PROD'!E164:G164 = "", "", 'CADASTRO PROD'!E164:G164)</f>
        <v/>
      </c>
      <c r="F167" s="92"/>
      <c r="G167" s="93"/>
      <c r="H167" s="101" t="str">
        <f>IF(D167="","",(SUMIFS('LANÇAMENTOS ENT'!N:N,'LANÇAMENTOS ENT'!E:E,D167)-SUMIFS('LANÇAMENTOS SAÍ'!K:K,'LANÇAMENTOS SAÍ'!E:E,D167)+SUMIFS('CADASTRO PROD'!I:I,'CADASTRO PROD'!D:D,D167)))</f>
        <v/>
      </c>
      <c r="I167" s="101"/>
      <c r="J167" s="151" t="str">
        <f>VLOOKUP(E167, 'LANÇAMENTOS ENT'!$AN$8:$AO$507, 2,FALSE)</f>
        <v>#N/A</v>
      </c>
      <c r="K167" s="103" t="str">
        <f>IFERROR(VLOOKUP($D167,'CADASTRO PROD'!$D$8:$P$508,13, FALSE)*H167, "")</f>
        <v>  </v>
      </c>
      <c r="L167" s="103" t="str">
        <f>IFERROR(VLOOKUP($D167,'CADASTRO PROD'!$D$8:$P$508,13, FALSE)*I167, "")</f>
        <v>  </v>
      </c>
      <c r="M167" s="172" t="str">
        <f t="shared" si="2"/>
        <v/>
      </c>
      <c r="N167" s="173" t="str">
        <f t="shared" si="3"/>
        <v/>
      </c>
      <c r="O167" s="181"/>
      <c r="P167" s="179"/>
      <c r="Q167" s="55"/>
      <c r="R167" s="55"/>
      <c r="S167" s="55" t="str">
        <f t="shared" si="4"/>
        <v/>
      </c>
      <c r="T167" s="55"/>
      <c r="U167" s="55" t="str">
        <f t="shared" si="5"/>
        <v/>
      </c>
      <c r="V167" s="104" t="str">
        <f t="shared" si="12"/>
        <v>  </v>
      </c>
      <c r="W167" s="152" t="str">
        <f t="shared" si="7"/>
        <v/>
      </c>
      <c r="X167" s="176" t="str">
        <f t="shared" si="8"/>
        <v/>
      </c>
      <c r="Y167" s="176" t="str">
        <f t="shared" si="11"/>
        <v>100.0%</v>
      </c>
      <c r="Z167" s="176" t="str">
        <f t="shared" si="9"/>
        <v/>
      </c>
      <c r="AA167" s="55"/>
      <c r="AB167" s="55"/>
    </row>
    <row r="168" ht="30.0" customHeight="1">
      <c r="A168" s="1"/>
      <c r="B168" s="166" t="str">
        <f t="shared" si="1"/>
        <v>0</v>
      </c>
      <c r="C168" s="108" t="str">
        <f t="shared" si="10"/>
        <v>-</v>
      </c>
      <c r="D168" s="150" t="str">
        <f>IF('CADASTRO PROD'!D165 = "","", 'CADASTRO PROD'!D165)</f>
        <v/>
      </c>
      <c r="E168" s="110" t="str">
        <f>IF('CADASTRO PROD'!E165:G165 = "", "", 'CADASTRO PROD'!E165:G165)</f>
        <v/>
      </c>
      <c r="F168" s="92"/>
      <c r="G168" s="93"/>
      <c r="H168" s="111" t="str">
        <f>IF(D168="","",(SUMIFS('LANÇAMENTOS ENT'!N:N,'LANÇAMENTOS ENT'!E:E,D168)-SUMIFS('LANÇAMENTOS SAÍ'!K:K,'LANÇAMENTOS SAÍ'!E:E,D168)+SUMIFS('CADASTRO PROD'!I:I,'CADASTRO PROD'!D:D,D168)))</f>
        <v/>
      </c>
      <c r="I168" s="111"/>
      <c r="J168" s="150" t="str">
        <f>VLOOKUP(E168, 'LANÇAMENTOS ENT'!$AN$8:$AO$507, 2,FALSE)</f>
        <v>#N/A</v>
      </c>
      <c r="K168" s="113" t="str">
        <f>IFERROR(VLOOKUP($D168,'CADASTRO PROD'!$D$8:$P$508,13, FALSE)*H168, "")</f>
        <v>  </v>
      </c>
      <c r="L168" s="113" t="str">
        <f>IFERROR(VLOOKUP($D168,'CADASTRO PROD'!$D$8:$P$508,13, FALSE)*I168, "")</f>
        <v>  </v>
      </c>
      <c r="M168" s="178" t="str">
        <f t="shared" si="2"/>
        <v/>
      </c>
      <c r="N168" s="173" t="str">
        <f t="shared" si="3"/>
        <v/>
      </c>
      <c r="O168" s="181"/>
      <c r="P168" s="179"/>
      <c r="Q168" s="55"/>
      <c r="R168" s="55"/>
      <c r="S168" s="55" t="str">
        <f t="shared" si="4"/>
        <v/>
      </c>
      <c r="T168" s="55"/>
      <c r="U168" s="55" t="str">
        <f t="shared" si="5"/>
        <v/>
      </c>
      <c r="V168" s="104" t="str">
        <f t="shared" si="12"/>
        <v>  </v>
      </c>
      <c r="W168" s="152" t="str">
        <f t="shared" si="7"/>
        <v/>
      </c>
      <c r="X168" s="176" t="str">
        <f t="shared" si="8"/>
        <v/>
      </c>
      <c r="Y168" s="176" t="str">
        <f t="shared" si="11"/>
        <v>100.0%</v>
      </c>
      <c r="Z168" s="176" t="str">
        <f t="shared" si="9"/>
        <v/>
      </c>
      <c r="AA168" s="55"/>
      <c r="AB168" s="55"/>
    </row>
    <row r="169" ht="30.0" customHeight="1">
      <c r="A169" s="1"/>
      <c r="B169" s="166" t="str">
        <f t="shared" si="1"/>
        <v>0</v>
      </c>
      <c r="C169" s="98" t="str">
        <f t="shared" si="10"/>
        <v>-</v>
      </c>
      <c r="D169" s="151" t="str">
        <f>IF('CADASTRO PROD'!D166 = "","", 'CADASTRO PROD'!D166)</f>
        <v/>
      </c>
      <c r="E169" s="100" t="str">
        <f>IF('CADASTRO PROD'!E166:G166 = "", "", 'CADASTRO PROD'!E166:G166)</f>
        <v/>
      </c>
      <c r="F169" s="92"/>
      <c r="G169" s="93"/>
      <c r="H169" s="101" t="str">
        <f>IF(D169="","",(SUMIFS('LANÇAMENTOS ENT'!N:N,'LANÇAMENTOS ENT'!E:E,D169)-SUMIFS('LANÇAMENTOS SAÍ'!K:K,'LANÇAMENTOS SAÍ'!E:E,D169)+SUMIFS('CADASTRO PROD'!I:I,'CADASTRO PROD'!D:D,D169)))</f>
        <v/>
      </c>
      <c r="I169" s="101"/>
      <c r="J169" s="151" t="str">
        <f>VLOOKUP(E169, 'LANÇAMENTOS ENT'!$AN$8:$AO$507, 2,FALSE)</f>
        <v>#N/A</v>
      </c>
      <c r="K169" s="103" t="str">
        <f>IFERROR(VLOOKUP($D169,'CADASTRO PROD'!$D$8:$P$508,13, FALSE)*H169, "")</f>
        <v>  </v>
      </c>
      <c r="L169" s="103" t="str">
        <f>IFERROR(VLOOKUP($D169,'CADASTRO PROD'!$D$8:$P$508,13, FALSE)*I169, "")</f>
        <v>  </v>
      </c>
      <c r="M169" s="172" t="str">
        <f t="shared" si="2"/>
        <v/>
      </c>
      <c r="N169" s="173" t="str">
        <f t="shared" si="3"/>
        <v/>
      </c>
      <c r="O169" s="181"/>
      <c r="P169" s="179"/>
      <c r="Q169" s="55"/>
      <c r="R169" s="55"/>
      <c r="S169" s="55" t="str">
        <f t="shared" si="4"/>
        <v/>
      </c>
      <c r="T169" s="55"/>
      <c r="U169" s="55" t="str">
        <f t="shared" si="5"/>
        <v/>
      </c>
      <c r="V169" s="104" t="str">
        <f t="shared" si="12"/>
        <v>  </v>
      </c>
      <c r="W169" s="152" t="str">
        <f t="shared" si="7"/>
        <v/>
      </c>
      <c r="X169" s="176" t="str">
        <f t="shared" si="8"/>
        <v/>
      </c>
      <c r="Y169" s="176" t="str">
        <f t="shared" si="11"/>
        <v>100.0%</v>
      </c>
      <c r="Z169" s="176" t="str">
        <f t="shared" si="9"/>
        <v/>
      </c>
      <c r="AA169" s="55"/>
      <c r="AB169" s="55"/>
    </row>
    <row r="170" ht="30.0" customHeight="1">
      <c r="A170" s="1"/>
      <c r="B170" s="166" t="str">
        <f t="shared" si="1"/>
        <v>0</v>
      </c>
      <c r="C170" s="108" t="str">
        <f t="shared" si="10"/>
        <v>-</v>
      </c>
      <c r="D170" s="150" t="str">
        <f>IF('CADASTRO PROD'!D167 = "","", 'CADASTRO PROD'!D167)</f>
        <v/>
      </c>
      <c r="E170" s="110" t="str">
        <f>IF('CADASTRO PROD'!E167:G167 = "", "", 'CADASTRO PROD'!E167:G167)</f>
        <v/>
      </c>
      <c r="F170" s="92"/>
      <c r="G170" s="93"/>
      <c r="H170" s="111" t="str">
        <f>IF(D170="","",(SUMIFS('LANÇAMENTOS ENT'!N:N,'LANÇAMENTOS ENT'!E:E,D170)-SUMIFS('LANÇAMENTOS SAÍ'!K:K,'LANÇAMENTOS SAÍ'!E:E,D170)+SUMIFS('CADASTRO PROD'!I:I,'CADASTRO PROD'!D:D,D170)))</f>
        <v/>
      </c>
      <c r="I170" s="111"/>
      <c r="J170" s="150" t="str">
        <f>VLOOKUP(E170, 'LANÇAMENTOS ENT'!$AN$8:$AO$507, 2,FALSE)</f>
        <v>#N/A</v>
      </c>
      <c r="K170" s="113" t="str">
        <f>IFERROR(VLOOKUP($D170,'CADASTRO PROD'!$D$8:$P$508,13, FALSE)*H170, "")</f>
        <v>  </v>
      </c>
      <c r="L170" s="113" t="str">
        <f>IFERROR(VLOOKUP($D170,'CADASTRO PROD'!$D$8:$P$508,13, FALSE)*I170, "")</f>
        <v>  </v>
      </c>
      <c r="M170" s="178" t="str">
        <f t="shared" si="2"/>
        <v/>
      </c>
      <c r="N170" s="173" t="str">
        <f t="shared" si="3"/>
        <v/>
      </c>
      <c r="O170" s="181"/>
      <c r="P170" s="179"/>
      <c r="Q170" s="55"/>
      <c r="R170" s="55"/>
      <c r="S170" s="55" t="str">
        <f t="shared" si="4"/>
        <v/>
      </c>
      <c r="T170" s="55"/>
      <c r="U170" s="55" t="str">
        <f t="shared" si="5"/>
        <v/>
      </c>
      <c r="V170" s="104" t="str">
        <f t="shared" si="12"/>
        <v>  </v>
      </c>
      <c r="W170" s="152" t="str">
        <f t="shared" si="7"/>
        <v/>
      </c>
      <c r="X170" s="176" t="str">
        <f t="shared" si="8"/>
        <v/>
      </c>
      <c r="Y170" s="176" t="str">
        <f t="shared" si="11"/>
        <v>100.0%</v>
      </c>
      <c r="Z170" s="176" t="str">
        <f t="shared" si="9"/>
        <v/>
      </c>
      <c r="AA170" s="55"/>
      <c r="AB170" s="55"/>
    </row>
    <row r="171" ht="30.0" customHeight="1">
      <c r="A171" s="1"/>
      <c r="B171" s="166" t="str">
        <f t="shared" si="1"/>
        <v>0</v>
      </c>
      <c r="C171" s="98" t="str">
        <f t="shared" si="10"/>
        <v>-</v>
      </c>
      <c r="D171" s="151" t="str">
        <f>IF('CADASTRO PROD'!D168 = "","", 'CADASTRO PROD'!D168)</f>
        <v/>
      </c>
      <c r="E171" s="100" t="str">
        <f>IF('CADASTRO PROD'!E168:G168 = "", "", 'CADASTRO PROD'!E168:G168)</f>
        <v/>
      </c>
      <c r="F171" s="92"/>
      <c r="G171" s="93"/>
      <c r="H171" s="101" t="str">
        <f>IF(D171="","",(SUMIFS('LANÇAMENTOS ENT'!N:N,'LANÇAMENTOS ENT'!E:E,D171)-SUMIFS('LANÇAMENTOS SAÍ'!K:K,'LANÇAMENTOS SAÍ'!E:E,D171)+SUMIFS('CADASTRO PROD'!I:I,'CADASTRO PROD'!D:D,D171)))</f>
        <v/>
      </c>
      <c r="I171" s="101"/>
      <c r="J171" s="151" t="str">
        <f>VLOOKUP(E171, 'LANÇAMENTOS ENT'!$AN$8:$AO$507, 2,FALSE)</f>
        <v>#N/A</v>
      </c>
      <c r="K171" s="103" t="str">
        <f>IFERROR(VLOOKUP($D171,'CADASTRO PROD'!$D$8:$P$508,13, FALSE)*H171, "")</f>
        <v>  </v>
      </c>
      <c r="L171" s="103" t="str">
        <f>IFERROR(VLOOKUP($D171,'CADASTRO PROD'!$D$8:$P$508,13, FALSE)*I171, "")</f>
        <v>  </v>
      </c>
      <c r="M171" s="172" t="str">
        <f t="shared" si="2"/>
        <v/>
      </c>
      <c r="N171" s="173" t="str">
        <f t="shared" si="3"/>
        <v/>
      </c>
      <c r="O171" s="181"/>
      <c r="P171" s="179"/>
      <c r="Q171" s="55"/>
      <c r="R171" s="55"/>
      <c r="S171" s="55" t="str">
        <f t="shared" si="4"/>
        <v/>
      </c>
      <c r="T171" s="55"/>
      <c r="U171" s="55" t="str">
        <f t="shared" si="5"/>
        <v/>
      </c>
      <c r="V171" s="104" t="str">
        <f t="shared" si="12"/>
        <v>  </v>
      </c>
      <c r="W171" s="152" t="str">
        <f t="shared" si="7"/>
        <v/>
      </c>
      <c r="X171" s="176" t="str">
        <f t="shared" si="8"/>
        <v/>
      </c>
      <c r="Y171" s="176" t="str">
        <f t="shared" si="11"/>
        <v>100.0%</v>
      </c>
      <c r="Z171" s="176" t="str">
        <f t="shared" si="9"/>
        <v/>
      </c>
      <c r="AA171" s="55"/>
      <c r="AB171" s="55"/>
    </row>
    <row r="172" ht="30.0" customHeight="1">
      <c r="A172" s="1"/>
      <c r="B172" s="166" t="str">
        <f t="shared" si="1"/>
        <v>0</v>
      </c>
      <c r="C172" s="108" t="str">
        <f t="shared" si="10"/>
        <v>-</v>
      </c>
      <c r="D172" s="150" t="str">
        <f>IF('CADASTRO PROD'!D169 = "","", 'CADASTRO PROD'!D169)</f>
        <v/>
      </c>
      <c r="E172" s="110" t="str">
        <f>IF('CADASTRO PROD'!E169:G169 = "", "", 'CADASTRO PROD'!E169:G169)</f>
        <v/>
      </c>
      <c r="F172" s="92"/>
      <c r="G172" s="93"/>
      <c r="H172" s="111" t="str">
        <f>IF(D172="","",(SUMIFS('LANÇAMENTOS ENT'!N:N,'LANÇAMENTOS ENT'!E:E,D172)-SUMIFS('LANÇAMENTOS SAÍ'!K:K,'LANÇAMENTOS SAÍ'!E:E,D172)+SUMIFS('CADASTRO PROD'!I:I,'CADASTRO PROD'!D:D,D172)))</f>
        <v/>
      </c>
      <c r="I172" s="111"/>
      <c r="J172" s="150" t="str">
        <f>VLOOKUP(E172, 'LANÇAMENTOS ENT'!$AN$8:$AO$507, 2,FALSE)</f>
        <v>#N/A</v>
      </c>
      <c r="K172" s="113" t="str">
        <f>IFERROR(VLOOKUP($D172,'CADASTRO PROD'!$D$8:$P$508,13, FALSE)*H172, "")</f>
        <v>  </v>
      </c>
      <c r="L172" s="113" t="str">
        <f>IFERROR(VLOOKUP($D172,'CADASTRO PROD'!$D$8:$P$508,13, FALSE)*I172, "")</f>
        <v>  </v>
      </c>
      <c r="M172" s="178" t="str">
        <f t="shared" si="2"/>
        <v/>
      </c>
      <c r="N172" s="173" t="str">
        <f t="shared" si="3"/>
        <v/>
      </c>
      <c r="O172" s="181"/>
      <c r="P172" s="179"/>
      <c r="Q172" s="55"/>
      <c r="R172" s="55"/>
      <c r="S172" s="55" t="str">
        <f t="shared" si="4"/>
        <v/>
      </c>
      <c r="T172" s="55"/>
      <c r="U172" s="55" t="str">
        <f t="shared" si="5"/>
        <v/>
      </c>
      <c r="V172" s="104" t="str">
        <f t="shared" si="12"/>
        <v>  </v>
      </c>
      <c r="W172" s="152" t="str">
        <f t="shared" si="7"/>
        <v/>
      </c>
      <c r="X172" s="176" t="str">
        <f t="shared" si="8"/>
        <v/>
      </c>
      <c r="Y172" s="176" t="str">
        <f t="shared" si="11"/>
        <v>100.0%</v>
      </c>
      <c r="Z172" s="176" t="str">
        <f t="shared" si="9"/>
        <v/>
      </c>
      <c r="AA172" s="55"/>
      <c r="AB172" s="55"/>
    </row>
    <row r="173" ht="30.0" customHeight="1">
      <c r="A173" s="1"/>
      <c r="B173" s="166" t="str">
        <f t="shared" si="1"/>
        <v>0</v>
      </c>
      <c r="C173" s="98" t="str">
        <f t="shared" si="10"/>
        <v>-</v>
      </c>
      <c r="D173" s="151" t="str">
        <f>IF('CADASTRO PROD'!D170 = "","", 'CADASTRO PROD'!D170)</f>
        <v/>
      </c>
      <c r="E173" s="100" t="str">
        <f>IF('CADASTRO PROD'!E170:G170 = "", "", 'CADASTRO PROD'!E170:G170)</f>
        <v/>
      </c>
      <c r="F173" s="92"/>
      <c r="G173" s="93"/>
      <c r="H173" s="101" t="str">
        <f>IF(D173="","",(SUMIFS('LANÇAMENTOS ENT'!N:N,'LANÇAMENTOS ENT'!E:E,D173)-SUMIFS('LANÇAMENTOS SAÍ'!K:K,'LANÇAMENTOS SAÍ'!E:E,D173)+SUMIFS('CADASTRO PROD'!I:I,'CADASTRO PROD'!D:D,D173)))</f>
        <v/>
      </c>
      <c r="I173" s="101"/>
      <c r="J173" s="151" t="str">
        <f>VLOOKUP(E173, 'LANÇAMENTOS ENT'!$AN$8:$AO$507, 2,FALSE)</f>
        <v>#N/A</v>
      </c>
      <c r="K173" s="103" t="str">
        <f>IFERROR(VLOOKUP($D173,'CADASTRO PROD'!$D$8:$P$508,13, FALSE)*H173, "")</f>
        <v>  </v>
      </c>
      <c r="L173" s="103" t="str">
        <f>IFERROR(VLOOKUP($D173,'CADASTRO PROD'!$D$8:$P$508,13, FALSE)*I173, "")</f>
        <v>  </v>
      </c>
      <c r="M173" s="172" t="str">
        <f t="shared" si="2"/>
        <v/>
      </c>
      <c r="N173" s="173" t="str">
        <f t="shared" si="3"/>
        <v/>
      </c>
      <c r="O173" s="181"/>
      <c r="P173" s="179"/>
      <c r="Q173" s="55"/>
      <c r="R173" s="55"/>
      <c r="S173" s="55" t="str">
        <f t="shared" si="4"/>
        <v/>
      </c>
      <c r="T173" s="55"/>
      <c r="U173" s="55" t="str">
        <f t="shared" si="5"/>
        <v/>
      </c>
      <c r="V173" s="104" t="str">
        <f t="shared" si="12"/>
        <v>  </v>
      </c>
      <c r="W173" s="152" t="str">
        <f t="shared" si="7"/>
        <v/>
      </c>
      <c r="X173" s="176" t="str">
        <f t="shared" si="8"/>
        <v/>
      </c>
      <c r="Y173" s="176" t="str">
        <f t="shared" si="11"/>
        <v>100.0%</v>
      </c>
      <c r="Z173" s="176" t="str">
        <f t="shared" si="9"/>
        <v/>
      </c>
      <c r="AA173" s="55"/>
      <c r="AB173" s="55"/>
    </row>
    <row r="174" ht="30.0" customHeight="1">
      <c r="A174" s="1"/>
      <c r="B174" s="166" t="str">
        <f t="shared" si="1"/>
        <v>0</v>
      </c>
      <c r="C174" s="108" t="str">
        <f t="shared" si="10"/>
        <v>-</v>
      </c>
      <c r="D174" s="150" t="str">
        <f>IF('CADASTRO PROD'!D171 = "","", 'CADASTRO PROD'!D171)</f>
        <v/>
      </c>
      <c r="E174" s="110" t="str">
        <f>IF('CADASTRO PROD'!E171:G171 = "", "", 'CADASTRO PROD'!E171:G171)</f>
        <v/>
      </c>
      <c r="F174" s="92"/>
      <c r="G174" s="93"/>
      <c r="H174" s="111" t="str">
        <f>IF(D174="","",(SUMIFS('LANÇAMENTOS ENT'!N:N,'LANÇAMENTOS ENT'!E:E,D174)-SUMIFS('LANÇAMENTOS SAÍ'!K:K,'LANÇAMENTOS SAÍ'!E:E,D174)+SUMIFS('CADASTRO PROD'!I:I,'CADASTRO PROD'!D:D,D174)))</f>
        <v/>
      </c>
      <c r="I174" s="111"/>
      <c r="J174" s="150" t="str">
        <f>VLOOKUP(E174, 'LANÇAMENTOS ENT'!$AN$8:$AO$507, 2,FALSE)</f>
        <v>#N/A</v>
      </c>
      <c r="K174" s="113" t="str">
        <f>IFERROR(VLOOKUP($D174,'CADASTRO PROD'!$D$8:$P$508,13, FALSE)*H174, "")</f>
        <v>  </v>
      </c>
      <c r="L174" s="113" t="str">
        <f>IFERROR(VLOOKUP($D174,'CADASTRO PROD'!$D$8:$P$508,13, FALSE)*I174, "")</f>
        <v>  </v>
      </c>
      <c r="M174" s="178" t="str">
        <f t="shared" si="2"/>
        <v/>
      </c>
      <c r="N174" s="173" t="str">
        <f t="shared" si="3"/>
        <v/>
      </c>
      <c r="O174" s="181"/>
      <c r="P174" s="179"/>
      <c r="Q174" s="55"/>
      <c r="R174" s="55"/>
      <c r="S174" s="55" t="str">
        <f t="shared" si="4"/>
        <v/>
      </c>
      <c r="T174" s="55"/>
      <c r="U174" s="55" t="str">
        <f t="shared" si="5"/>
        <v/>
      </c>
      <c r="V174" s="104" t="str">
        <f t="shared" si="12"/>
        <v>  </v>
      </c>
      <c r="W174" s="152" t="str">
        <f t="shared" si="7"/>
        <v/>
      </c>
      <c r="X174" s="176" t="str">
        <f t="shared" si="8"/>
        <v/>
      </c>
      <c r="Y174" s="176" t="str">
        <f t="shared" si="11"/>
        <v>100.0%</v>
      </c>
      <c r="Z174" s="176" t="str">
        <f t="shared" si="9"/>
        <v/>
      </c>
      <c r="AA174" s="55"/>
      <c r="AB174" s="55"/>
    </row>
    <row r="175" ht="30.0" customHeight="1">
      <c r="A175" s="1"/>
      <c r="B175" s="166" t="str">
        <f t="shared" si="1"/>
        <v>0</v>
      </c>
      <c r="C175" s="98" t="str">
        <f t="shared" si="10"/>
        <v>-</v>
      </c>
      <c r="D175" s="151" t="str">
        <f>IF('CADASTRO PROD'!D172 = "","", 'CADASTRO PROD'!D172)</f>
        <v/>
      </c>
      <c r="E175" s="100" t="str">
        <f>IF('CADASTRO PROD'!E172:G172 = "", "", 'CADASTRO PROD'!E172:G172)</f>
        <v/>
      </c>
      <c r="F175" s="92"/>
      <c r="G175" s="93"/>
      <c r="H175" s="101" t="str">
        <f>IF(D175="","",(SUMIFS('LANÇAMENTOS ENT'!N:N,'LANÇAMENTOS ENT'!E:E,D175)-SUMIFS('LANÇAMENTOS SAÍ'!K:K,'LANÇAMENTOS SAÍ'!E:E,D175)+SUMIFS('CADASTRO PROD'!I:I,'CADASTRO PROD'!D:D,D175)))</f>
        <v/>
      </c>
      <c r="I175" s="101"/>
      <c r="J175" s="151" t="str">
        <f>VLOOKUP(E175, 'LANÇAMENTOS ENT'!$AN$8:$AO$507, 2,FALSE)</f>
        <v>#N/A</v>
      </c>
      <c r="K175" s="103" t="str">
        <f>IFERROR(VLOOKUP($D175,'CADASTRO PROD'!$D$8:$P$508,13, FALSE)*H175, "")</f>
        <v>  </v>
      </c>
      <c r="L175" s="103" t="str">
        <f>IFERROR(VLOOKUP($D175,'CADASTRO PROD'!$D$8:$P$508,13, FALSE)*I175, "")</f>
        <v>  </v>
      </c>
      <c r="M175" s="172" t="str">
        <f t="shared" si="2"/>
        <v/>
      </c>
      <c r="N175" s="173" t="str">
        <f t="shared" si="3"/>
        <v/>
      </c>
      <c r="O175" s="181"/>
      <c r="P175" s="179"/>
      <c r="Q175" s="55"/>
      <c r="R175" s="55"/>
      <c r="S175" s="55" t="str">
        <f t="shared" si="4"/>
        <v/>
      </c>
      <c r="T175" s="55"/>
      <c r="U175" s="55" t="str">
        <f t="shared" si="5"/>
        <v/>
      </c>
      <c r="V175" s="104" t="str">
        <f t="shared" si="12"/>
        <v>  </v>
      </c>
      <c r="W175" s="152" t="str">
        <f t="shared" si="7"/>
        <v/>
      </c>
      <c r="X175" s="176" t="str">
        <f t="shared" si="8"/>
        <v/>
      </c>
      <c r="Y175" s="176" t="str">
        <f t="shared" si="11"/>
        <v>100.0%</v>
      </c>
      <c r="Z175" s="176" t="str">
        <f t="shared" si="9"/>
        <v/>
      </c>
      <c r="AA175" s="55"/>
      <c r="AB175" s="55"/>
    </row>
    <row r="176" ht="30.0" customHeight="1">
      <c r="A176" s="1"/>
      <c r="B176" s="166" t="str">
        <f t="shared" si="1"/>
        <v>0</v>
      </c>
      <c r="C176" s="108" t="str">
        <f t="shared" si="10"/>
        <v>-</v>
      </c>
      <c r="D176" s="150" t="str">
        <f>IF('CADASTRO PROD'!D173 = "","", 'CADASTRO PROD'!D173)</f>
        <v/>
      </c>
      <c r="E176" s="110" t="str">
        <f>IF('CADASTRO PROD'!E173:G173 = "", "", 'CADASTRO PROD'!E173:G173)</f>
        <v/>
      </c>
      <c r="F176" s="92"/>
      <c r="G176" s="93"/>
      <c r="H176" s="111" t="str">
        <f>IF(D176="","",(SUMIFS('LANÇAMENTOS ENT'!N:N,'LANÇAMENTOS ENT'!E:E,D176)-SUMIFS('LANÇAMENTOS SAÍ'!K:K,'LANÇAMENTOS SAÍ'!E:E,D176)+SUMIFS('CADASTRO PROD'!I:I,'CADASTRO PROD'!D:D,D176)))</f>
        <v/>
      </c>
      <c r="I176" s="111"/>
      <c r="J176" s="150" t="str">
        <f>VLOOKUP(E176, 'LANÇAMENTOS ENT'!$AN$8:$AO$507, 2,FALSE)</f>
        <v>#N/A</v>
      </c>
      <c r="K176" s="113" t="str">
        <f>IFERROR(VLOOKUP($D176,'CADASTRO PROD'!$D$8:$P$508,13, FALSE)*H176, "")</f>
        <v>  </v>
      </c>
      <c r="L176" s="113" t="str">
        <f>IFERROR(VLOOKUP($D176,'CADASTRO PROD'!$D$8:$P$508,13, FALSE)*I176, "")</f>
        <v>  </v>
      </c>
      <c r="M176" s="178" t="str">
        <f t="shared" si="2"/>
        <v/>
      </c>
      <c r="N176" s="173" t="str">
        <f t="shared" si="3"/>
        <v/>
      </c>
      <c r="O176" s="181"/>
      <c r="P176" s="179"/>
      <c r="Q176" s="55"/>
      <c r="R176" s="55"/>
      <c r="S176" s="55" t="str">
        <f t="shared" si="4"/>
        <v/>
      </c>
      <c r="T176" s="55"/>
      <c r="U176" s="55" t="str">
        <f t="shared" si="5"/>
        <v/>
      </c>
      <c r="V176" s="104" t="str">
        <f t="shared" si="12"/>
        <v>  </v>
      </c>
      <c r="W176" s="152" t="str">
        <f t="shared" si="7"/>
        <v/>
      </c>
      <c r="X176" s="176" t="str">
        <f t="shared" si="8"/>
        <v/>
      </c>
      <c r="Y176" s="176" t="str">
        <f t="shared" si="11"/>
        <v>100.0%</v>
      </c>
      <c r="Z176" s="176" t="str">
        <f t="shared" si="9"/>
        <v/>
      </c>
      <c r="AA176" s="55"/>
      <c r="AB176" s="55"/>
    </row>
    <row r="177" ht="30.0" customHeight="1">
      <c r="A177" s="1"/>
      <c r="B177" s="166" t="str">
        <f t="shared" si="1"/>
        <v>0</v>
      </c>
      <c r="C177" s="98" t="str">
        <f t="shared" si="10"/>
        <v>-</v>
      </c>
      <c r="D177" s="151" t="str">
        <f>IF('CADASTRO PROD'!D174 = "","", 'CADASTRO PROD'!D174)</f>
        <v/>
      </c>
      <c r="E177" s="100" t="str">
        <f>IF('CADASTRO PROD'!E174:G174 = "", "", 'CADASTRO PROD'!E174:G174)</f>
        <v/>
      </c>
      <c r="F177" s="92"/>
      <c r="G177" s="93"/>
      <c r="H177" s="101" t="str">
        <f>IF(D177="","",(SUMIFS('LANÇAMENTOS ENT'!N:N,'LANÇAMENTOS ENT'!E:E,D177)-SUMIFS('LANÇAMENTOS SAÍ'!K:K,'LANÇAMENTOS SAÍ'!E:E,D177)+SUMIFS('CADASTRO PROD'!I:I,'CADASTRO PROD'!D:D,D177)))</f>
        <v/>
      </c>
      <c r="I177" s="101"/>
      <c r="J177" s="151" t="str">
        <f>VLOOKUP(E177, 'LANÇAMENTOS ENT'!$AN$8:$AO$507, 2,FALSE)</f>
        <v>#N/A</v>
      </c>
      <c r="K177" s="103" t="str">
        <f>IFERROR(VLOOKUP($D177,'CADASTRO PROD'!$D$8:$P$508,13, FALSE)*H177, "")</f>
        <v>  </v>
      </c>
      <c r="L177" s="103" t="str">
        <f>IFERROR(VLOOKUP($D177,'CADASTRO PROD'!$D$8:$P$508,13, FALSE)*I177, "")</f>
        <v>  </v>
      </c>
      <c r="M177" s="172" t="str">
        <f t="shared" si="2"/>
        <v/>
      </c>
      <c r="N177" s="173" t="str">
        <f t="shared" si="3"/>
        <v/>
      </c>
      <c r="O177" s="181"/>
      <c r="P177" s="179"/>
      <c r="Q177" s="55"/>
      <c r="R177" s="55"/>
      <c r="S177" s="55" t="str">
        <f t="shared" si="4"/>
        <v/>
      </c>
      <c r="T177" s="55"/>
      <c r="U177" s="55" t="str">
        <f t="shared" si="5"/>
        <v/>
      </c>
      <c r="V177" s="104" t="str">
        <f t="shared" si="12"/>
        <v>  </v>
      </c>
      <c r="W177" s="152" t="str">
        <f t="shared" si="7"/>
        <v/>
      </c>
      <c r="X177" s="176" t="str">
        <f t="shared" si="8"/>
        <v/>
      </c>
      <c r="Y177" s="176" t="str">
        <f t="shared" si="11"/>
        <v>100.0%</v>
      </c>
      <c r="Z177" s="176" t="str">
        <f t="shared" si="9"/>
        <v/>
      </c>
      <c r="AA177" s="55"/>
      <c r="AB177" s="55"/>
    </row>
    <row r="178" ht="30.0" customHeight="1">
      <c r="A178" s="1"/>
      <c r="B178" s="166" t="str">
        <f t="shared" si="1"/>
        <v>0</v>
      </c>
      <c r="C178" s="108" t="str">
        <f t="shared" si="10"/>
        <v>-</v>
      </c>
      <c r="D178" s="150" t="str">
        <f>IF('CADASTRO PROD'!D175 = "","", 'CADASTRO PROD'!D175)</f>
        <v/>
      </c>
      <c r="E178" s="110" t="str">
        <f>IF('CADASTRO PROD'!E175:G175 = "", "", 'CADASTRO PROD'!E175:G175)</f>
        <v/>
      </c>
      <c r="F178" s="92"/>
      <c r="G178" s="93"/>
      <c r="H178" s="111" t="str">
        <f>IF(D178="","",(SUMIFS('LANÇAMENTOS ENT'!N:N,'LANÇAMENTOS ENT'!E:E,D178)-SUMIFS('LANÇAMENTOS SAÍ'!K:K,'LANÇAMENTOS SAÍ'!E:E,D178)+SUMIFS('CADASTRO PROD'!I:I,'CADASTRO PROD'!D:D,D178)))</f>
        <v/>
      </c>
      <c r="I178" s="111"/>
      <c r="J178" s="150" t="str">
        <f>VLOOKUP(E178, 'LANÇAMENTOS ENT'!$AN$8:$AO$507, 2,FALSE)</f>
        <v>#N/A</v>
      </c>
      <c r="K178" s="113" t="str">
        <f>IFERROR(VLOOKUP($D178,'CADASTRO PROD'!$D$8:$P$508,13, FALSE)*H178, "")</f>
        <v>  </v>
      </c>
      <c r="L178" s="113" t="str">
        <f>IFERROR(VLOOKUP($D178,'CADASTRO PROD'!$D$8:$P$508,13, FALSE)*I178, "")</f>
        <v>  </v>
      </c>
      <c r="M178" s="178" t="str">
        <f t="shared" si="2"/>
        <v/>
      </c>
      <c r="N178" s="173" t="str">
        <f t="shared" si="3"/>
        <v/>
      </c>
      <c r="O178" s="181"/>
      <c r="P178" s="179"/>
      <c r="Q178" s="55"/>
      <c r="R178" s="55"/>
      <c r="S178" s="55" t="str">
        <f t="shared" si="4"/>
        <v/>
      </c>
      <c r="T178" s="55"/>
      <c r="U178" s="55" t="str">
        <f t="shared" si="5"/>
        <v/>
      </c>
      <c r="V178" s="104" t="str">
        <f t="shared" si="12"/>
        <v>  </v>
      </c>
      <c r="W178" s="152" t="str">
        <f t="shared" si="7"/>
        <v/>
      </c>
      <c r="X178" s="176" t="str">
        <f t="shared" si="8"/>
        <v/>
      </c>
      <c r="Y178" s="176" t="str">
        <f t="shared" si="11"/>
        <v>100.0%</v>
      </c>
      <c r="Z178" s="176" t="str">
        <f t="shared" si="9"/>
        <v/>
      </c>
      <c r="AA178" s="55"/>
      <c r="AB178" s="55"/>
    </row>
    <row r="179" ht="30.0" customHeight="1">
      <c r="A179" s="1"/>
      <c r="B179" s="166" t="str">
        <f t="shared" si="1"/>
        <v>0</v>
      </c>
      <c r="C179" s="98" t="str">
        <f t="shared" si="10"/>
        <v>-</v>
      </c>
      <c r="D179" s="151" t="str">
        <f>IF('CADASTRO PROD'!D176 = "","", 'CADASTRO PROD'!D176)</f>
        <v/>
      </c>
      <c r="E179" s="100" t="str">
        <f>IF('CADASTRO PROD'!E176:G176 = "", "", 'CADASTRO PROD'!E176:G176)</f>
        <v/>
      </c>
      <c r="F179" s="92"/>
      <c r="G179" s="93"/>
      <c r="H179" s="101" t="str">
        <f>IF(D179="","",(SUMIFS('LANÇAMENTOS ENT'!N:N,'LANÇAMENTOS ENT'!E:E,D179)-SUMIFS('LANÇAMENTOS SAÍ'!K:K,'LANÇAMENTOS SAÍ'!E:E,D179)+SUMIFS('CADASTRO PROD'!I:I,'CADASTRO PROD'!D:D,D179)))</f>
        <v/>
      </c>
      <c r="I179" s="101"/>
      <c r="J179" s="151" t="str">
        <f>VLOOKUP(E179, 'LANÇAMENTOS ENT'!$AN$8:$AO$507, 2,FALSE)</f>
        <v>#N/A</v>
      </c>
      <c r="K179" s="103" t="str">
        <f>IFERROR(VLOOKUP($D179,'CADASTRO PROD'!$D$8:$P$508,13, FALSE)*H179, "")</f>
        <v>  </v>
      </c>
      <c r="L179" s="103" t="str">
        <f>IFERROR(VLOOKUP($D179,'CADASTRO PROD'!$D$8:$P$508,13, FALSE)*I179, "")</f>
        <v>  </v>
      </c>
      <c r="M179" s="172" t="str">
        <f t="shared" si="2"/>
        <v/>
      </c>
      <c r="N179" s="173" t="str">
        <f t="shared" si="3"/>
        <v/>
      </c>
      <c r="O179" s="181"/>
      <c r="P179" s="179"/>
      <c r="Q179" s="55"/>
      <c r="R179" s="55"/>
      <c r="S179" s="55" t="str">
        <f t="shared" si="4"/>
        <v/>
      </c>
      <c r="T179" s="55"/>
      <c r="U179" s="55" t="str">
        <f t="shared" si="5"/>
        <v/>
      </c>
      <c r="V179" s="104" t="str">
        <f t="shared" si="12"/>
        <v>  </v>
      </c>
      <c r="W179" s="152" t="str">
        <f t="shared" si="7"/>
        <v/>
      </c>
      <c r="X179" s="176" t="str">
        <f t="shared" si="8"/>
        <v/>
      </c>
      <c r="Y179" s="176" t="str">
        <f t="shared" si="11"/>
        <v>100.0%</v>
      </c>
      <c r="Z179" s="176" t="str">
        <f t="shared" si="9"/>
        <v/>
      </c>
      <c r="AA179" s="55"/>
      <c r="AB179" s="55"/>
    </row>
    <row r="180" ht="30.0" customHeight="1">
      <c r="A180" s="1"/>
      <c r="B180" s="166" t="str">
        <f t="shared" si="1"/>
        <v>0</v>
      </c>
      <c r="C180" s="108" t="str">
        <f t="shared" si="10"/>
        <v>-</v>
      </c>
      <c r="D180" s="150" t="str">
        <f>IF('CADASTRO PROD'!D177 = "","", 'CADASTRO PROD'!D177)</f>
        <v/>
      </c>
      <c r="E180" s="110" t="str">
        <f>IF('CADASTRO PROD'!E177:G177 = "", "", 'CADASTRO PROD'!E177:G177)</f>
        <v/>
      </c>
      <c r="F180" s="92"/>
      <c r="G180" s="93"/>
      <c r="H180" s="111" t="str">
        <f>IF(D180="","",(SUMIFS('LANÇAMENTOS ENT'!N:N,'LANÇAMENTOS ENT'!E:E,D180)-SUMIFS('LANÇAMENTOS SAÍ'!K:K,'LANÇAMENTOS SAÍ'!E:E,D180)+SUMIFS('CADASTRO PROD'!I:I,'CADASTRO PROD'!D:D,D180)))</f>
        <v/>
      </c>
      <c r="I180" s="111"/>
      <c r="J180" s="150" t="str">
        <f>VLOOKUP(E180, 'LANÇAMENTOS ENT'!$AN$8:$AO$507, 2,FALSE)</f>
        <v>#N/A</v>
      </c>
      <c r="K180" s="113" t="str">
        <f>IFERROR(VLOOKUP($D180,'CADASTRO PROD'!$D$8:$P$508,13, FALSE)*H180, "")</f>
        <v>  </v>
      </c>
      <c r="L180" s="113" t="str">
        <f>IFERROR(VLOOKUP($D180,'CADASTRO PROD'!$D$8:$P$508,13, FALSE)*I180, "")</f>
        <v>  </v>
      </c>
      <c r="M180" s="178" t="str">
        <f t="shared" si="2"/>
        <v/>
      </c>
      <c r="N180" s="173" t="str">
        <f t="shared" si="3"/>
        <v/>
      </c>
      <c r="O180" s="181"/>
      <c r="P180" s="179"/>
      <c r="Q180" s="55"/>
      <c r="R180" s="55"/>
      <c r="S180" s="55" t="str">
        <f t="shared" si="4"/>
        <v/>
      </c>
      <c r="T180" s="55"/>
      <c r="U180" s="55" t="str">
        <f t="shared" si="5"/>
        <v/>
      </c>
      <c r="V180" s="104" t="str">
        <f t="shared" si="12"/>
        <v>  </v>
      </c>
      <c r="W180" s="152" t="str">
        <f t="shared" si="7"/>
        <v/>
      </c>
      <c r="X180" s="176" t="str">
        <f t="shared" si="8"/>
        <v/>
      </c>
      <c r="Y180" s="176" t="str">
        <f t="shared" si="11"/>
        <v>100.0%</v>
      </c>
      <c r="Z180" s="176" t="str">
        <f t="shared" si="9"/>
        <v/>
      </c>
      <c r="AA180" s="55"/>
      <c r="AB180" s="55"/>
    </row>
    <row r="181" ht="30.0" customHeight="1">
      <c r="A181" s="1"/>
      <c r="B181" s="166" t="str">
        <f t="shared" si="1"/>
        <v>0</v>
      </c>
      <c r="C181" s="98" t="str">
        <f t="shared" si="10"/>
        <v>-</v>
      </c>
      <c r="D181" s="151" t="str">
        <f>IF('CADASTRO PROD'!D178 = "","", 'CADASTRO PROD'!D178)</f>
        <v/>
      </c>
      <c r="E181" s="100" t="str">
        <f>IF('CADASTRO PROD'!E178:G178 = "", "", 'CADASTRO PROD'!E178:G178)</f>
        <v/>
      </c>
      <c r="F181" s="92"/>
      <c r="G181" s="93"/>
      <c r="H181" s="101" t="str">
        <f>IF(D181="","",(SUMIFS('LANÇAMENTOS ENT'!N:N,'LANÇAMENTOS ENT'!E:E,D181)-SUMIFS('LANÇAMENTOS SAÍ'!K:K,'LANÇAMENTOS SAÍ'!E:E,D181)+SUMIFS('CADASTRO PROD'!I:I,'CADASTRO PROD'!D:D,D181)))</f>
        <v/>
      </c>
      <c r="I181" s="101"/>
      <c r="J181" s="151" t="str">
        <f>VLOOKUP(E181, 'LANÇAMENTOS ENT'!$AN$8:$AO$507, 2,FALSE)</f>
        <v>#N/A</v>
      </c>
      <c r="K181" s="103" t="str">
        <f>IFERROR(VLOOKUP($D181,'CADASTRO PROD'!$D$8:$P$508,13, FALSE)*H181, "")</f>
        <v>  </v>
      </c>
      <c r="L181" s="103" t="str">
        <f>IFERROR(VLOOKUP($D181,'CADASTRO PROD'!$D$8:$P$508,13, FALSE)*I181, "")</f>
        <v>  </v>
      </c>
      <c r="M181" s="172" t="str">
        <f t="shared" si="2"/>
        <v/>
      </c>
      <c r="N181" s="173" t="str">
        <f t="shared" si="3"/>
        <v/>
      </c>
      <c r="O181" s="181"/>
      <c r="P181" s="179"/>
      <c r="Q181" s="55"/>
      <c r="R181" s="55"/>
      <c r="S181" s="55" t="str">
        <f t="shared" si="4"/>
        <v/>
      </c>
      <c r="T181" s="55"/>
      <c r="U181" s="55" t="str">
        <f t="shared" si="5"/>
        <v/>
      </c>
      <c r="V181" s="104" t="str">
        <f t="shared" si="12"/>
        <v>  </v>
      </c>
      <c r="W181" s="152" t="str">
        <f t="shared" si="7"/>
        <v/>
      </c>
      <c r="X181" s="176" t="str">
        <f t="shared" si="8"/>
        <v/>
      </c>
      <c r="Y181" s="176" t="str">
        <f t="shared" si="11"/>
        <v>100.0%</v>
      </c>
      <c r="Z181" s="176" t="str">
        <f t="shared" si="9"/>
        <v/>
      </c>
      <c r="AA181" s="55"/>
      <c r="AB181" s="55"/>
    </row>
    <row r="182" ht="30.0" customHeight="1">
      <c r="A182" s="1"/>
      <c r="B182" s="166" t="str">
        <f t="shared" si="1"/>
        <v>0</v>
      </c>
      <c r="C182" s="108" t="str">
        <f t="shared" si="10"/>
        <v>-</v>
      </c>
      <c r="D182" s="150" t="str">
        <f>IF('CADASTRO PROD'!D179 = "","", 'CADASTRO PROD'!D179)</f>
        <v/>
      </c>
      <c r="E182" s="110" t="str">
        <f>IF('CADASTRO PROD'!E179:G179 = "", "", 'CADASTRO PROD'!E179:G179)</f>
        <v/>
      </c>
      <c r="F182" s="92"/>
      <c r="G182" s="93"/>
      <c r="H182" s="111" t="str">
        <f>IF(D182="","",(SUMIFS('LANÇAMENTOS ENT'!N:N,'LANÇAMENTOS ENT'!E:E,D182)-SUMIFS('LANÇAMENTOS SAÍ'!K:K,'LANÇAMENTOS SAÍ'!E:E,D182)+SUMIFS('CADASTRO PROD'!I:I,'CADASTRO PROD'!D:D,D182)))</f>
        <v/>
      </c>
      <c r="I182" s="111"/>
      <c r="J182" s="150" t="str">
        <f>VLOOKUP(E182, 'LANÇAMENTOS ENT'!$AN$8:$AO$507, 2,FALSE)</f>
        <v>#N/A</v>
      </c>
      <c r="K182" s="113" t="str">
        <f>IFERROR(VLOOKUP($D182,'CADASTRO PROD'!$D$8:$P$508,13, FALSE)*H182, "")</f>
        <v>  </v>
      </c>
      <c r="L182" s="113" t="str">
        <f>IFERROR(VLOOKUP($D182,'CADASTRO PROD'!$D$8:$P$508,13, FALSE)*I182, "")</f>
        <v>  </v>
      </c>
      <c r="M182" s="178" t="str">
        <f t="shared" si="2"/>
        <v/>
      </c>
      <c r="N182" s="173" t="str">
        <f t="shared" si="3"/>
        <v/>
      </c>
      <c r="O182" s="181"/>
      <c r="P182" s="179"/>
      <c r="Q182" s="55"/>
      <c r="R182" s="55"/>
      <c r="S182" s="55" t="str">
        <f t="shared" si="4"/>
        <v/>
      </c>
      <c r="T182" s="55"/>
      <c r="U182" s="55" t="str">
        <f t="shared" si="5"/>
        <v/>
      </c>
      <c r="V182" s="104" t="str">
        <f t="shared" si="12"/>
        <v>  </v>
      </c>
      <c r="W182" s="152" t="str">
        <f t="shared" si="7"/>
        <v/>
      </c>
      <c r="X182" s="176" t="str">
        <f t="shared" si="8"/>
        <v/>
      </c>
      <c r="Y182" s="176" t="str">
        <f t="shared" si="11"/>
        <v>100.0%</v>
      </c>
      <c r="Z182" s="176" t="str">
        <f t="shared" si="9"/>
        <v/>
      </c>
      <c r="AA182" s="55"/>
      <c r="AB182" s="55"/>
    </row>
    <row r="183" ht="30.0" customHeight="1">
      <c r="A183" s="1"/>
      <c r="B183" s="166" t="str">
        <f t="shared" si="1"/>
        <v>0</v>
      </c>
      <c r="C183" s="98" t="str">
        <f t="shared" si="10"/>
        <v>-</v>
      </c>
      <c r="D183" s="151" t="str">
        <f>IF('CADASTRO PROD'!D180 = "","", 'CADASTRO PROD'!D180)</f>
        <v/>
      </c>
      <c r="E183" s="100" t="str">
        <f>IF('CADASTRO PROD'!E180:G180 = "", "", 'CADASTRO PROD'!E180:G180)</f>
        <v/>
      </c>
      <c r="F183" s="92"/>
      <c r="G183" s="93"/>
      <c r="H183" s="101" t="str">
        <f>IF(D183="","",(SUMIFS('LANÇAMENTOS ENT'!N:N,'LANÇAMENTOS ENT'!E:E,D183)-SUMIFS('LANÇAMENTOS SAÍ'!K:K,'LANÇAMENTOS SAÍ'!E:E,D183)+SUMIFS('CADASTRO PROD'!I:I,'CADASTRO PROD'!D:D,D183)))</f>
        <v/>
      </c>
      <c r="I183" s="101"/>
      <c r="J183" s="151" t="str">
        <f>VLOOKUP(E183, 'LANÇAMENTOS ENT'!$AN$8:$AO$507, 2,FALSE)</f>
        <v>#N/A</v>
      </c>
      <c r="K183" s="103" t="str">
        <f>IFERROR(VLOOKUP($D183,'CADASTRO PROD'!$D$8:$P$508,13, FALSE)*H183, "")</f>
        <v>  </v>
      </c>
      <c r="L183" s="103" t="str">
        <f>IFERROR(VLOOKUP($D183,'CADASTRO PROD'!$D$8:$P$508,13, FALSE)*I183, "")</f>
        <v>  </v>
      </c>
      <c r="M183" s="172" t="str">
        <f t="shared" si="2"/>
        <v/>
      </c>
      <c r="N183" s="173" t="str">
        <f t="shared" si="3"/>
        <v/>
      </c>
      <c r="O183" s="181"/>
      <c r="P183" s="179"/>
      <c r="Q183" s="55"/>
      <c r="R183" s="55"/>
      <c r="S183" s="55" t="str">
        <f t="shared" si="4"/>
        <v/>
      </c>
      <c r="T183" s="55"/>
      <c r="U183" s="55" t="str">
        <f t="shared" si="5"/>
        <v/>
      </c>
      <c r="V183" s="104" t="str">
        <f t="shared" si="12"/>
        <v>  </v>
      </c>
      <c r="W183" s="152" t="str">
        <f t="shared" si="7"/>
        <v/>
      </c>
      <c r="X183" s="176" t="str">
        <f t="shared" si="8"/>
        <v/>
      </c>
      <c r="Y183" s="176" t="str">
        <f t="shared" si="11"/>
        <v>100.0%</v>
      </c>
      <c r="Z183" s="176" t="str">
        <f t="shared" si="9"/>
        <v/>
      </c>
      <c r="AA183" s="55"/>
      <c r="AB183" s="55"/>
    </row>
    <row r="184" ht="30.0" customHeight="1">
      <c r="A184" s="1"/>
      <c r="B184" s="166" t="str">
        <f t="shared" si="1"/>
        <v>0</v>
      </c>
      <c r="C184" s="108" t="str">
        <f t="shared" si="10"/>
        <v>-</v>
      </c>
      <c r="D184" s="150" t="str">
        <f>IF('CADASTRO PROD'!D181 = "","", 'CADASTRO PROD'!D181)</f>
        <v/>
      </c>
      <c r="E184" s="110" t="str">
        <f>IF('CADASTRO PROD'!E181:G181 = "", "", 'CADASTRO PROD'!E181:G181)</f>
        <v/>
      </c>
      <c r="F184" s="92"/>
      <c r="G184" s="93"/>
      <c r="H184" s="111" t="str">
        <f>IF(D184="","",(SUMIFS('LANÇAMENTOS ENT'!N:N,'LANÇAMENTOS ENT'!E:E,D184)-SUMIFS('LANÇAMENTOS SAÍ'!K:K,'LANÇAMENTOS SAÍ'!E:E,D184)+SUMIFS('CADASTRO PROD'!I:I,'CADASTRO PROD'!D:D,D184)))</f>
        <v/>
      </c>
      <c r="I184" s="111"/>
      <c r="J184" s="150" t="str">
        <f>VLOOKUP(E184, 'LANÇAMENTOS ENT'!$AN$8:$AO$507, 2,FALSE)</f>
        <v>#N/A</v>
      </c>
      <c r="K184" s="113" t="str">
        <f>IFERROR(VLOOKUP($D184,'CADASTRO PROD'!$D$8:$P$508,13, FALSE)*H184, "")</f>
        <v>  </v>
      </c>
      <c r="L184" s="113" t="str">
        <f>IFERROR(VLOOKUP($D184,'CADASTRO PROD'!$D$8:$P$508,13, FALSE)*I184, "")</f>
        <v>  </v>
      </c>
      <c r="M184" s="178" t="str">
        <f t="shared" si="2"/>
        <v/>
      </c>
      <c r="N184" s="173" t="str">
        <f t="shared" si="3"/>
        <v/>
      </c>
      <c r="O184" s="181"/>
      <c r="P184" s="179"/>
      <c r="Q184" s="55"/>
      <c r="R184" s="55"/>
      <c r="S184" s="55" t="str">
        <f t="shared" si="4"/>
        <v/>
      </c>
      <c r="T184" s="55"/>
      <c r="U184" s="55" t="str">
        <f t="shared" si="5"/>
        <v/>
      </c>
      <c r="V184" s="104" t="str">
        <f t="shared" si="12"/>
        <v>  </v>
      </c>
      <c r="W184" s="152" t="str">
        <f t="shared" si="7"/>
        <v/>
      </c>
      <c r="X184" s="176" t="str">
        <f t="shared" si="8"/>
        <v/>
      </c>
      <c r="Y184" s="176" t="str">
        <f t="shared" si="11"/>
        <v>100.0%</v>
      </c>
      <c r="Z184" s="176" t="str">
        <f t="shared" si="9"/>
        <v/>
      </c>
      <c r="AA184" s="55"/>
      <c r="AB184" s="55"/>
    </row>
    <row r="185" ht="30.0" customHeight="1">
      <c r="A185" s="1"/>
      <c r="B185" s="166" t="str">
        <f t="shared" si="1"/>
        <v>0</v>
      </c>
      <c r="C185" s="98" t="str">
        <f t="shared" si="10"/>
        <v>-</v>
      </c>
      <c r="D185" s="151" t="str">
        <f>IF('CADASTRO PROD'!D182 = "","", 'CADASTRO PROD'!D182)</f>
        <v/>
      </c>
      <c r="E185" s="100" t="str">
        <f>IF('CADASTRO PROD'!E182:G182 = "", "", 'CADASTRO PROD'!E182:G182)</f>
        <v/>
      </c>
      <c r="F185" s="92"/>
      <c r="G185" s="93"/>
      <c r="H185" s="101" t="str">
        <f>IF(D185="","",(SUMIFS('LANÇAMENTOS ENT'!N:N,'LANÇAMENTOS ENT'!E:E,D185)-SUMIFS('LANÇAMENTOS SAÍ'!K:K,'LANÇAMENTOS SAÍ'!E:E,D185)+SUMIFS('CADASTRO PROD'!I:I,'CADASTRO PROD'!D:D,D185)))</f>
        <v/>
      </c>
      <c r="I185" s="101"/>
      <c r="J185" s="151" t="str">
        <f>VLOOKUP(E185, 'LANÇAMENTOS ENT'!$AN$8:$AO$507, 2,FALSE)</f>
        <v>#N/A</v>
      </c>
      <c r="K185" s="103" t="str">
        <f>IFERROR(VLOOKUP($D185,'CADASTRO PROD'!$D$8:$P$508,13, FALSE)*H185, "")</f>
        <v>  </v>
      </c>
      <c r="L185" s="103" t="str">
        <f>IFERROR(VLOOKUP($D185,'CADASTRO PROD'!$D$8:$P$508,13, FALSE)*I185, "")</f>
        <v>  </v>
      </c>
      <c r="M185" s="172" t="str">
        <f t="shared" si="2"/>
        <v/>
      </c>
      <c r="N185" s="173" t="str">
        <f t="shared" si="3"/>
        <v/>
      </c>
      <c r="O185" s="181"/>
      <c r="P185" s="179"/>
      <c r="Q185" s="55"/>
      <c r="R185" s="55"/>
      <c r="S185" s="55" t="str">
        <f t="shared" si="4"/>
        <v/>
      </c>
      <c r="T185" s="55"/>
      <c r="U185" s="55" t="str">
        <f t="shared" si="5"/>
        <v/>
      </c>
      <c r="V185" s="104" t="str">
        <f t="shared" si="12"/>
        <v>  </v>
      </c>
      <c r="W185" s="152" t="str">
        <f t="shared" si="7"/>
        <v/>
      </c>
      <c r="X185" s="176" t="str">
        <f t="shared" si="8"/>
        <v/>
      </c>
      <c r="Y185" s="176" t="str">
        <f t="shared" si="11"/>
        <v>100.0%</v>
      </c>
      <c r="Z185" s="176" t="str">
        <f t="shared" si="9"/>
        <v/>
      </c>
      <c r="AA185" s="55"/>
      <c r="AB185" s="55"/>
    </row>
    <row r="186" ht="30.0" customHeight="1">
      <c r="A186" s="1"/>
      <c r="B186" s="166" t="str">
        <f t="shared" si="1"/>
        <v>0</v>
      </c>
      <c r="C186" s="108" t="str">
        <f t="shared" si="10"/>
        <v>-</v>
      </c>
      <c r="D186" s="150" t="str">
        <f>IF('CADASTRO PROD'!D183 = "","", 'CADASTRO PROD'!D183)</f>
        <v/>
      </c>
      <c r="E186" s="110" t="str">
        <f>IF('CADASTRO PROD'!E183:G183 = "", "", 'CADASTRO PROD'!E183:G183)</f>
        <v/>
      </c>
      <c r="F186" s="92"/>
      <c r="G186" s="93"/>
      <c r="H186" s="111" t="str">
        <f>IF(D186="","",(SUMIFS('LANÇAMENTOS ENT'!N:N,'LANÇAMENTOS ENT'!E:E,D186)-SUMIFS('LANÇAMENTOS SAÍ'!K:K,'LANÇAMENTOS SAÍ'!E:E,D186)+SUMIFS('CADASTRO PROD'!I:I,'CADASTRO PROD'!D:D,D186)))</f>
        <v/>
      </c>
      <c r="I186" s="111"/>
      <c r="J186" s="150" t="str">
        <f>VLOOKUP(E186, 'LANÇAMENTOS ENT'!$AN$8:$AO$507, 2,FALSE)</f>
        <v>#N/A</v>
      </c>
      <c r="K186" s="113" t="str">
        <f>IFERROR(VLOOKUP($D186,'CADASTRO PROD'!$D$8:$P$508,13, FALSE)*H186, "")</f>
        <v>  </v>
      </c>
      <c r="L186" s="113" t="str">
        <f>IFERROR(VLOOKUP($D186,'CADASTRO PROD'!$D$8:$P$508,13, FALSE)*I186, "")</f>
        <v>  </v>
      </c>
      <c r="M186" s="178" t="str">
        <f t="shared" si="2"/>
        <v/>
      </c>
      <c r="N186" s="173" t="str">
        <f t="shared" si="3"/>
        <v/>
      </c>
      <c r="O186" s="181"/>
      <c r="P186" s="179"/>
      <c r="Q186" s="55"/>
      <c r="R186" s="55"/>
      <c r="S186" s="55" t="str">
        <f t="shared" si="4"/>
        <v/>
      </c>
      <c r="T186" s="55"/>
      <c r="U186" s="55" t="str">
        <f t="shared" si="5"/>
        <v/>
      </c>
      <c r="V186" s="104" t="str">
        <f t="shared" si="12"/>
        <v>  </v>
      </c>
      <c r="W186" s="152" t="str">
        <f t="shared" si="7"/>
        <v/>
      </c>
      <c r="X186" s="176" t="str">
        <f t="shared" si="8"/>
        <v/>
      </c>
      <c r="Y186" s="176" t="str">
        <f t="shared" si="11"/>
        <v>100.0%</v>
      </c>
      <c r="Z186" s="176" t="str">
        <f t="shared" si="9"/>
        <v/>
      </c>
      <c r="AA186" s="55"/>
      <c r="AB186" s="55"/>
    </row>
    <row r="187" ht="30.0" customHeight="1">
      <c r="A187" s="1"/>
      <c r="B187" s="166" t="str">
        <f t="shared" si="1"/>
        <v>0</v>
      </c>
      <c r="C187" s="98" t="str">
        <f t="shared" si="10"/>
        <v>-</v>
      </c>
      <c r="D187" s="151" t="str">
        <f>IF('CADASTRO PROD'!D184 = "","", 'CADASTRO PROD'!D184)</f>
        <v/>
      </c>
      <c r="E187" s="100" t="str">
        <f>IF('CADASTRO PROD'!E184:G184 = "", "", 'CADASTRO PROD'!E184:G184)</f>
        <v/>
      </c>
      <c r="F187" s="92"/>
      <c r="G187" s="93"/>
      <c r="H187" s="101" t="str">
        <f>IF(D187="","",(SUMIFS('LANÇAMENTOS ENT'!N:N,'LANÇAMENTOS ENT'!E:E,D187)-SUMIFS('LANÇAMENTOS SAÍ'!K:K,'LANÇAMENTOS SAÍ'!E:E,D187)+SUMIFS('CADASTRO PROD'!I:I,'CADASTRO PROD'!D:D,D187)))</f>
        <v/>
      </c>
      <c r="I187" s="101"/>
      <c r="J187" s="151" t="str">
        <f>VLOOKUP(E187, 'LANÇAMENTOS ENT'!$AN$8:$AO$507, 2,FALSE)</f>
        <v>#N/A</v>
      </c>
      <c r="K187" s="103" t="str">
        <f>IFERROR(VLOOKUP($D187,'CADASTRO PROD'!$D$8:$P$508,13, FALSE)*H187, "")</f>
        <v>  </v>
      </c>
      <c r="L187" s="103" t="str">
        <f>IFERROR(VLOOKUP($D187,'CADASTRO PROD'!$D$8:$P$508,13, FALSE)*I187, "")</f>
        <v>  </v>
      </c>
      <c r="M187" s="172" t="str">
        <f t="shared" si="2"/>
        <v/>
      </c>
      <c r="N187" s="173" t="str">
        <f t="shared" si="3"/>
        <v/>
      </c>
      <c r="O187" s="181"/>
      <c r="P187" s="179"/>
      <c r="Q187" s="55"/>
      <c r="R187" s="55"/>
      <c r="S187" s="55" t="str">
        <f t="shared" si="4"/>
        <v/>
      </c>
      <c r="T187" s="55"/>
      <c r="U187" s="55" t="str">
        <f t="shared" si="5"/>
        <v/>
      </c>
      <c r="V187" s="104" t="str">
        <f t="shared" si="12"/>
        <v>  </v>
      </c>
      <c r="W187" s="152" t="str">
        <f t="shared" si="7"/>
        <v/>
      </c>
      <c r="X187" s="176" t="str">
        <f t="shared" si="8"/>
        <v/>
      </c>
      <c r="Y187" s="176" t="str">
        <f t="shared" si="11"/>
        <v>100.0%</v>
      </c>
      <c r="Z187" s="176" t="str">
        <f t="shared" si="9"/>
        <v/>
      </c>
      <c r="AA187" s="55"/>
      <c r="AB187" s="55"/>
    </row>
    <row r="188" ht="30.0" customHeight="1">
      <c r="A188" s="1"/>
      <c r="B188" s="166" t="str">
        <f t="shared" si="1"/>
        <v>0</v>
      </c>
      <c r="C188" s="108" t="str">
        <f t="shared" si="10"/>
        <v>-</v>
      </c>
      <c r="D188" s="150" t="str">
        <f>IF('CADASTRO PROD'!D185 = "","", 'CADASTRO PROD'!D185)</f>
        <v/>
      </c>
      <c r="E188" s="110" t="str">
        <f>IF('CADASTRO PROD'!E185:G185 = "", "", 'CADASTRO PROD'!E185:G185)</f>
        <v/>
      </c>
      <c r="F188" s="92"/>
      <c r="G188" s="93"/>
      <c r="H188" s="111" t="str">
        <f>IF(D188="","",(SUMIFS('LANÇAMENTOS ENT'!N:N,'LANÇAMENTOS ENT'!E:E,D188)-SUMIFS('LANÇAMENTOS SAÍ'!K:K,'LANÇAMENTOS SAÍ'!E:E,D188)+SUMIFS('CADASTRO PROD'!I:I,'CADASTRO PROD'!D:D,D188)))</f>
        <v/>
      </c>
      <c r="I188" s="111"/>
      <c r="J188" s="150" t="str">
        <f>VLOOKUP(E188, 'LANÇAMENTOS ENT'!$AN$8:$AO$507, 2,FALSE)</f>
        <v>#N/A</v>
      </c>
      <c r="K188" s="113" t="str">
        <f>IFERROR(VLOOKUP($D188,'CADASTRO PROD'!$D$8:$P$508,13, FALSE)*H188, "")</f>
        <v>  </v>
      </c>
      <c r="L188" s="113" t="str">
        <f>IFERROR(VLOOKUP($D188,'CADASTRO PROD'!$D$8:$P$508,13, FALSE)*I188, "")</f>
        <v>  </v>
      </c>
      <c r="M188" s="178" t="str">
        <f t="shared" si="2"/>
        <v/>
      </c>
      <c r="N188" s="173" t="str">
        <f t="shared" si="3"/>
        <v/>
      </c>
      <c r="O188" s="181"/>
      <c r="P188" s="179"/>
      <c r="Q188" s="55"/>
      <c r="R188" s="55"/>
      <c r="S188" s="55" t="str">
        <f t="shared" si="4"/>
        <v/>
      </c>
      <c r="T188" s="55"/>
      <c r="U188" s="55" t="str">
        <f t="shared" si="5"/>
        <v/>
      </c>
      <c r="V188" s="104" t="str">
        <f t="shared" si="12"/>
        <v>  </v>
      </c>
      <c r="W188" s="152" t="str">
        <f t="shared" si="7"/>
        <v/>
      </c>
      <c r="X188" s="176" t="str">
        <f t="shared" si="8"/>
        <v/>
      </c>
      <c r="Y188" s="176" t="str">
        <f t="shared" si="11"/>
        <v>100.0%</v>
      </c>
      <c r="Z188" s="176" t="str">
        <f t="shared" si="9"/>
        <v/>
      </c>
      <c r="AA188" s="55"/>
      <c r="AB188" s="55"/>
    </row>
    <row r="189" ht="30.0" customHeight="1">
      <c r="A189" s="1"/>
      <c r="B189" s="166" t="str">
        <f t="shared" si="1"/>
        <v>0</v>
      </c>
      <c r="C189" s="98" t="str">
        <f t="shared" si="10"/>
        <v>-</v>
      </c>
      <c r="D189" s="151" t="str">
        <f>IF('CADASTRO PROD'!D186 = "","", 'CADASTRO PROD'!D186)</f>
        <v/>
      </c>
      <c r="E189" s="100" t="str">
        <f>IF('CADASTRO PROD'!E186:G186 = "", "", 'CADASTRO PROD'!E186:G186)</f>
        <v/>
      </c>
      <c r="F189" s="92"/>
      <c r="G189" s="93"/>
      <c r="H189" s="101" t="str">
        <f>IF(D189="","",(SUMIFS('LANÇAMENTOS ENT'!N:N,'LANÇAMENTOS ENT'!E:E,D189)-SUMIFS('LANÇAMENTOS SAÍ'!K:K,'LANÇAMENTOS SAÍ'!E:E,D189)+SUMIFS('CADASTRO PROD'!I:I,'CADASTRO PROD'!D:D,D189)))</f>
        <v/>
      </c>
      <c r="I189" s="101"/>
      <c r="J189" s="151" t="str">
        <f>VLOOKUP(E189, 'LANÇAMENTOS ENT'!$AN$8:$AO$507, 2,FALSE)</f>
        <v>#N/A</v>
      </c>
      <c r="K189" s="103" t="str">
        <f>IFERROR(VLOOKUP($D189,'CADASTRO PROD'!$D$8:$P$508,13, FALSE)*H189, "")</f>
        <v>  </v>
      </c>
      <c r="L189" s="103" t="str">
        <f>IFERROR(VLOOKUP($D189,'CADASTRO PROD'!$D$8:$P$508,13, FALSE)*I189, "")</f>
        <v>  </v>
      </c>
      <c r="M189" s="172" t="str">
        <f t="shared" si="2"/>
        <v/>
      </c>
      <c r="N189" s="173" t="str">
        <f t="shared" si="3"/>
        <v/>
      </c>
      <c r="O189" s="181"/>
      <c r="P189" s="179"/>
      <c r="Q189" s="55"/>
      <c r="R189" s="55"/>
      <c r="S189" s="55" t="str">
        <f t="shared" si="4"/>
        <v/>
      </c>
      <c r="T189" s="55"/>
      <c r="U189" s="55" t="str">
        <f t="shared" si="5"/>
        <v/>
      </c>
      <c r="V189" s="104" t="str">
        <f t="shared" si="12"/>
        <v>  </v>
      </c>
      <c r="W189" s="152" t="str">
        <f t="shared" si="7"/>
        <v/>
      </c>
      <c r="X189" s="176" t="str">
        <f t="shared" si="8"/>
        <v/>
      </c>
      <c r="Y189" s="176" t="str">
        <f t="shared" si="11"/>
        <v>100.0%</v>
      </c>
      <c r="Z189" s="176" t="str">
        <f t="shared" si="9"/>
        <v/>
      </c>
      <c r="AA189" s="55"/>
      <c r="AB189" s="55"/>
    </row>
    <row r="190" ht="30.0" customHeight="1">
      <c r="A190" s="1"/>
      <c r="B190" s="166" t="str">
        <f t="shared" si="1"/>
        <v>0</v>
      </c>
      <c r="C190" s="108" t="str">
        <f t="shared" si="10"/>
        <v>-</v>
      </c>
      <c r="D190" s="150" t="str">
        <f>IF('CADASTRO PROD'!D187 = "","", 'CADASTRO PROD'!D187)</f>
        <v/>
      </c>
      <c r="E190" s="110" t="str">
        <f>IF('CADASTRO PROD'!E187:G187 = "", "", 'CADASTRO PROD'!E187:G187)</f>
        <v/>
      </c>
      <c r="F190" s="92"/>
      <c r="G190" s="93"/>
      <c r="H190" s="111" t="str">
        <f>IF(D190="","",(SUMIFS('LANÇAMENTOS ENT'!N:N,'LANÇAMENTOS ENT'!E:E,D190)-SUMIFS('LANÇAMENTOS SAÍ'!K:K,'LANÇAMENTOS SAÍ'!E:E,D190)+SUMIFS('CADASTRO PROD'!I:I,'CADASTRO PROD'!D:D,D190)))</f>
        <v/>
      </c>
      <c r="I190" s="111"/>
      <c r="J190" s="150" t="str">
        <f>VLOOKUP(E190, 'LANÇAMENTOS ENT'!$AN$8:$AO$507, 2,FALSE)</f>
        <v>#N/A</v>
      </c>
      <c r="K190" s="113" t="str">
        <f>IFERROR(VLOOKUP($D190,'CADASTRO PROD'!$D$8:$P$508,13, FALSE)*H190, "")</f>
        <v>  </v>
      </c>
      <c r="L190" s="113" t="str">
        <f>IFERROR(VLOOKUP($D190,'CADASTRO PROD'!$D$8:$P$508,13, FALSE)*I190, "")</f>
        <v>  </v>
      </c>
      <c r="M190" s="178" t="str">
        <f t="shared" si="2"/>
        <v/>
      </c>
      <c r="N190" s="173" t="str">
        <f t="shared" si="3"/>
        <v/>
      </c>
      <c r="O190" s="181"/>
      <c r="P190" s="179"/>
      <c r="Q190" s="55"/>
      <c r="R190" s="55"/>
      <c r="S190" s="55" t="str">
        <f t="shared" si="4"/>
        <v/>
      </c>
      <c r="T190" s="55"/>
      <c r="U190" s="55" t="str">
        <f t="shared" si="5"/>
        <v/>
      </c>
      <c r="V190" s="104" t="str">
        <f t="shared" si="12"/>
        <v>  </v>
      </c>
      <c r="W190" s="152" t="str">
        <f t="shared" si="7"/>
        <v/>
      </c>
      <c r="X190" s="176" t="str">
        <f t="shared" si="8"/>
        <v/>
      </c>
      <c r="Y190" s="176" t="str">
        <f t="shared" si="11"/>
        <v>100.0%</v>
      </c>
      <c r="Z190" s="176" t="str">
        <f t="shared" si="9"/>
        <v/>
      </c>
      <c r="AA190" s="55"/>
      <c r="AB190" s="55"/>
    </row>
    <row r="191" ht="30.0" customHeight="1">
      <c r="A191" s="1"/>
      <c r="B191" s="166" t="str">
        <f t="shared" si="1"/>
        <v>0</v>
      </c>
      <c r="C191" s="98" t="str">
        <f t="shared" si="10"/>
        <v>-</v>
      </c>
      <c r="D191" s="151" t="str">
        <f>IF('CADASTRO PROD'!D188 = "","", 'CADASTRO PROD'!D188)</f>
        <v/>
      </c>
      <c r="E191" s="100" t="str">
        <f>IF('CADASTRO PROD'!E188:G188 = "", "", 'CADASTRO PROD'!E188:G188)</f>
        <v/>
      </c>
      <c r="F191" s="92"/>
      <c r="G191" s="93"/>
      <c r="H191" s="101" t="str">
        <f>IF(D191="","",(SUMIFS('LANÇAMENTOS ENT'!N:N,'LANÇAMENTOS ENT'!E:E,D191)-SUMIFS('LANÇAMENTOS SAÍ'!K:K,'LANÇAMENTOS SAÍ'!E:E,D191)+SUMIFS('CADASTRO PROD'!I:I,'CADASTRO PROD'!D:D,D191)))</f>
        <v/>
      </c>
      <c r="I191" s="101"/>
      <c r="J191" s="151" t="str">
        <f>VLOOKUP(E191, 'LANÇAMENTOS ENT'!$AN$8:$AO$507, 2,FALSE)</f>
        <v>#N/A</v>
      </c>
      <c r="K191" s="103" t="str">
        <f>IFERROR(VLOOKUP($D191,'CADASTRO PROD'!$D$8:$P$508,13, FALSE)*H191, "")</f>
        <v>  </v>
      </c>
      <c r="L191" s="103" t="str">
        <f>IFERROR(VLOOKUP($D191,'CADASTRO PROD'!$D$8:$P$508,13, FALSE)*I191, "")</f>
        <v>  </v>
      </c>
      <c r="M191" s="172" t="str">
        <f t="shared" si="2"/>
        <v/>
      </c>
      <c r="N191" s="173" t="str">
        <f t="shared" si="3"/>
        <v/>
      </c>
      <c r="O191" s="181"/>
      <c r="P191" s="179"/>
      <c r="Q191" s="55"/>
      <c r="R191" s="55"/>
      <c r="S191" s="55" t="str">
        <f t="shared" si="4"/>
        <v/>
      </c>
      <c r="T191" s="55"/>
      <c r="U191" s="55" t="str">
        <f t="shared" si="5"/>
        <v/>
      </c>
      <c r="V191" s="104" t="str">
        <f t="shared" si="12"/>
        <v>  </v>
      </c>
      <c r="W191" s="152" t="str">
        <f t="shared" si="7"/>
        <v/>
      </c>
      <c r="X191" s="176" t="str">
        <f t="shared" si="8"/>
        <v/>
      </c>
      <c r="Y191" s="176" t="str">
        <f t="shared" si="11"/>
        <v>100.0%</v>
      </c>
      <c r="Z191" s="176" t="str">
        <f t="shared" si="9"/>
        <v/>
      </c>
      <c r="AA191" s="55"/>
      <c r="AB191" s="55"/>
    </row>
    <row r="192" ht="30.0" customHeight="1">
      <c r="A192" s="1"/>
      <c r="B192" s="166" t="str">
        <f t="shared" si="1"/>
        <v>0</v>
      </c>
      <c r="C192" s="108" t="str">
        <f t="shared" si="10"/>
        <v>-</v>
      </c>
      <c r="D192" s="150" t="str">
        <f>IF('CADASTRO PROD'!D189 = "","", 'CADASTRO PROD'!D189)</f>
        <v/>
      </c>
      <c r="E192" s="110" t="str">
        <f>IF('CADASTRO PROD'!E189:G189 = "", "", 'CADASTRO PROD'!E189:G189)</f>
        <v/>
      </c>
      <c r="F192" s="92"/>
      <c r="G192" s="93"/>
      <c r="H192" s="111" t="str">
        <f>IF(D192="","",(SUMIFS('LANÇAMENTOS ENT'!N:N,'LANÇAMENTOS ENT'!E:E,D192)-SUMIFS('LANÇAMENTOS SAÍ'!K:K,'LANÇAMENTOS SAÍ'!E:E,D192)+SUMIFS('CADASTRO PROD'!I:I,'CADASTRO PROD'!D:D,D192)))</f>
        <v/>
      </c>
      <c r="I192" s="111"/>
      <c r="J192" s="150" t="str">
        <f>VLOOKUP(E192, 'LANÇAMENTOS ENT'!$AN$8:$AO$507, 2,FALSE)</f>
        <v>#N/A</v>
      </c>
      <c r="K192" s="113" t="str">
        <f>IFERROR(VLOOKUP($D192,'CADASTRO PROD'!$D$8:$P$508,13, FALSE)*H192, "")</f>
        <v>  </v>
      </c>
      <c r="L192" s="113" t="str">
        <f>IFERROR(VLOOKUP($D192,'CADASTRO PROD'!$D$8:$P$508,13, FALSE)*I192, "")</f>
        <v>  </v>
      </c>
      <c r="M192" s="178" t="str">
        <f t="shared" si="2"/>
        <v/>
      </c>
      <c r="N192" s="173" t="str">
        <f t="shared" si="3"/>
        <v/>
      </c>
      <c r="O192" s="181"/>
      <c r="P192" s="179"/>
      <c r="Q192" s="55"/>
      <c r="R192" s="55"/>
      <c r="S192" s="55" t="str">
        <f t="shared" si="4"/>
        <v/>
      </c>
      <c r="T192" s="55"/>
      <c r="U192" s="55" t="str">
        <f t="shared" si="5"/>
        <v/>
      </c>
      <c r="V192" s="104" t="str">
        <f t="shared" si="12"/>
        <v>  </v>
      </c>
      <c r="W192" s="152" t="str">
        <f t="shared" si="7"/>
        <v/>
      </c>
      <c r="X192" s="176" t="str">
        <f t="shared" si="8"/>
        <v/>
      </c>
      <c r="Y192" s="176" t="str">
        <f t="shared" si="11"/>
        <v>100.0%</v>
      </c>
      <c r="Z192" s="176" t="str">
        <f t="shared" si="9"/>
        <v/>
      </c>
      <c r="AA192" s="55"/>
      <c r="AB192" s="55"/>
    </row>
    <row r="193" ht="30.0" customHeight="1">
      <c r="A193" s="1"/>
      <c r="B193" s="166" t="str">
        <f t="shared" si="1"/>
        <v>0</v>
      </c>
      <c r="C193" s="98" t="str">
        <f t="shared" si="10"/>
        <v>-</v>
      </c>
      <c r="D193" s="151" t="str">
        <f>IF('CADASTRO PROD'!D190 = "","", 'CADASTRO PROD'!D190)</f>
        <v/>
      </c>
      <c r="E193" s="100" t="str">
        <f>IF('CADASTRO PROD'!E190:G190 = "", "", 'CADASTRO PROD'!E190:G190)</f>
        <v/>
      </c>
      <c r="F193" s="92"/>
      <c r="G193" s="93"/>
      <c r="H193" s="101" t="str">
        <f>IF(D193="","",(SUMIFS('LANÇAMENTOS ENT'!N:N,'LANÇAMENTOS ENT'!E:E,D193)-SUMIFS('LANÇAMENTOS SAÍ'!K:K,'LANÇAMENTOS SAÍ'!E:E,D193)+SUMIFS('CADASTRO PROD'!I:I,'CADASTRO PROD'!D:D,D193)))</f>
        <v/>
      </c>
      <c r="I193" s="101"/>
      <c r="J193" s="151" t="str">
        <f>VLOOKUP(E193, 'LANÇAMENTOS ENT'!$AN$8:$AO$507, 2,FALSE)</f>
        <v>#N/A</v>
      </c>
      <c r="K193" s="103" t="str">
        <f>IFERROR(VLOOKUP($D193,'CADASTRO PROD'!$D$8:$P$508,13, FALSE)*H193, "")</f>
        <v>  </v>
      </c>
      <c r="L193" s="103" t="str">
        <f>IFERROR(VLOOKUP($D193,'CADASTRO PROD'!$D$8:$P$508,13, FALSE)*I193, "")</f>
        <v>  </v>
      </c>
      <c r="M193" s="172" t="str">
        <f t="shared" si="2"/>
        <v/>
      </c>
      <c r="N193" s="173" t="str">
        <f t="shared" si="3"/>
        <v/>
      </c>
      <c r="O193" s="181"/>
      <c r="P193" s="179"/>
      <c r="Q193" s="55"/>
      <c r="R193" s="55"/>
      <c r="S193" s="55" t="str">
        <f t="shared" si="4"/>
        <v/>
      </c>
      <c r="T193" s="55"/>
      <c r="U193" s="55" t="str">
        <f t="shared" si="5"/>
        <v/>
      </c>
      <c r="V193" s="104" t="str">
        <f t="shared" si="12"/>
        <v>  </v>
      </c>
      <c r="W193" s="152" t="str">
        <f t="shared" si="7"/>
        <v/>
      </c>
      <c r="X193" s="176" t="str">
        <f t="shared" si="8"/>
        <v/>
      </c>
      <c r="Y193" s="176" t="str">
        <f t="shared" si="11"/>
        <v>100.0%</v>
      </c>
      <c r="Z193" s="176" t="str">
        <f t="shared" si="9"/>
        <v/>
      </c>
      <c r="AA193" s="55"/>
      <c r="AB193" s="55"/>
    </row>
    <row r="194" ht="30.0" customHeight="1">
      <c r="A194" s="1"/>
      <c r="B194" s="166" t="str">
        <f t="shared" si="1"/>
        <v>0</v>
      </c>
      <c r="C194" s="108" t="str">
        <f t="shared" si="10"/>
        <v>-</v>
      </c>
      <c r="D194" s="150" t="str">
        <f>IF('CADASTRO PROD'!D191 = "","", 'CADASTRO PROD'!D191)</f>
        <v/>
      </c>
      <c r="E194" s="110" t="str">
        <f>IF('CADASTRO PROD'!E191:G191 = "", "", 'CADASTRO PROD'!E191:G191)</f>
        <v/>
      </c>
      <c r="F194" s="92"/>
      <c r="G194" s="93"/>
      <c r="H194" s="111" t="str">
        <f>IF(D194="","",(SUMIFS('LANÇAMENTOS ENT'!N:N,'LANÇAMENTOS ENT'!E:E,D194)-SUMIFS('LANÇAMENTOS SAÍ'!K:K,'LANÇAMENTOS SAÍ'!E:E,D194)+SUMIFS('CADASTRO PROD'!I:I,'CADASTRO PROD'!D:D,D194)))</f>
        <v/>
      </c>
      <c r="I194" s="111"/>
      <c r="J194" s="150" t="str">
        <f>VLOOKUP(E194, 'LANÇAMENTOS ENT'!$AN$8:$AO$507, 2,FALSE)</f>
        <v>#N/A</v>
      </c>
      <c r="K194" s="113" t="str">
        <f>IFERROR(VLOOKUP($D194,'CADASTRO PROD'!$D$8:$P$508,13, FALSE)*H194, "")</f>
        <v>  </v>
      </c>
      <c r="L194" s="113" t="str">
        <f>IFERROR(VLOOKUP($D194,'CADASTRO PROD'!$D$8:$P$508,13, FALSE)*I194, "")</f>
        <v>  </v>
      </c>
      <c r="M194" s="178" t="str">
        <f t="shared" si="2"/>
        <v/>
      </c>
      <c r="N194" s="173" t="str">
        <f t="shared" si="3"/>
        <v/>
      </c>
      <c r="O194" s="181"/>
      <c r="P194" s="179"/>
      <c r="Q194" s="55"/>
      <c r="R194" s="55"/>
      <c r="S194" s="55" t="str">
        <f t="shared" si="4"/>
        <v/>
      </c>
      <c r="T194" s="55"/>
      <c r="U194" s="55" t="str">
        <f t="shared" si="5"/>
        <v/>
      </c>
      <c r="V194" s="104" t="str">
        <f t="shared" si="12"/>
        <v>  </v>
      </c>
      <c r="W194" s="152" t="str">
        <f t="shared" si="7"/>
        <v/>
      </c>
      <c r="X194" s="176" t="str">
        <f t="shared" si="8"/>
        <v/>
      </c>
      <c r="Y194" s="176" t="str">
        <f t="shared" si="11"/>
        <v>100.0%</v>
      </c>
      <c r="Z194" s="176" t="str">
        <f t="shared" si="9"/>
        <v/>
      </c>
      <c r="AA194" s="55"/>
      <c r="AB194" s="55"/>
    </row>
    <row r="195" ht="30.0" customHeight="1">
      <c r="A195" s="1"/>
      <c r="B195" s="166" t="str">
        <f t="shared" si="1"/>
        <v>0</v>
      </c>
      <c r="C195" s="98" t="str">
        <f t="shared" si="10"/>
        <v>-</v>
      </c>
      <c r="D195" s="151" t="str">
        <f>IF('CADASTRO PROD'!D192 = "","", 'CADASTRO PROD'!D192)</f>
        <v/>
      </c>
      <c r="E195" s="100" t="str">
        <f>IF('CADASTRO PROD'!E192:G192 = "", "", 'CADASTRO PROD'!E192:G192)</f>
        <v/>
      </c>
      <c r="F195" s="92"/>
      <c r="G195" s="93"/>
      <c r="H195" s="101" t="str">
        <f>IF(D195="","",(SUMIFS('LANÇAMENTOS ENT'!N:N,'LANÇAMENTOS ENT'!E:E,D195)-SUMIFS('LANÇAMENTOS SAÍ'!K:K,'LANÇAMENTOS SAÍ'!E:E,D195)+SUMIFS('CADASTRO PROD'!I:I,'CADASTRO PROD'!D:D,D195)))</f>
        <v/>
      </c>
      <c r="I195" s="101"/>
      <c r="J195" s="151" t="str">
        <f>VLOOKUP(E195, 'LANÇAMENTOS ENT'!$AN$8:$AO$507, 2,FALSE)</f>
        <v>#N/A</v>
      </c>
      <c r="K195" s="103" t="str">
        <f>IFERROR(VLOOKUP($D195,'CADASTRO PROD'!$D$8:$P$508,13, FALSE)*H195, "")</f>
        <v>  </v>
      </c>
      <c r="L195" s="103" t="str">
        <f>IFERROR(VLOOKUP($D195,'CADASTRO PROD'!$D$8:$P$508,13, FALSE)*I195, "")</f>
        <v>  </v>
      </c>
      <c r="M195" s="172" t="str">
        <f t="shared" si="2"/>
        <v/>
      </c>
      <c r="N195" s="173" t="str">
        <f t="shared" si="3"/>
        <v/>
      </c>
      <c r="O195" s="181"/>
      <c r="P195" s="179"/>
      <c r="Q195" s="55"/>
      <c r="R195" s="55"/>
      <c r="S195" s="55" t="str">
        <f t="shared" si="4"/>
        <v/>
      </c>
      <c r="T195" s="55"/>
      <c r="U195" s="55" t="str">
        <f t="shared" si="5"/>
        <v/>
      </c>
      <c r="V195" s="104" t="str">
        <f t="shared" si="12"/>
        <v>  </v>
      </c>
      <c r="W195" s="152" t="str">
        <f t="shared" si="7"/>
        <v/>
      </c>
      <c r="X195" s="176" t="str">
        <f t="shared" si="8"/>
        <v/>
      </c>
      <c r="Y195" s="176" t="str">
        <f t="shared" si="11"/>
        <v>100.0%</v>
      </c>
      <c r="Z195" s="176" t="str">
        <f t="shared" si="9"/>
        <v/>
      </c>
      <c r="AA195" s="55"/>
      <c r="AB195" s="55"/>
    </row>
    <row r="196" ht="30.0" customHeight="1">
      <c r="A196" s="1"/>
      <c r="B196" s="166" t="str">
        <f t="shared" si="1"/>
        <v>0</v>
      </c>
      <c r="C196" s="108" t="str">
        <f t="shared" si="10"/>
        <v>-</v>
      </c>
      <c r="D196" s="150" t="str">
        <f>IF('CADASTRO PROD'!D193 = "","", 'CADASTRO PROD'!D193)</f>
        <v/>
      </c>
      <c r="E196" s="110" t="str">
        <f>IF('CADASTRO PROD'!E193:G193 = "", "", 'CADASTRO PROD'!E193:G193)</f>
        <v/>
      </c>
      <c r="F196" s="92"/>
      <c r="G196" s="93"/>
      <c r="H196" s="111" t="str">
        <f>IF(D196="","",(SUMIFS('LANÇAMENTOS ENT'!N:N,'LANÇAMENTOS ENT'!E:E,D196)-SUMIFS('LANÇAMENTOS SAÍ'!K:K,'LANÇAMENTOS SAÍ'!E:E,D196)+SUMIFS('CADASTRO PROD'!I:I,'CADASTRO PROD'!D:D,D196)))</f>
        <v/>
      </c>
      <c r="I196" s="111"/>
      <c r="J196" s="150" t="str">
        <f>VLOOKUP(E196, 'LANÇAMENTOS ENT'!$AN$8:$AO$507, 2,FALSE)</f>
        <v>#N/A</v>
      </c>
      <c r="K196" s="113" t="str">
        <f>IFERROR(VLOOKUP($D196,'CADASTRO PROD'!$D$8:$P$508,13, FALSE)*H196, "")</f>
        <v>  </v>
      </c>
      <c r="L196" s="113" t="str">
        <f>IFERROR(VLOOKUP($D196,'CADASTRO PROD'!$D$8:$P$508,13, FALSE)*I196, "")</f>
        <v>  </v>
      </c>
      <c r="M196" s="178" t="str">
        <f t="shared" si="2"/>
        <v/>
      </c>
      <c r="N196" s="173" t="str">
        <f t="shared" si="3"/>
        <v/>
      </c>
      <c r="O196" s="181"/>
      <c r="P196" s="179"/>
      <c r="Q196" s="55"/>
      <c r="R196" s="55"/>
      <c r="S196" s="55" t="str">
        <f t="shared" si="4"/>
        <v/>
      </c>
      <c r="T196" s="55"/>
      <c r="U196" s="55" t="str">
        <f t="shared" si="5"/>
        <v/>
      </c>
      <c r="V196" s="104" t="str">
        <f t="shared" si="12"/>
        <v>  </v>
      </c>
      <c r="W196" s="152" t="str">
        <f t="shared" si="7"/>
        <v/>
      </c>
      <c r="X196" s="176" t="str">
        <f t="shared" si="8"/>
        <v/>
      </c>
      <c r="Y196" s="176" t="str">
        <f t="shared" si="11"/>
        <v>100.0%</v>
      </c>
      <c r="Z196" s="176" t="str">
        <f t="shared" si="9"/>
        <v/>
      </c>
      <c r="AA196" s="55"/>
      <c r="AB196" s="55"/>
    </row>
    <row r="197" ht="30.0" customHeight="1">
      <c r="A197" s="1"/>
      <c r="B197" s="166" t="str">
        <f t="shared" si="1"/>
        <v>0</v>
      </c>
      <c r="C197" s="98" t="str">
        <f t="shared" si="10"/>
        <v>-</v>
      </c>
      <c r="D197" s="151" t="str">
        <f>IF('CADASTRO PROD'!D194 = "","", 'CADASTRO PROD'!D194)</f>
        <v/>
      </c>
      <c r="E197" s="100" t="str">
        <f>IF('CADASTRO PROD'!E194:G194 = "", "", 'CADASTRO PROD'!E194:G194)</f>
        <v/>
      </c>
      <c r="F197" s="92"/>
      <c r="G197" s="93"/>
      <c r="H197" s="101" t="str">
        <f>IF(D197="","",(SUMIFS('LANÇAMENTOS ENT'!N:N,'LANÇAMENTOS ENT'!E:E,D197)-SUMIFS('LANÇAMENTOS SAÍ'!K:K,'LANÇAMENTOS SAÍ'!E:E,D197)+SUMIFS('CADASTRO PROD'!I:I,'CADASTRO PROD'!D:D,D197)))</f>
        <v/>
      </c>
      <c r="I197" s="101"/>
      <c r="J197" s="151" t="str">
        <f>VLOOKUP(E197, 'LANÇAMENTOS ENT'!$AN$8:$AO$507, 2,FALSE)</f>
        <v>#N/A</v>
      </c>
      <c r="K197" s="103" t="str">
        <f>IFERROR(VLOOKUP($D197,'CADASTRO PROD'!$D$8:$P$508,13, FALSE)*H197, "")</f>
        <v>  </v>
      </c>
      <c r="L197" s="103" t="str">
        <f>IFERROR(VLOOKUP($D197,'CADASTRO PROD'!$D$8:$P$508,13, FALSE)*I197, "")</f>
        <v>  </v>
      </c>
      <c r="M197" s="172" t="str">
        <f t="shared" si="2"/>
        <v/>
      </c>
      <c r="N197" s="173" t="str">
        <f t="shared" si="3"/>
        <v/>
      </c>
      <c r="O197" s="181"/>
      <c r="P197" s="179"/>
      <c r="Q197" s="55"/>
      <c r="R197" s="55"/>
      <c r="S197" s="55" t="str">
        <f t="shared" si="4"/>
        <v/>
      </c>
      <c r="T197" s="55"/>
      <c r="U197" s="55" t="str">
        <f t="shared" si="5"/>
        <v/>
      </c>
      <c r="V197" s="104" t="str">
        <f t="shared" si="12"/>
        <v>  </v>
      </c>
      <c r="W197" s="152" t="str">
        <f t="shared" si="7"/>
        <v/>
      </c>
      <c r="X197" s="176" t="str">
        <f t="shared" si="8"/>
        <v/>
      </c>
      <c r="Y197" s="176" t="str">
        <f t="shared" si="11"/>
        <v>100.0%</v>
      </c>
      <c r="Z197" s="176" t="str">
        <f t="shared" si="9"/>
        <v/>
      </c>
      <c r="AA197" s="55"/>
      <c r="AB197" s="55"/>
    </row>
    <row r="198" ht="30.0" customHeight="1">
      <c r="A198" s="1"/>
      <c r="B198" s="166" t="str">
        <f t="shared" si="1"/>
        <v>0</v>
      </c>
      <c r="C198" s="108" t="str">
        <f t="shared" si="10"/>
        <v>-</v>
      </c>
      <c r="D198" s="150" t="str">
        <f>IF('CADASTRO PROD'!D195 = "","", 'CADASTRO PROD'!D195)</f>
        <v/>
      </c>
      <c r="E198" s="110" t="str">
        <f>IF('CADASTRO PROD'!E195:G195 = "", "", 'CADASTRO PROD'!E195:G195)</f>
        <v/>
      </c>
      <c r="F198" s="92"/>
      <c r="G198" s="93"/>
      <c r="H198" s="111" t="str">
        <f>IF(D198="","",(SUMIFS('LANÇAMENTOS ENT'!N:N,'LANÇAMENTOS ENT'!E:E,D198)-SUMIFS('LANÇAMENTOS SAÍ'!K:K,'LANÇAMENTOS SAÍ'!E:E,D198)+SUMIFS('CADASTRO PROD'!I:I,'CADASTRO PROD'!D:D,D198)))</f>
        <v/>
      </c>
      <c r="I198" s="111"/>
      <c r="J198" s="150" t="str">
        <f>VLOOKUP(E198, 'LANÇAMENTOS ENT'!$AN$8:$AO$507, 2,FALSE)</f>
        <v>#N/A</v>
      </c>
      <c r="K198" s="113" t="str">
        <f>IFERROR(VLOOKUP($D198,'CADASTRO PROD'!$D$8:$P$508,13, FALSE)*H198, "")</f>
        <v>  </v>
      </c>
      <c r="L198" s="113" t="str">
        <f>IFERROR(VLOOKUP($D198,'CADASTRO PROD'!$D$8:$P$508,13, FALSE)*I198, "")</f>
        <v>  </v>
      </c>
      <c r="M198" s="178" t="str">
        <f t="shared" si="2"/>
        <v/>
      </c>
      <c r="N198" s="173" t="str">
        <f t="shared" si="3"/>
        <v/>
      </c>
      <c r="O198" s="181"/>
      <c r="P198" s="179"/>
      <c r="Q198" s="55"/>
      <c r="R198" s="55"/>
      <c r="S198" s="55" t="str">
        <f t="shared" si="4"/>
        <v/>
      </c>
      <c r="T198" s="55"/>
      <c r="U198" s="55" t="str">
        <f t="shared" si="5"/>
        <v/>
      </c>
      <c r="V198" s="104" t="str">
        <f t="shared" si="12"/>
        <v>  </v>
      </c>
      <c r="W198" s="152" t="str">
        <f t="shared" si="7"/>
        <v/>
      </c>
      <c r="X198" s="176" t="str">
        <f t="shared" si="8"/>
        <v/>
      </c>
      <c r="Y198" s="176" t="str">
        <f t="shared" si="11"/>
        <v>100.0%</v>
      </c>
      <c r="Z198" s="176" t="str">
        <f t="shared" si="9"/>
        <v/>
      </c>
      <c r="AA198" s="55"/>
      <c r="AB198" s="55"/>
    </row>
    <row r="199" ht="30.0" customHeight="1">
      <c r="A199" s="1"/>
      <c r="B199" s="166" t="str">
        <f t="shared" si="1"/>
        <v>0</v>
      </c>
      <c r="C199" s="98" t="str">
        <f t="shared" si="10"/>
        <v>-</v>
      </c>
      <c r="D199" s="151" t="str">
        <f>IF('CADASTRO PROD'!D196 = "","", 'CADASTRO PROD'!D196)</f>
        <v/>
      </c>
      <c r="E199" s="100" t="str">
        <f>IF('CADASTRO PROD'!E196:G196 = "", "", 'CADASTRO PROD'!E196:G196)</f>
        <v/>
      </c>
      <c r="F199" s="92"/>
      <c r="G199" s="93"/>
      <c r="H199" s="101" t="str">
        <f>IF(D199="","",(SUMIFS('LANÇAMENTOS ENT'!N:N,'LANÇAMENTOS ENT'!E:E,D199)-SUMIFS('LANÇAMENTOS SAÍ'!K:K,'LANÇAMENTOS SAÍ'!E:E,D199)+SUMIFS('CADASTRO PROD'!I:I,'CADASTRO PROD'!D:D,D199)))</f>
        <v/>
      </c>
      <c r="I199" s="101"/>
      <c r="J199" s="151" t="str">
        <f>VLOOKUP(E199, 'LANÇAMENTOS ENT'!$AN$8:$AO$507, 2,FALSE)</f>
        <v>#N/A</v>
      </c>
      <c r="K199" s="103" t="str">
        <f>IFERROR(VLOOKUP($D199,'CADASTRO PROD'!$D$8:$P$508,13, FALSE)*H199, "")</f>
        <v>  </v>
      </c>
      <c r="L199" s="103" t="str">
        <f>IFERROR(VLOOKUP($D199,'CADASTRO PROD'!$D$8:$P$508,13, FALSE)*I199, "")</f>
        <v>  </v>
      </c>
      <c r="M199" s="172" t="str">
        <f t="shared" si="2"/>
        <v/>
      </c>
      <c r="N199" s="173" t="str">
        <f t="shared" si="3"/>
        <v/>
      </c>
      <c r="O199" s="181"/>
      <c r="P199" s="179"/>
      <c r="Q199" s="55"/>
      <c r="R199" s="55"/>
      <c r="S199" s="55" t="str">
        <f t="shared" si="4"/>
        <v/>
      </c>
      <c r="T199" s="55"/>
      <c r="U199" s="55" t="str">
        <f t="shared" si="5"/>
        <v/>
      </c>
      <c r="V199" s="104" t="str">
        <f t="shared" si="12"/>
        <v>  </v>
      </c>
      <c r="W199" s="152" t="str">
        <f t="shared" si="7"/>
        <v/>
      </c>
      <c r="X199" s="176" t="str">
        <f t="shared" si="8"/>
        <v/>
      </c>
      <c r="Y199" s="176" t="str">
        <f t="shared" si="11"/>
        <v>100.0%</v>
      </c>
      <c r="Z199" s="176" t="str">
        <f t="shared" si="9"/>
        <v/>
      </c>
      <c r="AA199" s="55"/>
      <c r="AB199" s="55"/>
    </row>
    <row r="200" ht="30.0" customHeight="1">
      <c r="A200" s="1"/>
      <c r="B200" s="166" t="str">
        <f t="shared" si="1"/>
        <v>0</v>
      </c>
      <c r="C200" s="108" t="str">
        <f t="shared" si="10"/>
        <v>-</v>
      </c>
      <c r="D200" s="150" t="str">
        <f>IF('CADASTRO PROD'!D197 = "","", 'CADASTRO PROD'!D197)</f>
        <v/>
      </c>
      <c r="E200" s="110" t="str">
        <f>IF('CADASTRO PROD'!E197:G197 = "", "", 'CADASTRO PROD'!E197:G197)</f>
        <v/>
      </c>
      <c r="F200" s="92"/>
      <c r="G200" s="93"/>
      <c r="H200" s="111" t="str">
        <f>IF(D200="","",(SUMIFS('LANÇAMENTOS ENT'!N:N,'LANÇAMENTOS ENT'!E:E,D200)-SUMIFS('LANÇAMENTOS SAÍ'!K:K,'LANÇAMENTOS SAÍ'!E:E,D200)+SUMIFS('CADASTRO PROD'!I:I,'CADASTRO PROD'!D:D,D200)))</f>
        <v/>
      </c>
      <c r="I200" s="111"/>
      <c r="J200" s="150" t="str">
        <f>VLOOKUP(E200, 'LANÇAMENTOS ENT'!$AN$8:$AO$507, 2,FALSE)</f>
        <v>#N/A</v>
      </c>
      <c r="K200" s="113" t="str">
        <f>IFERROR(VLOOKUP($D200,'CADASTRO PROD'!$D$8:$P$508,13, FALSE)*H200, "")</f>
        <v>  </v>
      </c>
      <c r="L200" s="113" t="str">
        <f>IFERROR(VLOOKUP($D200,'CADASTRO PROD'!$D$8:$P$508,13, FALSE)*I200, "")</f>
        <v>  </v>
      </c>
      <c r="M200" s="178" t="str">
        <f t="shared" si="2"/>
        <v/>
      </c>
      <c r="N200" s="173" t="str">
        <f t="shared" si="3"/>
        <v/>
      </c>
      <c r="O200" s="181"/>
      <c r="P200" s="179"/>
      <c r="Q200" s="55"/>
      <c r="R200" s="55"/>
      <c r="S200" s="55" t="str">
        <f t="shared" si="4"/>
        <v/>
      </c>
      <c r="T200" s="55"/>
      <c r="U200" s="55" t="str">
        <f t="shared" si="5"/>
        <v/>
      </c>
      <c r="V200" s="104" t="str">
        <f t="shared" si="12"/>
        <v>  </v>
      </c>
      <c r="W200" s="152" t="str">
        <f t="shared" si="7"/>
        <v/>
      </c>
      <c r="X200" s="176" t="str">
        <f t="shared" si="8"/>
        <v/>
      </c>
      <c r="Y200" s="176" t="str">
        <f t="shared" si="11"/>
        <v>100.0%</v>
      </c>
      <c r="Z200" s="176" t="str">
        <f t="shared" si="9"/>
        <v/>
      </c>
      <c r="AA200" s="55"/>
      <c r="AB200" s="55"/>
    </row>
    <row r="201" ht="30.0" customHeight="1">
      <c r="A201" s="1"/>
      <c r="B201" s="166" t="str">
        <f t="shared" si="1"/>
        <v>0</v>
      </c>
      <c r="C201" s="98" t="str">
        <f t="shared" si="10"/>
        <v>-</v>
      </c>
      <c r="D201" s="151" t="str">
        <f>IF('CADASTRO PROD'!D198 = "","", 'CADASTRO PROD'!D198)</f>
        <v/>
      </c>
      <c r="E201" s="100" t="str">
        <f>IF('CADASTRO PROD'!E198:G198 = "", "", 'CADASTRO PROD'!E198:G198)</f>
        <v/>
      </c>
      <c r="F201" s="92"/>
      <c r="G201" s="93"/>
      <c r="H201" s="101" t="str">
        <f>IF(D201="","",(SUMIFS('LANÇAMENTOS ENT'!N:N,'LANÇAMENTOS ENT'!E:E,D201)-SUMIFS('LANÇAMENTOS SAÍ'!K:K,'LANÇAMENTOS SAÍ'!E:E,D201)+SUMIFS('CADASTRO PROD'!I:I,'CADASTRO PROD'!D:D,D201)))</f>
        <v/>
      </c>
      <c r="I201" s="101"/>
      <c r="J201" s="151" t="str">
        <f>VLOOKUP(E201, 'LANÇAMENTOS ENT'!$AN$8:$AO$507, 2,FALSE)</f>
        <v>#N/A</v>
      </c>
      <c r="K201" s="103" t="str">
        <f>IFERROR(VLOOKUP($D201,'CADASTRO PROD'!$D$8:$P$508,13, FALSE)*H201, "")</f>
        <v>  </v>
      </c>
      <c r="L201" s="103" t="str">
        <f>IFERROR(VLOOKUP($D201,'CADASTRO PROD'!$D$8:$P$508,13, FALSE)*I201, "")</f>
        <v>  </v>
      </c>
      <c r="M201" s="172" t="str">
        <f t="shared" si="2"/>
        <v/>
      </c>
      <c r="N201" s="173" t="str">
        <f t="shared" si="3"/>
        <v/>
      </c>
      <c r="O201" s="181"/>
      <c r="P201" s="179"/>
      <c r="Q201" s="55"/>
      <c r="R201" s="55"/>
      <c r="S201" s="55" t="str">
        <f t="shared" si="4"/>
        <v/>
      </c>
      <c r="T201" s="55"/>
      <c r="U201" s="55" t="str">
        <f t="shared" si="5"/>
        <v/>
      </c>
      <c r="V201" s="104" t="str">
        <f t="shared" si="12"/>
        <v>  </v>
      </c>
      <c r="W201" s="152" t="str">
        <f t="shared" si="7"/>
        <v/>
      </c>
      <c r="X201" s="176" t="str">
        <f t="shared" si="8"/>
        <v/>
      </c>
      <c r="Y201" s="176" t="str">
        <f t="shared" si="11"/>
        <v>100.0%</v>
      </c>
      <c r="Z201" s="176" t="str">
        <f t="shared" si="9"/>
        <v/>
      </c>
      <c r="AA201" s="55"/>
      <c r="AB201" s="55"/>
    </row>
    <row r="202" ht="30.0" customHeight="1">
      <c r="A202" s="1"/>
      <c r="B202" s="166" t="str">
        <f t="shared" si="1"/>
        <v>0</v>
      </c>
      <c r="C202" s="108" t="str">
        <f t="shared" si="10"/>
        <v>-</v>
      </c>
      <c r="D202" s="150" t="str">
        <f>IF('CADASTRO PROD'!D199 = "","", 'CADASTRO PROD'!D199)</f>
        <v/>
      </c>
      <c r="E202" s="110" t="str">
        <f>IF('CADASTRO PROD'!E199:G199 = "", "", 'CADASTRO PROD'!E199:G199)</f>
        <v/>
      </c>
      <c r="F202" s="92"/>
      <c r="G202" s="93"/>
      <c r="H202" s="111" t="str">
        <f>IF(D202="","",(SUMIFS('LANÇAMENTOS ENT'!N:N,'LANÇAMENTOS ENT'!E:E,D202)-SUMIFS('LANÇAMENTOS SAÍ'!K:K,'LANÇAMENTOS SAÍ'!E:E,D202)+SUMIFS('CADASTRO PROD'!I:I,'CADASTRO PROD'!D:D,D202)))</f>
        <v/>
      </c>
      <c r="I202" s="111"/>
      <c r="J202" s="150" t="str">
        <f>VLOOKUP(E202, 'LANÇAMENTOS ENT'!$AN$8:$AO$507, 2,FALSE)</f>
        <v>#N/A</v>
      </c>
      <c r="K202" s="113" t="str">
        <f>IFERROR(VLOOKUP($D202,'CADASTRO PROD'!$D$8:$P$508,13, FALSE)*H202, "")</f>
        <v>  </v>
      </c>
      <c r="L202" s="113" t="str">
        <f>IFERROR(VLOOKUP($D202,'CADASTRO PROD'!$D$8:$P$508,13, FALSE)*I202, "")</f>
        <v>  </v>
      </c>
      <c r="M202" s="178" t="str">
        <f t="shared" si="2"/>
        <v/>
      </c>
      <c r="N202" s="173" t="str">
        <f t="shared" si="3"/>
        <v/>
      </c>
      <c r="O202" s="181"/>
      <c r="P202" s="179"/>
      <c r="Q202" s="55"/>
      <c r="R202" s="55"/>
      <c r="S202" s="55" t="str">
        <f t="shared" si="4"/>
        <v/>
      </c>
      <c r="T202" s="55"/>
      <c r="U202" s="55" t="str">
        <f t="shared" si="5"/>
        <v/>
      </c>
      <c r="V202" s="104" t="str">
        <f t="shared" si="12"/>
        <v>  </v>
      </c>
      <c r="W202" s="152" t="str">
        <f t="shared" si="7"/>
        <v/>
      </c>
      <c r="X202" s="176" t="str">
        <f t="shared" si="8"/>
        <v/>
      </c>
      <c r="Y202" s="176" t="str">
        <f t="shared" si="11"/>
        <v>100.0%</v>
      </c>
      <c r="Z202" s="176" t="str">
        <f t="shared" si="9"/>
        <v/>
      </c>
      <c r="AA202" s="55"/>
      <c r="AB202" s="55"/>
    </row>
    <row r="203" ht="30.0" customHeight="1">
      <c r="A203" s="1"/>
      <c r="B203" s="166" t="str">
        <f t="shared" si="1"/>
        <v>0</v>
      </c>
      <c r="C203" s="98" t="str">
        <f t="shared" si="10"/>
        <v>-</v>
      </c>
      <c r="D203" s="151" t="str">
        <f>IF('CADASTRO PROD'!D200 = "","", 'CADASTRO PROD'!D200)</f>
        <v/>
      </c>
      <c r="E203" s="100" t="str">
        <f>IF('CADASTRO PROD'!E200:G200 = "", "", 'CADASTRO PROD'!E200:G200)</f>
        <v/>
      </c>
      <c r="F203" s="92"/>
      <c r="G203" s="93"/>
      <c r="H203" s="101" t="str">
        <f>IF(D203="","",(SUMIFS('LANÇAMENTOS ENT'!N:N,'LANÇAMENTOS ENT'!E:E,D203)-SUMIFS('LANÇAMENTOS SAÍ'!K:K,'LANÇAMENTOS SAÍ'!E:E,D203)+SUMIFS('CADASTRO PROD'!I:I,'CADASTRO PROD'!D:D,D203)))</f>
        <v/>
      </c>
      <c r="I203" s="101"/>
      <c r="J203" s="151" t="str">
        <f>VLOOKUP(E203, 'LANÇAMENTOS ENT'!$AN$8:$AO$507, 2,FALSE)</f>
        <v>#N/A</v>
      </c>
      <c r="K203" s="103" t="str">
        <f>IFERROR(VLOOKUP($D203,'CADASTRO PROD'!$D$8:$P$508,13, FALSE)*H203, "")</f>
        <v>  </v>
      </c>
      <c r="L203" s="103" t="str">
        <f>IFERROR(VLOOKUP($D203,'CADASTRO PROD'!$D$8:$P$508,13, FALSE)*I203, "")</f>
        <v>  </v>
      </c>
      <c r="M203" s="172" t="str">
        <f t="shared" si="2"/>
        <v/>
      </c>
      <c r="N203" s="173" t="str">
        <f t="shared" si="3"/>
        <v/>
      </c>
      <c r="O203" s="181"/>
      <c r="P203" s="179"/>
      <c r="Q203" s="55"/>
      <c r="R203" s="55"/>
      <c r="S203" s="55" t="str">
        <f t="shared" si="4"/>
        <v/>
      </c>
      <c r="T203" s="55"/>
      <c r="U203" s="55" t="str">
        <f t="shared" si="5"/>
        <v/>
      </c>
      <c r="V203" s="104" t="str">
        <f t="shared" si="12"/>
        <v>  </v>
      </c>
      <c r="W203" s="152" t="str">
        <f t="shared" si="7"/>
        <v/>
      </c>
      <c r="X203" s="176" t="str">
        <f t="shared" si="8"/>
        <v/>
      </c>
      <c r="Y203" s="176" t="str">
        <f t="shared" si="11"/>
        <v>100.0%</v>
      </c>
      <c r="Z203" s="176" t="str">
        <f t="shared" si="9"/>
        <v/>
      </c>
      <c r="AA203" s="55"/>
      <c r="AB203" s="55"/>
    </row>
    <row r="204" ht="30.0" customHeight="1">
      <c r="A204" s="1"/>
      <c r="B204" s="166" t="str">
        <f t="shared" si="1"/>
        <v>0</v>
      </c>
      <c r="C204" s="108" t="str">
        <f t="shared" si="10"/>
        <v>-</v>
      </c>
      <c r="D204" s="150" t="str">
        <f>IF('CADASTRO PROD'!D201 = "","", 'CADASTRO PROD'!D201)</f>
        <v/>
      </c>
      <c r="E204" s="110" t="str">
        <f>IF('CADASTRO PROD'!E201:G201 = "", "", 'CADASTRO PROD'!E201:G201)</f>
        <v/>
      </c>
      <c r="F204" s="92"/>
      <c r="G204" s="93"/>
      <c r="H204" s="111" t="str">
        <f>IF(D204="","",(SUMIFS('LANÇAMENTOS ENT'!N:N,'LANÇAMENTOS ENT'!E:E,D204)-SUMIFS('LANÇAMENTOS SAÍ'!K:K,'LANÇAMENTOS SAÍ'!E:E,D204)+SUMIFS('CADASTRO PROD'!I:I,'CADASTRO PROD'!D:D,D204)))</f>
        <v/>
      </c>
      <c r="I204" s="111"/>
      <c r="J204" s="150" t="str">
        <f>VLOOKUP(E204, 'LANÇAMENTOS ENT'!$AN$8:$AO$507, 2,FALSE)</f>
        <v>#N/A</v>
      </c>
      <c r="K204" s="113" t="str">
        <f>IFERROR(VLOOKUP($D204,'CADASTRO PROD'!$D$8:$P$508,13, FALSE)*H204, "")</f>
        <v>  </v>
      </c>
      <c r="L204" s="113" t="str">
        <f>IFERROR(VLOOKUP($D204,'CADASTRO PROD'!$D$8:$P$508,13, FALSE)*I204, "")</f>
        <v>  </v>
      </c>
      <c r="M204" s="178" t="str">
        <f t="shared" si="2"/>
        <v/>
      </c>
      <c r="N204" s="173" t="str">
        <f t="shared" si="3"/>
        <v/>
      </c>
      <c r="O204" s="181"/>
      <c r="P204" s="179"/>
      <c r="Q204" s="55"/>
      <c r="R204" s="55"/>
      <c r="S204" s="55" t="str">
        <f t="shared" si="4"/>
        <v/>
      </c>
      <c r="T204" s="55"/>
      <c r="U204" s="55" t="str">
        <f t="shared" si="5"/>
        <v/>
      </c>
      <c r="V204" s="104" t="str">
        <f t="shared" si="12"/>
        <v>  </v>
      </c>
      <c r="W204" s="152" t="str">
        <f t="shared" si="7"/>
        <v/>
      </c>
      <c r="X204" s="176" t="str">
        <f t="shared" si="8"/>
        <v/>
      </c>
      <c r="Y204" s="176" t="str">
        <f t="shared" si="11"/>
        <v>100.0%</v>
      </c>
      <c r="Z204" s="176" t="str">
        <f t="shared" si="9"/>
        <v/>
      </c>
      <c r="AA204" s="55"/>
      <c r="AB204" s="55"/>
    </row>
    <row r="205" ht="30.0" customHeight="1">
      <c r="A205" s="1"/>
      <c r="B205" s="166" t="str">
        <f t="shared" si="1"/>
        <v>0</v>
      </c>
      <c r="C205" s="98" t="str">
        <f t="shared" si="10"/>
        <v>-</v>
      </c>
      <c r="D205" s="151" t="str">
        <f>IF('CADASTRO PROD'!D202 = "","", 'CADASTRO PROD'!D202)</f>
        <v/>
      </c>
      <c r="E205" s="100" t="str">
        <f>IF('CADASTRO PROD'!E202:G202 = "", "", 'CADASTRO PROD'!E202:G202)</f>
        <v/>
      </c>
      <c r="F205" s="92"/>
      <c r="G205" s="93"/>
      <c r="H205" s="101" t="str">
        <f>IF(D205="","",(SUMIFS('LANÇAMENTOS ENT'!N:N,'LANÇAMENTOS ENT'!E:E,D205)-SUMIFS('LANÇAMENTOS SAÍ'!K:K,'LANÇAMENTOS SAÍ'!E:E,D205)+SUMIFS('CADASTRO PROD'!I:I,'CADASTRO PROD'!D:D,D205)))</f>
        <v/>
      </c>
      <c r="I205" s="101"/>
      <c r="J205" s="151" t="str">
        <f>VLOOKUP(E205, 'LANÇAMENTOS ENT'!$AN$8:$AO$507, 2,FALSE)</f>
        <v>#N/A</v>
      </c>
      <c r="K205" s="103" t="str">
        <f>IFERROR(VLOOKUP($D205,'CADASTRO PROD'!$D$8:$P$508,13, FALSE)*H205, "")</f>
        <v>  </v>
      </c>
      <c r="L205" s="103" t="str">
        <f>IFERROR(VLOOKUP($D205,'CADASTRO PROD'!$D$8:$P$508,13, FALSE)*I205, "")</f>
        <v>  </v>
      </c>
      <c r="M205" s="172" t="str">
        <f t="shared" si="2"/>
        <v/>
      </c>
      <c r="N205" s="173" t="str">
        <f t="shared" si="3"/>
        <v/>
      </c>
      <c r="O205" s="181"/>
      <c r="P205" s="179"/>
      <c r="Q205" s="55"/>
      <c r="R205" s="55"/>
      <c r="S205" s="55" t="str">
        <f t="shared" si="4"/>
        <v/>
      </c>
      <c r="T205" s="55"/>
      <c r="U205" s="55" t="str">
        <f t="shared" si="5"/>
        <v/>
      </c>
      <c r="V205" s="104" t="str">
        <f t="shared" si="12"/>
        <v>  </v>
      </c>
      <c r="W205" s="152" t="str">
        <f t="shared" si="7"/>
        <v/>
      </c>
      <c r="X205" s="176" t="str">
        <f t="shared" si="8"/>
        <v/>
      </c>
      <c r="Y205" s="176" t="str">
        <f t="shared" si="11"/>
        <v>100.0%</v>
      </c>
      <c r="Z205" s="176" t="str">
        <f t="shared" si="9"/>
        <v/>
      </c>
      <c r="AA205" s="55"/>
      <c r="AB205" s="55"/>
    </row>
    <row r="206" ht="30.0" customHeight="1">
      <c r="A206" s="1"/>
      <c r="B206" s="166" t="str">
        <f t="shared" si="1"/>
        <v>0</v>
      </c>
      <c r="C206" s="108" t="str">
        <f t="shared" si="10"/>
        <v>-</v>
      </c>
      <c r="D206" s="150" t="str">
        <f>IF('CADASTRO PROD'!D203 = "","", 'CADASTRO PROD'!D203)</f>
        <v/>
      </c>
      <c r="E206" s="110" t="str">
        <f>IF('CADASTRO PROD'!E203:G203 = "", "", 'CADASTRO PROD'!E203:G203)</f>
        <v/>
      </c>
      <c r="F206" s="92"/>
      <c r="G206" s="93"/>
      <c r="H206" s="111" t="str">
        <f>IF(D206="","",(SUMIFS('LANÇAMENTOS ENT'!N:N,'LANÇAMENTOS ENT'!E:E,D206)-SUMIFS('LANÇAMENTOS SAÍ'!K:K,'LANÇAMENTOS SAÍ'!E:E,D206)+SUMIFS('CADASTRO PROD'!I:I,'CADASTRO PROD'!D:D,D206)))</f>
        <v/>
      </c>
      <c r="I206" s="111"/>
      <c r="J206" s="150" t="str">
        <f>VLOOKUP(E206, 'LANÇAMENTOS ENT'!$AN$8:$AO$507, 2,FALSE)</f>
        <v>#N/A</v>
      </c>
      <c r="K206" s="113" t="str">
        <f>IFERROR(VLOOKUP($D206,'CADASTRO PROD'!$D$8:$P$508,13, FALSE)*H206, "")</f>
        <v>  </v>
      </c>
      <c r="L206" s="113" t="str">
        <f>IFERROR(VLOOKUP($D206,'CADASTRO PROD'!$D$8:$P$508,13, FALSE)*I206, "")</f>
        <v>  </v>
      </c>
      <c r="M206" s="178" t="str">
        <f t="shared" si="2"/>
        <v/>
      </c>
      <c r="N206" s="173" t="str">
        <f t="shared" si="3"/>
        <v/>
      </c>
      <c r="O206" s="181"/>
      <c r="P206" s="179"/>
      <c r="Q206" s="55"/>
      <c r="R206" s="55"/>
      <c r="S206" s="55" t="str">
        <f t="shared" si="4"/>
        <v/>
      </c>
      <c r="T206" s="55"/>
      <c r="U206" s="55" t="str">
        <f t="shared" si="5"/>
        <v/>
      </c>
      <c r="V206" s="104" t="str">
        <f t="shared" si="12"/>
        <v>  </v>
      </c>
      <c r="W206" s="152" t="str">
        <f t="shared" si="7"/>
        <v/>
      </c>
      <c r="X206" s="176" t="str">
        <f t="shared" si="8"/>
        <v/>
      </c>
      <c r="Y206" s="176" t="str">
        <f t="shared" si="11"/>
        <v>100.0%</v>
      </c>
      <c r="Z206" s="176" t="str">
        <f t="shared" si="9"/>
        <v/>
      </c>
      <c r="AA206" s="55"/>
      <c r="AB206" s="55"/>
    </row>
    <row r="207" ht="30.0" customHeight="1">
      <c r="A207" s="1"/>
      <c r="B207" s="166" t="str">
        <f t="shared" si="1"/>
        <v>0</v>
      </c>
      <c r="C207" s="98" t="str">
        <f t="shared" si="10"/>
        <v>-</v>
      </c>
      <c r="D207" s="151" t="str">
        <f>IF('CADASTRO PROD'!D204 = "","", 'CADASTRO PROD'!D204)</f>
        <v/>
      </c>
      <c r="E207" s="100" t="str">
        <f>IF('CADASTRO PROD'!E204:G204 = "", "", 'CADASTRO PROD'!E204:G204)</f>
        <v/>
      </c>
      <c r="F207" s="92"/>
      <c r="G207" s="93"/>
      <c r="H207" s="101" t="str">
        <f>IF(D207="","",(SUMIFS('LANÇAMENTOS ENT'!N:N,'LANÇAMENTOS ENT'!E:E,D207)-SUMIFS('LANÇAMENTOS SAÍ'!K:K,'LANÇAMENTOS SAÍ'!E:E,D207)+SUMIFS('CADASTRO PROD'!I:I,'CADASTRO PROD'!D:D,D207)))</f>
        <v/>
      </c>
      <c r="I207" s="101"/>
      <c r="J207" s="151" t="str">
        <f>VLOOKUP(E207, 'LANÇAMENTOS ENT'!$AN$8:$AO$507, 2,FALSE)</f>
        <v>#N/A</v>
      </c>
      <c r="K207" s="103" t="str">
        <f>IFERROR(VLOOKUP($D207,'CADASTRO PROD'!$D$8:$P$508,13, FALSE)*H207, "")</f>
        <v>  </v>
      </c>
      <c r="L207" s="103" t="str">
        <f>IFERROR(VLOOKUP($D207,'CADASTRO PROD'!$D$8:$P$508,13, FALSE)*I207, "")</f>
        <v>  </v>
      </c>
      <c r="M207" s="172" t="str">
        <f t="shared" si="2"/>
        <v/>
      </c>
      <c r="N207" s="173" t="str">
        <f t="shared" si="3"/>
        <v/>
      </c>
      <c r="O207" s="181"/>
      <c r="P207" s="179"/>
      <c r="Q207" s="55"/>
      <c r="R207" s="55"/>
      <c r="S207" s="55" t="str">
        <f t="shared" si="4"/>
        <v/>
      </c>
      <c r="T207" s="55"/>
      <c r="U207" s="55" t="str">
        <f t="shared" si="5"/>
        <v/>
      </c>
      <c r="V207" s="104" t="str">
        <f t="shared" si="12"/>
        <v>  </v>
      </c>
      <c r="W207" s="152" t="str">
        <f t="shared" si="7"/>
        <v/>
      </c>
      <c r="X207" s="176" t="str">
        <f t="shared" si="8"/>
        <v/>
      </c>
      <c r="Y207" s="176" t="str">
        <f t="shared" si="11"/>
        <v>100.0%</v>
      </c>
      <c r="Z207" s="176" t="str">
        <f t="shared" si="9"/>
        <v/>
      </c>
      <c r="AA207" s="55"/>
      <c r="AB207" s="55"/>
    </row>
    <row r="208" ht="30.0" customHeight="1">
      <c r="A208" s="1"/>
      <c r="B208" s="166" t="str">
        <f t="shared" si="1"/>
        <v>0</v>
      </c>
      <c r="C208" s="108" t="str">
        <f t="shared" si="10"/>
        <v>-</v>
      </c>
      <c r="D208" s="150" t="str">
        <f>IF('CADASTRO PROD'!D205 = "","", 'CADASTRO PROD'!D205)</f>
        <v/>
      </c>
      <c r="E208" s="110" t="str">
        <f>IF('CADASTRO PROD'!E205:G205 = "", "", 'CADASTRO PROD'!E205:G205)</f>
        <v/>
      </c>
      <c r="F208" s="92"/>
      <c r="G208" s="93"/>
      <c r="H208" s="111" t="str">
        <f>IF(D208="","",(SUMIFS('LANÇAMENTOS ENT'!N:N,'LANÇAMENTOS ENT'!E:E,D208)-SUMIFS('LANÇAMENTOS SAÍ'!K:K,'LANÇAMENTOS SAÍ'!E:E,D208)+SUMIFS('CADASTRO PROD'!I:I,'CADASTRO PROD'!D:D,D208)))</f>
        <v/>
      </c>
      <c r="I208" s="111"/>
      <c r="J208" s="150" t="str">
        <f>VLOOKUP(E208, 'LANÇAMENTOS ENT'!$AN$8:$AO$507, 2,FALSE)</f>
        <v>#N/A</v>
      </c>
      <c r="K208" s="113" t="str">
        <f>IFERROR(VLOOKUP($D208,'CADASTRO PROD'!$D$8:$P$508,13, FALSE)*H208, "")</f>
        <v>  </v>
      </c>
      <c r="L208" s="113" t="str">
        <f>IFERROR(VLOOKUP($D208,'CADASTRO PROD'!$D$8:$P$508,13, FALSE)*I208, "")</f>
        <v>  </v>
      </c>
      <c r="M208" s="178" t="str">
        <f t="shared" si="2"/>
        <v/>
      </c>
      <c r="N208" s="173" t="str">
        <f t="shared" si="3"/>
        <v/>
      </c>
      <c r="O208" s="181"/>
      <c r="P208" s="179"/>
      <c r="Q208" s="55"/>
      <c r="R208" s="55"/>
      <c r="S208" s="55" t="str">
        <f t="shared" si="4"/>
        <v/>
      </c>
      <c r="T208" s="55"/>
      <c r="U208" s="55" t="str">
        <f t="shared" si="5"/>
        <v/>
      </c>
      <c r="V208" s="104" t="str">
        <f t="shared" si="12"/>
        <v>  </v>
      </c>
      <c r="W208" s="152" t="str">
        <f t="shared" si="7"/>
        <v/>
      </c>
      <c r="X208" s="176" t="str">
        <f t="shared" si="8"/>
        <v/>
      </c>
      <c r="Y208" s="176" t="str">
        <f t="shared" si="11"/>
        <v>100.0%</v>
      </c>
      <c r="Z208" s="176" t="str">
        <f t="shared" si="9"/>
        <v/>
      </c>
      <c r="AA208" s="55"/>
      <c r="AB208" s="55"/>
    </row>
    <row r="209" ht="30.0" customHeight="1">
      <c r="A209" s="1"/>
      <c r="B209" s="166" t="str">
        <f t="shared" si="1"/>
        <v>0</v>
      </c>
      <c r="C209" s="98" t="str">
        <f t="shared" si="10"/>
        <v>-</v>
      </c>
      <c r="D209" s="151" t="str">
        <f>IF('CADASTRO PROD'!D206 = "","", 'CADASTRO PROD'!D206)</f>
        <v/>
      </c>
      <c r="E209" s="100" t="str">
        <f>IF('CADASTRO PROD'!E206:G206 = "", "", 'CADASTRO PROD'!E206:G206)</f>
        <v/>
      </c>
      <c r="F209" s="92"/>
      <c r="G209" s="93"/>
      <c r="H209" s="101" t="str">
        <f>IF(D209="","",(SUMIFS('LANÇAMENTOS ENT'!N:N,'LANÇAMENTOS ENT'!E:E,D209)-SUMIFS('LANÇAMENTOS SAÍ'!K:K,'LANÇAMENTOS SAÍ'!E:E,D209)+SUMIFS('CADASTRO PROD'!I:I,'CADASTRO PROD'!D:D,D209)))</f>
        <v/>
      </c>
      <c r="I209" s="101"/>
      <c r="J209" s="151" t="str">
        <f>VLOOKUP(E209, 'LANÇAMENTOS ENT'!$AN$8:$AO$507, 2,FALSE)</f>
        <v>#N/A</v>
      </c>
      <c r="K209" s="103" t="str">
        <f>IFERROR(VLOOKUP($D209,'CADASTRO PROD'!$D$8:$P$508,13, FALSE)*H209, "")</f>
        <v>  </v>
      </c>
      <c r="L209" s="103" t="str">
        <f>IFERROR(VLOOKUP($D209,'CADASTRO PROD'!$D$8:$P$508,13, FALSE)*I209, "")</f>
        <v>  </v>
      </c>
      <c r="M209" s="172" t="str">
        <f t="shared" si="2"/>
        <v/>
      </c>
      <c r="N209" s="173" t="str">
        <f t="shared" si="3"/>
        <v/>
      </c>
      <c r="O209" s="181"/>
      <c r="P209" s="179"/>
      <c r="Q209" s="55"/>
      <c r="R209" s="55"/>
      <c r="S209" s="55" t="str">
        <f t="shared" si="4"/>
        <v/>
      </c>
      <c r="T209" s="55"/>
      <c r="U209" s="55" t="str">
        <f t="shared" si="5"/>
        <v/>
      </c>
      <c r="V209" s="104" t="str">
        <f t="shared" si="12"/>
        <v>  </v>
      </c>
      <c r="W209" s="152" t="str">
        <f t="shared" si="7"/>
        <v/>
      </c>
      <c r="X209" s="176" t="str">
        <f t="shared" si="8"/>
        <v/>
      </c>
      <c r="Y209" s="176" t="str">
        <f t="shared" si="11"/>
        <v>100.0%</v>
      </c>
      <c r="Z209" s="176" t="str">
        <f t="shared" si="9"/>
        <v/>
      </c>
      <c r="AA209" s="55"/>
      <c r="AB209" s="55"/>
    </row>
    <row r="210" ht="30.0" customHeight="1">
      <c r="A210" s="1"/>
      <c r="B210" s="166" t="str">
        <f t="shared" si="1"/>
        <v>0</v>
      </c>
      <c r="C210" s="108" t="str">
        <f t="shared" si="10"/>
        <v>-</v>
      </c>
      <c r="D210" s="150" t="str">
        <f>IF('CADASTRO PROD'!D207 = "","", 'CADASTRO PROD'!D207)</f>
        <v/>
      </c>
      <c r="E210" s="110" t="str">
        <f>IF('CADASTRO PROD'!E207:G207 = "", "", 'CADASTRO PROD'!E207:G207)</f>
        <v/>
      </c>
      <c r="F210" s="92"/>
      <c r="G210" s="93"/>
      <c r="H210" s="111" t="str">
        <f>IF(D210="","",(SUMIFS('LANÇAMENTOS ENT'!N:N,'LANÇAMENTOS ENT'!E:E,D210)-SUMIFS('LANÇAMENTOS SAÍ'!K:K,'LANÇAMENTOS SAÍ'!E:E,D210)+SUMIFS('CADASTRO PROD'!I:I,'CADASTRO PROD'!D:D,D210)))</f>
        <v/>
      </c>
      <c r="I210" s="111"/>
      <c r="J210" s="150" t="str">
        <f>VLOOKUP(E210, 'LANÇAMENTOS ENT'!$AN$8:$AO$507, 2,FALSE)</f>
        <v>#N/A</v>
      </c>
      <c r="K210" s="113" t="str">
        <f>IFERROR(VLOOKUP($D210,'CADASTRO PROD'!$D$8:$P$508,13, FALSE)*H210, "")</f>
        <v>  </v>
      </c>
      <c r="L210" s="113" t="str">
        <f>IFERROR(VLOOKUP($D210,'CADASTRO PROD'!$D$8:$P$508,13, FALSE)*I210, "")</f>
        <v>  </v>
      </c>
      <c r="M210" s="178" t="str">
        <f t="shared" si="2"/>
        <v/>
      </c>
      <c r="N210" s="173" t="str">
        <f t="shared" si="3"/>
        <v/>
      </c>
      <c r="O210" s="181"/>
      <c r="P210" s="179"/>
      <c r="Q210" s="55"/>
      <c r="R210" s="55"/>
      <c r="S210" s="55" t="str">
        <f t="shared" si="4"/>
        <v/>
      </c>
      <c r="T210" s="55"/>
      <c r="U210" s="55" t="str">
        <f t="shared" si="5"/>
        <v/>
      </c>
      <c r="V210" s="104" t="str">
        <f t="shared" si="12"/>
        <v>  </v>
      </c>
      <c r="W210" s="152" t="str">
        <f t="shared" si="7"/>
        <v/>
      </c>
      <c r="X210" s="176" t="str">
        <f t="shared" si="8"/>
        <v/>
      </c>
      <c r="Y210" s="176" t="str">
        <f t="shared" si="11"/>
        <v>100.0%</v>
      </c>
      <c r="Z210" s="176" t="str">
        <f t="shared" si="9"/>
        <v/>
      </c>
      <c r="AA210" s="55"/>
      <c r="AB210" s="55"/>
    </row>
    <row r="211" ht="30.0" customHeight="1">
      <c r="A211" s="1"/>
      <c r="B211" s="166" t="str">
        <f t="shared" si="1"/>
        <v>0</v>
      </c>
      <c r="C211" s="98" t="str">
        <f t="shared" si="10"/>
        <v>-</v>
      </c>
      <c r="D211" s="151" t="str">
        <f>IF('CADASTRO PROD'!D208 = "","", 'CADASTRO PROD'!D208)</f>
        <v/>
      </c>
      <c r="E211" s="100" t="str">
        <f>IF('CADASTRO PROD'!E208:G208 = "", "", 'CADASTRO PROD'!E208:G208)</f>
        <v/>
      </c>
      <c r="F211" s="92"/>
      <c r="G211" s="93"/>
      <c r="H211" s="101" t="str">
        <f>IF(D211="","",(SUMIFS('LANÇAMENTOS ENT'!N:N,'LANÇAMENTOS ENT'!E:E,D211)-SUMIFS('LANÇAMENTOS SAÍ'!K:K,'LANÇAMENTOS SAÍ'!E:E,D211)+SUMIFS('CADASTRO PROD'!I:I,'CADASTRO PROD'!D:D,D211)))</f>
        <v/>
      </c>
      <c r="I211" s="101"/>
      <c r="J211" s="151" t="str">
        <f>VLOOKUP(E211, 'LANÇAMENTOS ENT'!$AN$8:$AO$507, 2,FALSE)</f>
        <v>#N/A</v>
      </c>
      <c r="K211" s="103" t="str">
        <f>IFERROR(VLOOKUP($D211,'CADASTRO PROD'!$D$8:$P$508,13, FALSE)*H211, "")</f>
        <v>  </v>
      </c>
      <c r="L211" s="103" t="str">
        <f>IFERROR(VLOOKUP($D211,'CADASTRO PROD'!$D$8:$P$508,13, FALSE)*I211, "")</f>
        <v>  </v>
      </c>
      <c r="M211" s="172" t="str">
        <f t="shared" si="2"/>
        <v/>
      </c>
      <c r="N211" s="173" t="str">
        <f t="shared" si="3"/>
        <v/>
      </c>
      <c r="O211" s="181"/>
      <c r="P211" s="179"/>
      <c r="Q211" s="55"/>
      <c r="R211" s="55"/>
      <c r="S211" s="55" t="str">
        <f t="shared" si="4"/>
        <v/>
      </c>
      <c r="T211" s="55"/>
      <c r="U211" s="55" t="str">
        <f t="shared" si="5"/>
        <v/>
      </c>
      <c r="V211" s="104" t="str">
        <f t="shared" si="12"/>
        <v>  </v>
      </c>
      <c r="W211" s="152" t="str">
        <f t="shared" si="7"/>
        <v/>
      </c>
      <c r="X211" s="176" t="str">
        <f t="shared" si="8"/>
        <v/>
      </c>
      <c r="Y211" s="176" t="str">
        <f t="shared" si="11"/>
        <v>100.0%</v>
      </c>
      <c r="Z211" s="176" t="str">
        <f t="shared" si="9"/>
        <v/>
      </c>
      <c r="AA211" s="55"/>
      <c r="AB211" s="55"/>
    </row>
    <row r="212" ht="30.0" customHeight="1">
      <c r="A212" s="1"/>
      <c r="B212" s="166" t="str">
        <f t="shared" si="1"/>
        <v>0</v>
      </c>
      <c r="C212" s="108" t="str">
        <f t="shared" si="10"/>
        <v>-</v>
      </c>
      <c r="D212" s="150" t="str">
        <f>IF('CADASTRO PROD'!D209 = "","", 'CADASTRO PROD'!D209)</f>
        <v/>
      </c>
      <c r="E212" s="110" t="str">
        <f>IF('CADASTRO PROD'!E209:G209 = "", "", 'CADASTRO PROD'!E209:G209)</f>
        <v/>
      </c>
      <c r="F212" s="92"/>
      <c r="G212" s="93"/>
      <c r="H212" s="111" t="str">
        <f>IF(D212="","",(SUMIFS('LANÇAMENTOS ENT'!N:N,'LANÇAMENTOS ENT'!E:E,D212)-SUMIFS('LANÇAMENTOS SAÍ'!K:K,'LANÇAMENTOS SAÍ'!E:E,D212)+SUMIFS('CADASTRO PROD'!I:I,'CADASTRO PROD'!D:D,D212)))</f>
        <v/>
      </c>
      <c r="I212" s="111"/>
      <c r="J212" s="150" t="str">
        <f>VLOOKUP(E212, 'LANÇAMENTOS ENT'!$AN$8:$AO$507, 2,FALSE)</f>
        <v>#N/A</v>
      </c>
      <c r="K212" s="113" t="str">
        <f>IFERROR(VLOOKUP($D212,'CADASTRO PROD'!$D$8:$P$508,13, FALSE)*H212, "")</f>
        <v>  </v>
      </c>
      <c r="L212" s="113" t="str">
        <f>IFERROR(VLOOKUP($D212,'CADASTRO PROD'!$D$8:$P$508,13, FALSE)*I212, "")</f>
        <v>  </v>
      </c>
      <c r="M212" s="178" t="str">
        <f t="shared" si="2"/>
        <v/>
      </c>
      <c r="N212" s="173" t="str">
        <f t="shared" si="3"/>
        <v/>
      </c>
      <c r="O212" s="181"/>
      <c r="P212" s="179"/>
      <c r="Q212" s="55"/>
      <c r="R212" s="55"/>
      <c r="S212" s="55" t="str">
        <f t="shared" si="4"/>
        <v/>
      </c>
      <c r="T212" s="55"/>
      <c r="U212" s="55" t="str">
        <f t="shared" si="5"/>
        <v/>
      </c>
      <c r="V212" s="104" t="str">
        <f t="shared" si="12"/>
        <v>  </v>
      </c>
      <c r="W212" s="152" t="str">
        <f t="shared" si="7"/>
        <v/>
      </c>
      <c r="X212" s="176" t="str">
        <f t="shared" si="8"/>
        <v/>
      </c>
      <c r="Y212" s="176" t="str">
        <f t="shared" si="11"/>
        <v>100.0%</v>
      </c>
      <c r="Z212" s="176" t="str">
        <f t="shared" si="9"/>
        <v/>
      </c>
      <c r="AA212" s="55"/>
      <c r="AB212" s="55"/>
    </row>
    <row r="213" ht="30.0" customHeight="1">
      <c r="A213" s="1"/>
      <c r="B213" s="166" t="str">
        <f t="shared" si="1"/>
        <v>0</v>
      </c>
      <c r="C213" s="98" t="str">
        <f t="shared" si="10"/>
        <v>-</v>
      </c>
      <c r="D213" s="151" t="str">
        <f>IF('CADASTRO PROD'!D210 = "","", 'CADASTRO PROD'!D210)</f>
        <v/>
      </c>
      <c r="E213" s="100" t="str">
        <f>IF('CADASTRO PROD'!E210:G210 = "", "", 'CADASTRO PROD'!E210:G210)</f>
        <v/>
      </c>
      <c r="F213" s="92"/>
      <c r="G213" s="93"/>
      <c r="H213" s="101" t="str">
        <f>IF(D213="","",(SUMIFS('LANÇAMENTOS ENT'!N:N,'LANÇAMENTOS ENT'!E:E,D213)-SUMIFS('LANÇAMENTOS SAÍ'!K:K,'LANÇAMENTOS SAÍ'!E:E,D213)+SUMIFS('CADASTRO PROD'!I:I,'CADASTRO PROD'!D:D,D213)))</f>
        <v/>
      </c>
      <c r="I213" s="101"/>
      <c r="J213" s="151" t="str">
        <f>VLOOKUP(E213, 'LANÇAMENTOS ENT'!$AN$8:$AO$507, 2,FALSE)</f>
        <v>#N/A</v>
      </c>
      <c r="K213" s="103" t="str">
        <f>IFERROR(VLOOKUP($D213,'CADASTRO PROD'!$D$8:$P$508,13, FALSE)*H213, "")</f>
        <v>  </v>
      </c>
      <c r="L213" s="103" t="str">
        <f>IFERROR(VLOOKUP($D213,'CADASTRO PROD'!$D$8:$P$508,13, FALSE)*I213, "")</f>
        <v>  </v>
      </c>
      <c r="M213" s="172" t="str">
        <f t="shared" si="2"/>
        <v/>
      </c>
      <c r="N213" s="173" t="str">
        <f t="shared" si="3"/>
        <v/>
      </c>
      <c r="O213" s="181"/>
      <c r="P213" s="179"/>
      <c r="Q213" s="55"/>
      <c r="R213" s="55"/>
      <c r="S213" s="55" t="str">
        <f t="shared" si="4"/>
        <v/>
      </c>
      <c r="T213" s="55"/>
      <c r="U213" s="55" t="str">
        <f t="shared" si="5"/>
        <v/>
      </c>
      <c r="V213" s="104" t="str">
        <f t="shared" si="12"/>
        <v>  </v>
      </c>
      <c r="W213" s="152" t="str">
        <f t="shared" si="7"/>
        <v/>
      </c>
      <c r="X213" s="176" t="str">
        <f t="shared" si="8"/>
        <v/>
      </c>
      <c r="Y213" s="176" t="str">
        <f t="shared" si="11"/>
        <v>100.0%</v>
      </c>
      <c r="Z213" s="176" t="str">
        <f t="shared" si="9"/>
        <v/>
      </c>
      <c r="AA213" s="55"/>
      <c r="AB213" s="55"/>
    </row>
    <row r="214" ht="30.0" customHeight="1">
      <c r="A214" s="1"/>
      <c r="B214" s="166" t="str">
        <f t="shared" si="1"/>
        <v>0</v>
      </c>
      <c r="C214" s="108" t="str">
        <f t="shared" si="10"/>
        <v>-</v>
      </c>
      <c r="D214" s="150" t="str">
        <f>IF('CADASTRO PROD'!D211 = "","", 'CADASTRO PROD'!D211)</f>
        <v/>
      </c>
      <c r="E214" s="110" t="str">
        <f>IF('CADASTRO PROD'!E211:G211 = "", "", 'CADASTRO PROD'!E211:G211)</f>
        <v/>
      </c>
      <c r="F214" s="92"/>
      <c r="G214" s="93"/>
      <c r="H214" s="111" t="str">
        <f>IF(D214="","",(SUMIFS('LANÇAMENTOS ENT'!N:N,'LANÇAMENTOS ENT'!E:E,D214)-SUMIFS('LANÇAMENTOS SAÍ'!K:K,'LANÇAMENTOS SAÍ'!E:E,D214)+SUMIFS('CADASTRO PROD'!I:I,'CADASTRO PROD'!D:D,D214)))</f>
        <v/>
      </c>
      <c r="I214" s="111"/>
      <c r="J214" s="150" t="str">
        <f>VLOOKUP(E214, 'LANÇAMENTOS ENT'!$AN$8:$AO$507, 2,FALSE)</f>
        <v>#N/A</v>
      </c>
      <c r="K214" s="113" t="str">
        <f>IFERROR(VLOOKUP($D214,'CADASTRO PROD'!$D$8:$P$508,13, FALSE)*H214, "")</f>
        <v>  </v>
      </c>
      <c r="L214" s="113" t="str">
        <f>IFERROR(VLOOKUP($D214,'CADASTRO PROD'!$D$8:$P$508,13, FALSE)*I214, "")</f>
        <v>  </v>
      </c>
      <c r="M214" s="178" t="str">
        <f t="shared" si="2"/>
        <v/>
      </c>
      <c r="N214" s="173" t="str">
        <f t="shared" si="3"/>
        <v/>
      </c>
      <c r="O214" s="181"/>
      <c r="P214" s="179"/>
      <c r="Q214" s="55"/>
      <c r="R214" s="55"/>
      <c r="S214" s="55" t="str">
        <f t="shared" si="4"/>
        <v/>
      </c>
      <c r="T214" s="55"/>
      <c r="U214" s="55" t="str">
        <f t="shared" si="5"/>
        <v/>
      </c>
      <c r="V214" s="104" t="str">
        <f t="shared" si="12"/>
        <v>  </v>
      </c>
      <c r="W214" s="152" t="str">
        <f t="shared" si="7"/>
        <v/>
      </c>
      <c r="X214" s="176" t="str">
        <f t="shared" si="8"/>
        <v/>
      </c>
      <c r="Y214" s="176" t="str">
        <f t="shared" si="11"/>
        <v>100.0%</v>
      </c>
      <c r="Z214" s="176" t="str">
        <f t="shared" si="9"/>
        <v/>
      </c>
      <c r="AA214" s="55"/>
      <c r="AB214" s="55"/>
    </row>
    <row r="215" ht="30.0" customHeight="1">
      <c r="A215" s="1"/>
      <c r="B215" s="166" t="str">
        <f t="shared" si="1"/>
        <v>0</v>
      </c>
      <c r="C215" s="98" t="str">
        <f t="shared" si="10"/>
        <v>-</v>
      </c>
      <c r="D215" s="151" t="str">
        <f>IF('CADASTRO PROD'!D212 = "","", 'CADASTRO PROD'!D212)</f>
        <v/>
      </c>
      <c r="E215" s="100" t="str">
        <f>IF('CADASTRO PROD'!E212:G212 = "", "", 'CADASTRO PROD'!E212:G212)</f>
        <v/>
      </c>
      <c r="F215" s="92"/>
      <c r="G215" s="93"/>
      <c r="H215" s="101" t="str">
        <f>IF(D215="","",(SUMIFS('LANÇAMENTOS ENT'!N:N,'LANÇAMENTOS ENT'!E:E,D215)-SUMIFS('LANÇAMENTOS SAÍ'!K:K,'LANÇAMENTOS SAÍ'!E:E,D215)+SUMIFS('CADASTRO PROD'!I:I,'CADASTRO PROD'!D:D,D215)))</f>
        <v/>
      </c>
      <c r="I215" s="101"/>
      <c r="J215" s="151" t="str">
        <f>VLOOKUP(E215, 'LANÇAMENTOS ENT'!$AN$8:$AO$507, 2,FALSE)</f>
        <v>#N/A</v>
      </c>
      <c r="K215" s="103" t="str">
        <f>IFERROR(VLOOKUP($D215,'CADASTRO PROD'!$D$8:$P$508,13, FALSE)*H215, "")</f>
        <v>  </v>
      </c>
      <c r="L215" s="103" t="str">
        <f>IFERROR(VLOOKUP($D215,'CADASTRO PROD'!$D$8:$P$508,13, FALSE)*I215, "")</f>
        <v>  </v>
      </c>
      <c r="M215" s="172" t="str">
        <f t="shared" si="2"/>
        <v/>
      </c>
      <c r="N215" s="173" t="str">
        <f t="shared" si="3"/>
        <v/>
      </c>
      <c r="O215" s="181"/>
      <c r="P215" s="179"/>
      <c r="Q215" s="55"/>
      <c r="R215" s="55"/>
      <c r="S215" s="55" t="str">
        <f t="shared" si="4"/>
        <v/>
      </c>
      <c r="T215" s="55"/>
      <c r="U215" s="55" t="str">
        <f t="shared" si="5"/>
        <v/>
      </c>
      <c r="V215" s="104" t="str">
        <f t="shared" si="12"/>
        <v>  </v>
      </c>
      <c r="W215" s="152" t="str">
        <f t="shared" si="7"/>
        <v/>
      </c>
      <c r="X215" s="176" t="str">
        <f t="shared" si="8"/>
        <v/>
      </c>
      <c r="Y215" s="176" t="str">
        <f t="shared" si="11"/>
        <v>100.0%</v>
      </c>
      <c r="Z215" s="176" t="str">
        <f t="shared" si="9"/>
        <v/>
      </c>
      <c r="AA215" s="55"/>
      <c r="AB215" s="55"/>
    </row>
    <row r="216" ht="30.0" customHeight="1">
      <c r="A216" s="1"/>
      <c r="B216" s="166" t="str">
        <f t="shared" si="1"/>
        <v>0</v>
      </c>
      <c r="C216" s="108" t="str">
        <f t="shared" si="10"/>
        <v>-</v>
      </c>
      <c r="D216" s="150" t="str">
        <f>IF('CADASTRO PROD'!D213 = "","", 'CADASTRO PROD'!D213)</f>
        <v/>
      </c>
      <c r="E216" s="110" t="str">
        <f>IF('CADASTRO PROD'!E213:G213 = "", "", 'CADASTRO PROD'!E213:G213)</f>
        <v/>
      </c>
      <c r="F216" s="92"/>
      <c r="G216" s="93"/>
      <c r="H216" s="111" t="str">
        <f>IF(D216="","",(SUMIFS('LANÇAMENTOS ENT'!N:N,'LANÇAMENTOS ENT'!E:E,D216)-SUMIFS('LANÇAMENTOS SAÍ'!K:K,'LANÇAMENTOS SAÍ'!E:E,D216)+SUMIFS('CADASTRO PROD'!I:I,'CADASTRO PROD'!D:D,D216)))</f>
        <v/>
      </c>
      <c r="I216" s="111"/>
      <c r="J216" s="150" t="str">
        <f>VLOOKUP(E216, 'LANÇAMENTOS ENT'!$AN$8:$AO$507, 2,FALSE)</f>
        <v>#N/A</v>
      </c>
      <c r="K216" s="113" t="str">
        <f>IFERROR(VLOOKUP($D216,'CADASTRO PROD'!$D$8:$P$508,13, FALSE)*H216, "")</f>
        <v>  </v>
      </c>
      <c r="L216" s="113" t="str">
        <f>IFERROR(VLOOKUP($D216,'CADASTRO PROD'!$D$8:$P$508,13, FALSE)*I216, "")</f>
        <v>  </v>
      </c>
      <c r="M216" s="178" t="str">
        <f t="shared" si="2"/>
        <v/>
      </c>
      <c r="N216" s="173" t="str">
        <f t="shared" si="3"/>
        <v/>
      </c>
      <c r="O216" s="181"/>
      <c r="P216" s="179"/>
      <c r="Q216" s="55"/>
      <c r="R216" s="55"/>
      <c r="S216" s="55" t="str">
        <f t="shared" si="4"/>
        <v/>
      </c>
      <c r="T216" s="55"/>
      <c r="U216" s="55" t="str">
        <f t="shared" si="5"/>
        <v/>
      </c>
      <c r="V216" s="104" t="str">
        <f t="shared" si="12"/>
        <v>  </v>
      </c>
      <c r="W216" s="152" t="str">
        <f t="shared" si="7"/>
        <v/>
      </c>
      <c r="X216" s="176" t="str">
        <f t="shared" si="8"/>
        <v/>
      </c>
      <c r="Y216" s="176" t="str">
        <f t="shared" si="11"/>
        <v>100.0%</v>
      </c>
      <c r="Z216" s="176" t="str">
        <f t="shared" si="9"/>
        <v/>
      </c>
      <c r="AA216" s="55"/>
      <c r="AB216" s="55"/>
    </row>
    <row r="217" ht="30.0" customHeight="1">
      <c r="A217" s="1"/>
      <c r="B217" s="166" t="str">
        <f t="shared" si="1"/>
        <v>0</v>
      </c>
      <c r="C217" s="98" t="str">
        <f t="shared" si="10"/>
        <v>-</v>
      </c>
      <c r="D217" s="151" t="str">
        <f>IF('CADASTRO PROD'!D214 = "","", 'CADASTRO PROD'!D214)</f>
        <v/>
      </c>
      <c r="E217" s="100" t="str">
        <f>IF('CADASTRO PROD'!E214:G214 = "", "", 'CADASTRO PROD'!E214:G214)</f>
        <v/>
      </c>
      <c r="F217" s="92"/>
      <c r="G217" s="93"/>
      <c r="H217" s="101" t="str">
        <f>IF(D217="","",(SUMIFS('LANÇAMENTOS ENT'!N:N,'LANÇAMENTOS ENT'!E:E,D217)-SUMIFS('LANÇAMENTOS SAÍ'!K:K,'LANÇAMENTOS SAÍ'!E:E,D217)+SUMIFS('CADASTRO PROD'!I:I,'CADASTRO PROD'!D:D,D217)))</f>
        <v/>
      </c>
      <c r="I217" s="101"/>
      <c r="J217" s="151" t="str">
        <f>VLOOKUP(E217, 'LANÇAMENTOS ENT'!$AN$8:$AO$507, 2,FALSE)</f>
        <v>#N/A</v>
      </c>
      <c r="K217" s="103" t="str">
        <f>IFERROR(VLOOKUP($D217,'CADASTRO PROD'!$D$8:$P$508,13, FALSE)*H217, "")</f>
        <v>  </v>
      </c>
      <c r="L217" s="103" t="str">
        <f>IFERROR(VLOOKUP($D217,'CADASTRO PROD'!$D$8:$P$508,13, FALSE)*I217, "")</f>
        <v>  </v>
      </c>
      <c r="M217" s="172" t="str">
        <f t="shared" si="2"/>
        <v/>
      </c>
      <c r="N217" s="173" t="str">
        <f t="shared" si="3"/>
        <v/>
      </c>
      <c r="O217" s="181"/>
      <c r="P217" s="179"/>
      <c r="Q217" s="55"/>
      <c r="R217" s="55"/>
      <c r="S217" s="55" t="str">
        <f t="shared" si="4"/>
        <v/>
      </c>
      <c r="T217" s="55"/>
      <c r="U217" s="55" t="str">
        <f t="shared" si="5"/>
        <v/>
      </c>
      <c r="V217" s="104" t="str">
        <f t="shared" si="12"/>
        <v>  </v>
      </c>
      <c r="W217" s="152" t="str">
        <f t="shared" si="7"/>
        <v/>
      </c>
      <c r="X217" s="176" t="str">
        <f t="shared" si="8"/>
        <v/>
      </c>
      <c r="Y217" s="176" t="str">
        <f t="shared" si="11"/>
        <v>100.0%</v>
      </c>
      <c r="Z217" s="176" t="str">
        <f t="shared" si="9"/>
        <v/>
      </c>
      <c r="AA217" s="55"/>
      <c r="AB217" s="55"/>
    </row>
    <row r="218" ht="30.0" customHeight="1">
      <c r="A218" s="1"/>
      <c r="B218" s="166" t="str">
        <f t="shared" si="1"/>
        <v>0</v>
      </c>
      <c r="C218" s="108" t="str">
        <f t="shared" si="10"/>
        <v>-</v>
      </c>
      <c r="D218" s="150" t="str">
        <f>IF('CADASTRO PROD'!D215 = "","", 'CADASTRO PROD'!D215)</f>
        <v/>
      </c>
      <c r="E218" s="110" t="str">
        <f>IF('CADASTRO PROD'!E215:G215 = "", "", 'CADASTRO PROD'!E215:G215)</f>
        <v/>
      </c>
      <c r="F218" s="92"/>
      <c r="G218" s="93"/>
      <c r="H218" s="111" t="str">
        <f>IF(D218="","",(SUMIFS('LANÇAMENTOS ENT'!N:N,'LANÇAMENTOS ENT'!E:E,D218)-SUMIFS('LANÇAMENTOS SAÍ'!K:K,'LANÇAMENTOS SAÍ'!E:E,D218)+SUMIFS('CADASTRO PROD'!I:I,'CADASTRO PROD'!D:D,D218)))</f>
        <v/>
      </c>
      <c r="I218" s="111"/>
      <c r="J218" s="150" t="str">
        <f>VLOOKUP(E218, 'LANÇAMENTOS ENT'!$AN$8:$AO$507, 2,FALSE)</f>
        <v>#N/A</v>
      </c>
      <c r="K218" s="113" t="str">
        <f>IFERROR(VLOOKUP($D218,'CADASTRO PROD'!$D$8:$P$508,13, FALSE)*H218, "")</f>
        <v>  </v>
      </c>
      <c r="L218" s="113" t="str">
        <f>IFERROR(VLOOKUP($D218,'CADASTRO PROD'!$D$8:$P$508,13, FALSE)*I218, "")</f>
        <v>  </v>
      </c>
      <c r="M218" s="178" t="str">
        <f t="shared" si="2"/>
        <v/>
      </c>
      <c r="N218" s="173" t="str">
        <f t="shared" si="3"/>
        <v/>
      </c>
      <c r="O218" s="181"/>
      <c r="P218" s="179"/>
      <c r="Q218" s="55"/>
      <c r="R218" s="55"/>
      <c r="S218" s="55" t="str">
        <f t="shared" si="4"/>
        <v/>
      </c>
      <c r="T218" s="55"/>
      <c r="U218" s="55" t="str">
        <f t="shared" si="5"/>
        <v/>
      </c>
      <c r="V218" s="104" t="str">
        <f t="shared" si="12"/>
        <v>  </v>
      </c>
      <c r="W218" s="152" t="str">
        <f t="shared" si="7"/>
        <v/>
      </c>
      <c r="X218" s="176" t="str">
        <f t="shared" si="8"/>
        <v/>
      </c>
      <c r="Y218" s="176" t="str">
        <f t="shared" si="11"/>
        <v>100.0%</v>
      </c>
      <c r="Z218" s="176" t="str">
        <f t="shared" si="9"/>
        <v/>
      </c>
      <c r="AA218" s="55"/>
      <c r="AB218" s="55"/>
    </row>
    <row r="219" ht="30.0" customHeight="1">
      <c r="A219" s="1"/>
      <c r="B219" s="166" t="str">
        <f t="shared" si="1"/>
        <v>0</v>
      </c>
      <c r="C219" s="98" t="str">
        <f t="shared" si="10"/>
        <v>-</v>
      </c>
      <c r="D219" s="151" t="str">
        <f>IF('CADASTRO PROD'!D216 = "","", 'CADASTRO PROD'!D216)</f>
        <v/>
      </c>
      <c r="E219" s="100" t="str">
        <f>IF('CADASTRO PROD'!E216:G216 = "", "", 'CADASTRO PROD'!E216:G216)</f>
        <v/>
      </c>
      <c r="F219" s="92"/>
      <c r="G219" s="93"/>
      <c r="H219" s="101" t="str">
        <f>IF(D219="","",(SUMIFS('LANÇAMENTOS ENT'!N:N,'LANÇAMENTOS ENT'!E:E,D219)-SUMIFS('LANÇAMENTOS SAÍ'!K:K,'LANÇAMENTOS SAÍ'!E:E,D219)+SUMIFS('CADASTRO PROD'!I:I,'CADASTRO PROD'!D:D,D219)))</f>
        <v/>
      </c>
      <c r="I219" s="101"/>
      <c r="J219" s="151" t="str">
        <f>VLOOKUP(E219, 'LANÇAMENTOS ENT'!$AN$8:$AO$507, 2,FALSE)</f>
        <v>#N/A</v>
      </c>
      <c r="K219" s="103" t="str">
        <f>IFERROR(VLOOKUP($D219,'CADASTRO PROD'!$D$8:$P$508,13, FALSE)*H219, "")</f>
        <v>  </v>
      </c>
      <c r="L219" s="103" t="str">
        <f>IFERROR(VLOOKUP($D219,'CADASTRO PROD'!$D$8:$P$508,13, FALSE)*I219, "")</f>
        <v>  </v>
      </c>
      <c r="M219" s="172" t="str">
        <f t="shared" si="2"/>
        <v/>
      </c>
      <c r="N219" s="173" t="str">
        <f t="shared" si="3"/>
        <v/>
      </c>
      <c r="O219" s="181"/>
      <c r="P219" s="179"/>
      <c r="Q219" s="55"/>
      <c r="R219" s="55"/>
      <c r="S219" s="55" t="str">
        <f t="shared" si="4"/>
        <v/>
      </c>
      <c r="T219" s="55"/>
      <c r="U219" s="55" t="str">
        <f t="shared" si="5"/>
        <v/>
      </c>
      <c r="V219" s="104" t="str">
        <f t="shared" si="12"/>
        <v>  </v>
      </c>
      <c r="W219" s="152" t="str">
        <f t="shared" si="7"/>
        <v/>
      </c>
      <c r="X219" s="176" t="str">
        <f t="shared" si="8"/>
        <v/>
      </c>
      <c r="Y219" s="176" t="str">
        <f t="shared" si="11"/>
        <v>100.0%</v>
      </c>
      <c r="Z219" s="176" t="str">
        <f t="shared" si="9"/>
        <v/>
      </c>
      <c r="AA219" s="55"/>
      <c r="AB219" s="55"/>
    </row>
    <row r="220" ht="30.0" customHeight="1">
      <c r="A220" s="1"/>
      <c r="B220" s="166" t="str">
        <f t="shared" si="1"/>
        <v>0</v>
      </c>
      <c r="C220" s="108" t="str">
        <f t="shared" si="10"/>
        <v>-</v>
      </c>
      <c r="D220" s="150" t="str">
        <f>IF('CADASTRO PROD'!D217 = "","", 'CADASTRO PROD'!D217)</f>
        <v/>
      </c>
      <c r="E220" s="110" t="str">
        <f>IF('CADASTRO PROD'!E217:G217 = "", "", 'CADASTRO PROD'!E217:G217)</f>
        <v/>
      </c>
      <c r="F220" s="92"/>
      <c r="G220" s="93"/>
      <c r="H220" s="111" t="str">
        <f>IF(D220="","",(SUMIFS('LANÇAMENTOS ENT'!N:N,'LANÇAMENTOS ENT'!E:E,D220)-SUMIFS('LANÇAMENTOS SAÍ'!K:K,'LANÇAMENTOS SAÍ'!E:E,D220)+SUMIFS('CADASTRO PROD'!I:I,'CADASTRO PROD'!D:D,D220)))</f>
        <v/>
      </c>
      <c r="I220" s="111"/>
      <c r="J220" s="150" t="str">
        <f>VLOOKUP(E220, 'LANÇAMENTOS ENT'!$AN$8:$AO$507, 2,FALSE)</f>
        <v>#N/A</v>
      </c>
      <c r="K220" s="113" t="str">
        <f>IFERROR(VLOOKUP($D220,'CADASTRO PROD'!$D$8:$P$508,13, FALSE)*H220, "")</f>
        <v>  </v>
      </c>
      <c r="L220" s="113" t="str">
        <f>IFERROR(VLOOKUP($D220,'CADASTRO PROD'!$D$8:$P$508,13, FALSE)*I220, "")</f>
        <v>  </v>
      </c>
      <c r="M220" s="178" t="str">
        <f t="shared" si="2"/>
        <v/>
      </c>
      <c r="N220" s="173" t="str">
        <f t="shared" si="3"/>
        <v/>
      </c>
      <c r="O220" s="181"/>
      <c r="P220" s="179"/>
      <c r="Q220" s="55"/>
      <c r="R220" s="55"/>
      <c r="S220" s="55" t="str">
        <f t="shared" si="4"/>
        <v/>
      </c>
      <c r="T220" s="55"/>
      <c r="U220" s="55" t="str">
        <f t="shared" si="5"/>
        <v/>
      </c>
      <c r="V220" s="104" t="str">
        <f t="shared" si="12"/>
        <v>  </v>
      </c>
      <c r="W220" s="152" t="str">
        <f t="shared" si="7"/>
        <v/>
      </c>
      <c r="X220" s="176" t="str">
        <f t="shared" si="8"/>
        <v/>
      </c>
      <c r="Y220" s="176" t="str">
        <f t="shared" si="11"/>
        <v>100.0%</v>
      </c>
      <c r="Z220" s="176" t="str">
        <f t="shared" si="9"/>
        <v/>
      </c>
      <c r="AA220" s="55"/>
      <c r="AB220" s="55"/>
    </row>
    <row r="221" ht="30.0" customHeight="1">
      <c r="A221" s="1"/>
      <c r="B221" s="166" t="str">
        <f t="shared" si="1"/>
        <v>0</v>
      </c>
      <c r="C221" s="98" t="str">
        <f t="shared" si="10"/>
        <v>-</v>
      </c>
      <c r="D221" s="151" t="str">
        <f>IF('CADASTRO PROD'!D218 = "","", 'CADASTRO PROD'!D218)</f>
        <v/>
      </c>
      <c r="E221" s="100" t="str">
        <f>IF('CADASTRO PROD'!E218:G218 = "", "", 'CADASTRO PROD'!E218:G218)</f>
        <v/>
      </c>
      <c r="F221" s="92"/>
      <c r="G221" s="93"/>
      <c r="H221" s="101" t="str">
        <f>IF(D221="","",(SUMIFS('LANÇAMENTOS ENT'!N:N,'LANÇAMENTOS ENT'!E:E,D221)-SUMIFS('LANÇAMENTOS SAÍ'!K:K,'LANÇAMENTOS SAÍ'!E:E,D221)+SUMIFS('CADASTRO PROD'!I:I,'CADASTRO PROD'!D:D,D221)))</f>
        <v/>
      </c>
      <c r="I221" s="101"/>
      <c r="J221" s="151" t="str">
        <f>VLOOKUP(E221, 'LANÇAMENTOS ENT'!$AN$8:$AO$507, 2,FALSE)</f>
        <v>#N/A</v>
      </c>
      <c r="K221" s="103" t="str">
        <f>IFERROR(VLOOKUP($D221,'CADASTRO PROD'!$D$8:$P$508,13, FALSE)*H221, "")</f>
        <v>  </v>
      </c>
      <c r="L221" s="103" t="str">
        <f>IFERROR(VLOOKUP($D221,'CADASTRO PROD'!$D$8:$P$508,13, FALSE)*I221, "")</f>
        <v>  </v>
      </c>
      <c r="M221" s="172" t="str">
        <f t="shared" si="2"/>
        <v/>
      </c>
      <c r="N221" s="173" t="str">
        <f t="shared" si="3"/>
        <v/>
      </c>
      <c r="O221" s="181"/>
      <c r="P221" s="179"/>
      <c r="Q221" s="55"/>
      <c r="R221" s="55"/>
      <c r="S221" s="55" t="str">
        <f t="shared" si="4"/>
        <v/>
      </c>
      <c r="T221" s="55"/>
      <c r="U221" s="55" t="str">
        <f t="shared" si="5"/>
        <v/>
      </c>
      <c r="V221" s="104" t="str">
        <f t="shared" si="12"/>
        <v>  </v>
      </c>
      <c r="W221" s="152" t="str">
        <f t="shared" si="7"/>
        <v/>
      </c>
      <c r="X221" s="176" t="str">
        <f t="shared" si="8"/>
        <v/>
      </c>
      <c r="Y221" s="176" t="str">
        <f t="shared" si="11"/>
        <v>100.0%</v>
      </c>
      <c r="Z221" s="176" t="str">
        <f t="shared" si="9"/>
        <v/>
      </c>
      <c r="AA221" s="55"/>
      <c r="AB221" s="55"/>
    </row>
    <row r="222" ht="30.0" customHeight="1">
      <c r="A222" s="1"/>
      <c r="B222" s="166" t="str">
        <f t="shared" si="1"/>
        <v>0</v>
      </c>
      <c r="C222" s="108" t="str">
        <f t="shared" si="10"/>
        <v>-</v>
      </c>
      <c r="D222" s="150" t="str">
        <f>IF('CADASTRO PROD'!D219 = "","", 'CADASTRO PROD'!D219)</f>
        <v/>
      </c>
      <c r="E222" s="110" t="str">
        <f>IF('CADASTRO PROD'!E219:G219 = "", "", 'CADASTRO PROD'!E219:G219)</f>
        <v/>
      </c>
      <c r="F222" s="92"/>
      <c r="G222" s="93"/>
      <c r="H222" s="111" t="str">
        <f>IF(D222="","",(SUMIFS('LANÇAMENTOS ENT'!N:N,'LANÇAMENTOS ENT'!E:E,D222)-SUMIFS('LANÇAMENTOS SAÍ'!K:K,'LANÇAMENTOS SAÍ'!E:E,D222)+SUMIFS('CADASTRO PROD'!I:I,'CADASTRO PROD'!D:D,D222)))</f>
        <v/>
      </c>
      <c r="I222" s="111"/>
      <c r="J222" s="150" t="str">
        <f>VLOOKUP(E222, 'LANÇAMENTOS ENT'!$AN$8:$AO$507, 2,FALSE)</f>
        <v>#N/A</v>
      </c>
      <c r="K222" s="113" t="str">
        <f>IFERROR(VLOOKUP($D222,'CADASTRO PROD'!$D$8:$P$508,13, FALSE)*H222, "")</f>
        <v>  </v>
      </c>
      <c r="L222" s="113" t="str">
        <f>IFERROR(VLOOKUP($D222,'CADASTRO PROD'!$D$8:$P$508,13, FALSE)*I222, "")</f>
        <v>  </v>
      </c>
      <c r="M222" s="178" t="str">
        <f t="shared" si="2"/>
        <v/>
      </c>
      <c r="N222" s="173" t="str">
        <f t="shared" si="3"/>
        <v/>
      </c>
      <c r="O222" s="181"/>
      <c r="P222" s="179"/>
      <c r="Q222" s="55"/>
      <c r="R222" s="55"/>
      <c r="S222" s="55" t="str">
        <f t="shared" si="4"/>
        <v/>
      </c>
      <c r="T222" s="55"/>
      <c r="U222" s="55" t="str">
        <f t="shared" si="5"/>
        <v/>
      </c>
      <c r="V222" s="104" t="str">
        <f t="shared" si="12"/>
        <v>  </v>
      </c>
      <c r="W222" s="152" t="str">
        <f t="shared" si="7"/>
        <v/>
      </c>
      <c r="X222" s="176" t="str">
        <f t="shared" si="8"/>
        <v/>
      </c>
      <c r="Y222" s="176" t="str">
        <f t="shared" si="11"/>
        <v>100.0%</v>
      </c>
      <c r="Z222" s="176" t="str">
        <f t="shared" si="9"/>
        <v/>
      </c>
      <c r="AA222" s="55"/>
      <c r="AB222" s="55"/>
    </row>
    <row r="223" ht="30.0" customHeight="1">
      <c r="A223" s="1"/>
      <c r="B223" s="166" t="str">
        <f t="shared" si="1"/>
        <v>0</v>
      </c>
      <c r="C223" s="98" t="str">
        <f t="shared" si="10"/>
        <v>-</v>
      </c>
      <c r="D223" s="151" t="str">
        <f>IF('CADASTRO PROD'!D220 = "","", 'CADASTRO PROD'!D220)</f>
        <v/>
      </c>
      <c r="E223" s="100" t="str">
        <f>IF('CADASTRO PROD'!E220:G220 = "", "", 'CADASTRO PROD'!E220:G220)</f>
        <v/>
      </c>
      <c r="F223" s="92"/>
      <c r="G223" s="93"/>
      <c r="H223" s="101" t="str">
        <f>IF(D223="","",(SUMIFS('LANÇAMENTOS ENT'!N:N,'LANÇAMENTOS ENT'!E:E,D223)-SUMIFS('LANÇAMENTOS SAÍ'!K:K,'LANÇAMENTOS SAÍ'!E:E,D223)+SUMIFS('CADASTRO PROD'!I:I,'CADASTRO PROD'!D:D,D223)))</f>
        <v/>
      </c>
      <c r="I223" s="101"/>
      <c r="J223" s="151" t="str">
        <f>VLOOKUP(E223, 'LANÇAMENTOS ENT'!$AN$8:$AO$507, 2,FALSE)</f>
        <v>#N/A</v>
      </c>
      <c r="K223" s="103" t="str">
        <f>IFERROR(VLOOKUP($D223,'CADASTRO PROD'!$D$8:$P$508,13, FALSE)*H223, "")</f>
        <v>  </v>
      </c>
      <c r="L223" s="103" t="str">
        <f>IFERROR(VLOOKUP($D223,'CADASTRO PROD'!$D$8:$P$508,13, FALSE)*I223, "")</f>
        <v>  </v>
      </c>
      <c r="M223" s="172" t="str">
        <f t="shared" si="2"/>
        <v/>
      </c>
      <c r="N223" s="173" t="str">
        <f t="shared" si="3"/>
        <v/>
      </c>
      <c r="O223" s="181"/>
      <c r="P223" s="179"/>
      <c r="Q223" s="55"/>
      <c r="R223" s="55"/>
      <c r="S223" s="55" t="str">
        <f t="shared" si="4"/>
        <v/>
      </c>
      <c r="T223" s="55"/>
      <c r="U223" s="55" t="str">
        <f t="shared" si="5"/>
        <v/>
      </c>
      <c r="V223" s="104" t="str">
        <f t="shared" si="12"/>
        <v>  </v>
      </c>
      <c r="W223" s="152" t="str">
        <f t="shared" si="7"/>
        <v/>
      </c>
      <c r="X223" s="176" t="str">
        <f t="shared" si="8"/>
        <v/>
      </c>
      <c r="Y223" s="176" t="str">
        <f t="shared" si="11"/>
        <v>100.0%</v>
      </c>
      <c r="Z223" s="176" t="str">
        <f t="shared" si="9"/>
        <v/>
      </c>
      <c r="AA223" s="55"/>
      <c r="AB223" s="55"/>
    </row>
    <row r="224" ht="30.0" customHeight="1">
      <c r="A224" s="1"/>
      <c r="B224" s="166" t="str">
        <f t="shared" si="1"/>
        <v>0</v>
      </c>
      <c r="C224" s="108" t="str">
        <f t="shared" si="10"/>
        <v>-</v>
      </c>
      <c r="D224" s="150" t="str">
        <f>IF('CADASTRO PROD'!D221 = "","", 'CADASTRO PROD'!D221)</f>
        <v/>
      </c>
      <c r="E224" s="110" t="str">
        <f>IF('CADASTRO PROD'!E221:G221 = "", "", 'CADASTRO PROD'!E221:G221)</f>
        <v/>
      </c>
      <c r="F224" s="92"/>
      <c r="G224" s="93"/>
      <c r="H224" s="111" t="str">
        <f>IF(D224="","",(SUMIFS('LANÇAMENTOS ENT'!N:N,'LANÇAMENTOS ENT'!E:E,D224)-SUMIFS('LANÇAMENTOS SAÍ'!K:K,'LANÇAMENTOS SAÍ'!E:E,D224)+SUMIFS('CADASTRO PROD'!I:I,'CADASTRO PROD'!D:D,D224)))</f>
        <v/>
      </c>
      <c r="I224" s="111"/>
      <c r="J224" s="150" t="str">
        <f>VLOOKUP(E224, 'LANÇAMENTOS ENT'!$AN$8:$AO$507, 2,FALSE)</f>
        <v>#N/A</v>
      </c>
      <c r="K224" s="113" t="str">
        <f>IFERROR(VLOOKUP($D224,'CADASTRO PROD'!$D$8:$P$508,13, FALSE)*H224, "")</f>
        <v>  </v>
      </c>
      <c r="L224" s="113" t="str">
        <f>IFERROR(VLOOKUP($D224,'CADASTRO PROD'!$D$8:$P$508,13, FALSE)*I224, "")</f>
        <v>  </v>
      </c>
      <c r="M224" s="178" t="str">
        <f t="shared" si="2"/>
        <v/>
      </c>
      <c r="N224" s="173" t="str">
        <f t="shared" si="3"/>
        <v/>
      </c>
      <c r="O224" s="181"/>
      <c r="P224" s="179"/>
      <c r="Q224" s="55"/>
      <c r="R224" s="55"/>
      <c r="S224" s="55" t="str">
        <f t="shared" si="4"/>
        <v/>
      </c>
      <c r="T224" s="55"/>
      <c r="U224" s="55" t="str">
        <f t="shared" si="5"/>
        <v/>
      </c>
      <c r="V224" s="104" t="str">
        <f t="shared" si="12"/>
        <v>  </v>
      </c>
      <c r="W224" s="152" t="str">
        <f t="shared" si="7"/>
        <v/>
      </c>
      <c r="X224" s="176" t="str">
        <f t="shared" si="8"/>
        <v/>
      </c>
      <c r="Y224" s="176" t="str">
        <f t="shared" si="11"/>
        <v>100.0%</v>
      </c>
      <c r="Z224" s="176" t="str">
        <f t="shared" si="9"/>
        <v/>
      </c>
      <c r="AA224" s="55"/>
      <c r="AB224" s="55"/>
    </row>
    <row r="225" ht="30.0" customHeight="1">
      <c r="A225" s="1"/>
      <c r="B225" s="166" t="str">
        <f t="shared" si="1"/>
        <v>0</v>
      </c>
      <c r="C225" s="98" t="str">
        <f t="shared" si="10"/>
        <v>-</v>
      </c>
      <c r="D225" s="151" t="str">
        <f>IF('CADASTRO PROD'!D222 = "","", 'CADASTRO PROD'!D222)</f>
        <v/>
      </c>
      <c r="E225" s="100" t="str">
        <f>IF('CADASTRO PROD'!E222:G222 = "", "", 'CADASTRO PROD'!E222:G222)</f>
        <v/>
      </c>
      <c r="F225" s="92"/>
      <c r="G225" s="93"/>
      <c r="H225" s="101" t="str">
        <f>IF(D225="","",(SUMIFS('LANÇAMENTOS ENT'!N:N,'LANÇAMENTOS ENT'!E:E,D225)-SUMIFS('LANÇAMENTOS SAÍ'!K:K,'LANÇAMENTOS SAÍ'!E:E,D225)+SUMIFS('CADASTRO PROD'!I:I,'CADASTRO PROD'!D:D,D225)))</f>
        <v/>
      </c>
      <c r="I225" s="101"/>
      <c r="J225" s="151" t="str">
        <f>VLOOKUP(E225, 'LANÇAMENTOS ENT'!$AN$8:$AO$507, 2,FALSE)</f>
        <v>#N/A</v>
      </c>
      <c r="K225" s="103" t="str">
        <f>IFERROR(VLOOKUP($D225,'CADASTRO PROD'!$D$8:$P$508,13, FALSE)*H225, "")</f>
        <v>  </v>
      </c>
      <c r="L225" s="103" t="str">
        <f>IFERROR(VLOOKUP($D225,'CADASTRO PROD'!$D$8:$P$508,13, FALSE)*I225, "")</f>
        <v>  </v>
      </c>
      <c r="M225" s="172" t="str">
        <f t="shared" si="2"/>
        <v/>
      </c>
      <c r="N225" s="173" t="str">
        <f t="shared" si="3"/>
        <v/>
      </c>
      <c r="O225" s="181"/>
      <c r="P225" s="179"/>
      <c r="Q225" s="55"/>
      <c r="R225" s="55"/>
      <c r="S225" s="55" t="str">
        <f t="shared" si="4"/>
        <v/>
      </c>
      <c r="T225" s="55"/>
      <c r="U225" s="55" t="str">
        <f t="shared" si="5"/>
        <v/>
      </c>
      <c r="V225" s="104" t="str">
        <f t="shared" si="12"/>
        <v>  </v>
      </c>
      <c r="W225" s="152" t="str">
        <f t="shared" si="7"/>
        <v/>
      </c>
      <c r="X225" s="176" t="str">
        <f t="shared" si="8"/>
        <v/>
      </c>
      <c r="Y225" s="176" t="str">
        <f t="shared" si="11"/>
        <v>100.0%</v>
      </c>
      <c r="Z225" s="176" t="str">
        <f t="shared" si="9"/>
        <v/>
      </c>
      <c r="AA225" s="55"/>
      <c r="AB225" s="55"/>
    </row>
    <row r="226" ht="30.0" customHeight="1">
      <c r="A226" s="1"/>
      <c r="B226" s="166" t="str">
        <f t="shared" si="1"/>
        <v>0</v>
      </c>
      <c r="C226" s="108" t="str">
        <f t="shared" si="10"/>
        <v>-</v>
      </c>
      <c r="D226" s="150" t="str">
        <f>IF('CADASTRO PROD'!D223 = "","", 'CADASTRO PROD'!D223)</f>
        <v/>
      </c>
      <c r="E226" s="110" t="str">
        <f>IF('CADASTRO PROD'!E223:G223 = "", "", 'CADASTRO PROD'!E223:G223)</f>
        <v/>
      </c>
      <c r="F226" s="92"/>
      <c r="G226" s="93"/>
      <c r="H226" s="111" t="str">
        <f>IF(D226="","",(SUMIFS('LANÇAMENTOS ENT'!N:N,'LANÇAMENTOS ENT'!E:E,D226)-SUMIFS('LANÇAMENTOS SAÍ'!K:K,'LANÇAMENTOS SAÍ'!E:E,D226)+SUMIFS('CADASTRO PROD'!I:I,'CADASTRO PROD'!D:D,D226)))</f>
        <v/>
      </c>
      <c r="I226" s="111"/>
      <c r="J226" s="150" t="str">
        <f>VLOOKUP(E226, 'LANÇAMENTOS ENT'!$AN$8:$AO$507, 2,FALSE)</f>
        <v>#N/A</v>
      </c>
      <c r="K226" s="113" t="str">
        <f>IFERROR(VLOOKUP($D226,'CADASTRO PROD'!$D$8:$P$508,13, FALSE)*H226, "")</f>
        <v>  </v>
      </c>
      <c r="L226" s="113" t="str">
        <f>IFERROR(VLOOKUP($D226,'CADASTRO PROD'!$D$8:$P$508,13, FALSE)*I226, "")</f>
        <v>  </v>
      </c>
      <c r="M226" s="178" t="str">
        <f t="shared" si="2"/>
        <v/>
      </c>
      <c r="N226" s="173" t="str">
        <f t="shared" si="3"/>
        <v/>
      </c>
      <c r="O226" s="181"/>
      <c r="P226" s="179"/>
      <c r="Q226" s="55"/>
      <c r="R226" s="55"/>
      <c r="S226" s="55" t="str">
        <f t="shared" si="4"/>
        <v/>
      </c>
      <c r="T226" s="55"/>
      <c r="U226" s="55" t="str">
        <f t="shared" si="5"/>
        <v/>
      </c>
      <c r="V226" s="104" t="str">
        <f t="shared" si="12"/>
        <v>  </v>
      </c>
      <c r="W226" s="152" t="str">
        <f t="shared" si="7"/>
        <v/>
      </c>
      <c r="X226" s="176" t="str">
        <f t="shared" si="8"/>
        <v/>
      </c>
      <c r="Y226" s="176" t="str">
        <f t="shared" si="11"/>
        <v>100.0%</v>
      </c>
      <c r="Z226" s="176" t="str">
        <f t="shared" si="9"/>
        <v/>
      </c>
      <c r="AA226" s="55"/>
      <c r="AB226" s="55"/>
    </row>
    <row r="227" ht="30.0" customHeight="1">
      <c r="A227" s="1"/>
      <c r="B227" s="166" t="str">
        <f t="shared" si="1"/>
        <v>0</v>
      </c>
      <c r="C227" s="98" t="str">
        <f t="shared" si="10"/>
        <v>-</v>
      </c>
      <c r="D227" s="151" t="str">
        <f>IF('CADASTRO PROD'!D224 = "","", 'CADASTRO PROD'!D224)</f>
        <v/>
      </c>
      <c r="E227" s="100" t="str">
        <f>IF('CADASTRO PROD'!E224:G224 = "", "", 'CADASTRO PROD'!E224:G224)</f>
        <v/>
      </c>
      <c r="F227" s="92"/>
      <c r="G227" s="93"/>
      <c r="H227" s="101" t="str">
        <f>IF(D227="","",(SUMIFS('LANÇAMENTOS ENT'!N:N,'LANÇAMENTOS ENT'!E:E,D227)-SUMIFS('LANÇAMENTOS SAÍ'!K:K,'LANÇAMENTOS SAÍ'!E:E,D227)+SUMIFS('CADASTRO PROD'!I:I,'CADASTRO PROD'!D:D,D227)))</f>
        <v/>
      </c>
      <c r="I227" s="101"/>
      <c r="J227" s="151" t="str">
        <f>VLOOKUP(E227, 'LANÇAMENTOS ENT'!$AN$8:$AO$507, 2,FALSE)</f>
        <v>#N/A</v>
      </c>
      <c r="K227" s="103" t="str">
        <f>IFERROR(VLOOKUP($D227,'CADASTRO PROD'!$D$8:$P$508,13, FALSE)*H227, "")</f>
        <v>  </v>
      </c>
      <c r="L227" s="103" t="str">
        <f>IFERROR(VLOOKUP($D227,'CADASTRO PROD'!$D$8:$P$508,13, FALSE)*I227, "")</f>
        <v>  </v>
      </c>
      <c r="M227" s="172" t="str">
        <f t="shared" si="2"/>
        <v/>
      </c>
      <c r="N227" s="173" t="str">
        <f t="shared" si="3"/>
        <v/>
      </c>
      <c r="O227" s="181"/>
      <c r="P227" s="179"/>
      <c r="Q227" s="55"/>
      <c r="R227" s="55"/>
      <c r="S227" s="55" t="str">
        <f t="shared" si="4"/>
        <v/>
      </c>
      <c r="T227" s="55"/>
      <c r="U227" s="55" t="str">
        <f t="shared" si="5"/>
        <v/>
      </c>
      <c r="V227" s="104" t="str">
        <f t="shared" si="12"/>
        <v>  </v>
      </c>
      <c r="W227" s="152" t="str">
        <f t="shared" si="7"/>
        <v/>
      </c>
      <c r="X227" s="176" t="str">
        <f t="shared" si="8"/>
        <v/>
      </c>
      <c r="Y227" s="176" t="str">
        <f t="shared" si="11"/>
        <v>100.0%</v>
      </c>
      <c r="Z227" s="176" t="str">
        <f t="shared" si="9"/>
        <v/>
      </c>
      <c r="AA227" s="55"/>
      <c r="AB227" s="55"/>
    </row>
    <row r="228" ht="30.0" customHeight="1">
      <c r="A228" s="1"/>
      <c r="B228" s="166" t="str">
        <f t="shared" si="1"/>
        <v>0</v>
      </c>
      <c r="C228" s="108" t="str">
        <f t="shared" si="10"/>
        <v>-</v>
      </c>
      <c r="D228" s="150" t="str">
        <f>IF('CADASTRO PROD'!D225 = "","", 'CADASTRO PROD'!D225)</f>
        <v/>
      </c>
      <c r="E228" s="110" t="str">
        <f>IF('CADASTRO PROD'!E225:G225 = "", "", 'CADASTRO PROD'!E225:G225)</f>
        <v/>
      </c>
      <c r="F228" s="92"/>
      <c r="G228" s="93"/>
      <c r="H228" s="111" t="str">
        <f>IF(D228="","",(SUMIFS('LANÇAMENTOS ENT'!N:N,'LANÇAMENTOS ENT'!E:E,D228)-SUMIFS('LANÇAMENTOS SAÍ'!K:K,'LANÇAMENTOS SAÍ'!E:E,D228)+SUMIFS('CADASTRO PROD'!I:I,'CADASTRO PROD'!D:D,D228)))</f>
        <v/>
      </c>
      <c r="I228" s="111"/>
      <c r="J228" s="150" t="str">
        <f>VLOOKUP(E228, 'LANÇAMENTOS ENT'!$AN$8:$AO$507, 2,FALSE)</f>
        <v>#N/A</v>
      </c>
      <c r="K228" s="113" t="str">
        <f>IFERROR(VLOOKUP($D228,'CADASTRO PROD'!$D$8:$P$508,13, FALSE)*H228, "")</f>
        <v>  </v>
      </c>
      <c r="L228" s="113" t="str">
        <f>IFERROR(VLOOKUP($D228,'CADASTRO PROD'!$D$8:$P$508,13, FALSE)*I228, "")</f>
        <v>  </v>
      </c>
      <c r="M228" s="178" t="str">
        <f t="shared" si="2"/>
        <v/>
      </c>
      <c r="N228" s="173" t="str">
        <f t="shared" si="3"/>
        <v/>
      </c>
      <c r="O228" s="181"/>
      <c r="P228" s="179"/>
      <c r="Q228" s="55"/>
      <c r="R228" s="55"/>
      <c r="S228" s="55" t="str">
        <f t="shared" si="4"/>
        <v/>
      </c>
      <c r="T228" s="55"/>
      <c r="U228" s="55" t="str">
        <f t="shared" si="5"/>
        <v/>
      </c>
      <c r="V228" s="104" t="str">
        <f t="shared" si="12"/>
        <v>  </v>
      </c>
      <c r="W228" s="152" t="str">
        <f t="shared" si="7"/>
        <v/>
      </c>
      <c r="X228" s="176" t="str">
        <f t="shared" si="8"/>
        <v/>
      </c>
      <c r="Y228" s="176" t="str">
        <f t="shared" si="11"/>
        <v>100.0%</v>
      </c>
      <c r="Z228" s="176" t="str">
        <f t="shared" si="9"/>
        <v/>
      </c>
      <c r="AA228" s="55"/>
      <c r="AB228" s="55"/>
    </row>
    <row r="229" ht="30.0" customHeight="1">
      <c r="A229" s="1"/>
      <c r="B229" s="166" t="str">
        <f t="shared" si="1"/>
        <v>0</v>
      </c>
      <c r="C229" s="98" t="str">
        <f t="shared" si="10"/>
        <v>-</v>
      </c>
      <c r="D229" s="151" t="str">
        <f>IF('CADASTRO PROD'!D226 = "","", 'CADASTRO PROD'!D226)</f>
        <v/>
      </c>
      <c r="E229" s="100" t="str">
        <f>IF('CADASTRO PROD'!E226:G226 = "", "", 'CADASTRO PROD'!E226:G226)</f>
        <v/>
      </c>
      <c r="F229" s="92"/>
      <c r="G229" s="93"/>
      <c r="H229" s="101" t="str">
        <f>IF(D229="","",(SUMIFS('LANÇAMENTOS ENT'!N:N,'LANÇAMENTOS ENT'!E:E,D229)-SUMIFS('LANÇAMENTOS SAÍ'!K:K,'LANÇAMENTOS SAÍ'!E:E,D229)+SUMIFS('CADASTRO PROD'!I:I,'CADASTRO PROD'!D:D,D229)))</f>
        <v/>
      </c>
      <c r="I229" s="101"/>
      <c r="J229" s="151" t="str">
        <f>VLOOKUP(E229, 'LANÇAMENTOS ENT'!$AN$8:$AO$507, 2,FALSE)</f>
        <v>#N/A</v>
      </c>
      <c r="K229" s="103" t="str">
        <f>IFERROR(VLOOKUP($D229,'CADASTRO PROD'!$D$8:$P$508,13, FALSE)*H229, "")</f>
        <v>  </v>
      </c>
      <c r="L229" s="103" t="str">
        <f>IFERROR(VLOOKUP($D229,'CADASTRO PROD'!$D$8:$P$508,13, FALSE)*I229, "")</f>
        <v>  </v>
      </c>
      <c r="M229" s="172" t="str">
        <f t="shared" si="2"/>
        <v/>
      </c>
      <c r="N229" s="173" t="str">
        <f t="shared" si="3"/>
        <v/>
      </c>
      <c r="O229" s="181"/>
      <c r="P229" s="179"/>
      <c r="Q229" s="55"/>
      <c r="R229" s="55"/>
      <c r="S229" s="55" t="str">
        <f t="shared" si="4"/>
        <v/>
      </c>
      <c r="T229" s="55"/>
      <c r="U229" s="55" t="str">
        <f t="shared" si="5"/>
        <v/>
      </c>
      <c r="V229" s="104" t="str">
        <f t="shared" si="12"/>
        <v>  </v>
      </c>
      <c r="W229" s="152" t="str">
        <f t="shared" si="7"/>
        <v/>
      </c>
      <c r="X229" s="176" t="str">
        <f t="shared" si="8"/>
        <v/>
      </c>
      <c r="Y229" s="176" t="str">
        <f t="shared" si="11"/>
        <v>100.0%</v>
      </c>
      <c r="Z229" s="176" t="str">
        <f t="shared" si="9"/>
        <v/>
      </c>
      <c r="AA229" s="55"/>
      <c r="AB229" s="55"/>
    </row>
    <row r="230" ht="30.0" customHeight="1">
      <c r="A230" s="1"/>
      <c r="B230" s="166" t="str">
        <f t="shared" si="1"/>
        <v>0</v>
      </c>
      <c r="C230" s="108" t="str">
        <f t="shared" si="10"/>
        <v>-</v>
      </c>
      <c r="D230" s="150" t="str">
        <f>IF('CADASTRO PROD'!D227 = "","", 'CADASTRO PROD'!D227)</f>
        <v/>
      </c>
      <c r="E230" s="110" t="str">
        <f>IF('CADASTRO PROD'!E227:G227 = "", "", 'CADASTRO PROD'!E227:G227)</f>
        <v/>
      </c>
      <c r="F230" s="92"/>
      <c r="G230" s="93"/>
      <c r="H230" s="111" t="str">
        <f>IF(D230="","",(SUMIFS('LANÇAMENTOS ENT'!N:N,'LANÇAMENTOS ENT'!E:E,D230)-SUMIFS('LANÇAMENTOS SAÍ'!K:K,'LANÇAMENTOS SAÍ'!E:E,D230)+SUMIFS('CADASTRO PROD'!I:I,'CADASTRO PROD'!D:D,D230)))</f>
        <v/>
      </c>
      <c r="I230" s="111"/>
      <c r="J230" s="150" t="str">
        <f>VLOOKUP(E230, 'LANÇAMENTOS ENT'!$AN$8:$AO$507, 2,FALSE)</f>
        <v>#N/A</v>
      </c>
      <c r="K230" s="113" t="str">
        <f>IFERROR(VLOOKUP($D230,'CADASTRO PROD'!$D$8:$P$508,13, FALSE)*H230, "")</f>
        <v>  </v>
      </c>
      <c r="L230" s="113" t="str">
        <f>IFERROR(VLOOKUP($D230,'CADASTRO PROD'!$D$8:$P$508,13, FALSE)*I230, "")</f>
        <v>  </v>
      </c>
      <c r="M230" s="178" t="str">
        <f t="shared" si="2"/>
        <v/>
      </c>
      <c r="N230" s="173" t="str">
        <f t="shared" si="3"/>
        <v/>
      </c>
      <c r="O230" s="181"/>
      <c r="P230" s="179"/>
      <c r="Q230" s="55"/>
      <c r="R230" s="55"/>
      <c r="S230" s="55" t="str">
        <f t="shared" si="4"/>
        <v/>
      </c>
      <c r="T230" s="55"/>
      <c r="U230" s="55" t="str">
        <f t="shared" si="5"/>
        <v/>
      </c>
      <c r="V230" s="104" t="str">
        <f t="shared" si="12"/>
        <v>  </v>
      </c>
      <c r="W230" s="152" t="str">
        <f t="shared" si="7"/>
        <v/>
      </c>
      <c r="X230" s="176" t="str">
        <f t="shared" si="8"/>
        <v/>
      </c>
      <c r="Y230" s="176" t="str">
        <f t="shared" si="11"/>
        <v>100.0%</v>
      </c>
      <c r="Z230" s="176" t="str">
        <f t="shared" si="9"/>
        <v/>
      </c>
      <c r="AA230" s="55"/>
      <c r="AB230" s="55"/>
    </row>
    <row r="231" ht="30.0" customHeight="1">
      <c r="A231" s="1"/>
      <c r="B231" s="166" t="str">
        <f t="shared" si="1"/>
        <v>0</v>
      </c>
      <c r="C231" s="98" t="str">
        <f t="shared" si="10"/>
        <v>-</v>
      </c>
      <c r="D231" s="151" t="str">
        <f>IF('CADASTRO PROD'!D228 = "","", 'CADASTRO PROD'!D228)</f>
        <v/>
      </c>
      <c r="E231" s="100" t="str">
        <f>IF('CADASTRO PROD'!E228:G228 = "", "", 'CADASTRO PROD'!E228:G228)</f>
        <v/>
      </c>
      <c r="F231" s="92"/>
      <c r="G231" s="93"/>
      <c r="H231" s="101" t="str">
        <f>IF(D231="","",(SUMIFS('LANÇAMENTOS ENT'!N:N,'LANÇAMENTOS ENT'!E:E,D231)-SUMIFS('LANÇAMENTOS SAÍ'!K:K,'LANÇAMENTOS SAÍ'!E:E,D231)+SUMIFS('CADASTRO PROD'!I:I,'CADASTRO PROD'!D:D,D231)))</f>
        <v/>
      </c>
      <c r="I231" s="101"/>
      <c r="J231" s="151" t="str">
        <f>VLOOKUP(E231, 'LANÇAMENTOS ENT'!$AN$8:$AO$507, 2,FALSE)</f>
        <v>#N/A</v>
      </c>
      <c r="K231" s="103" t="str">
        <f>IFERROR(VLOOKUP($D231,'CADASTRO PROD'!$D$8:$P$508,13, FALSE)*H231, "")</f>
        <v>  </v>
      </c>
      <c r="L231" s="103" t="str">
        <f>IFERROR(VLOOKUP($D231,'CADASTRO PROD'!$D$8:$P$508,13, FALSE)*I231, "")</f>
        <v>  </v>
      </c>
      <c r="M231" s="172" t="str">
        <f t="shared" si="2"/>
        <v/>
      </c>
      <c r="N231" s="173" t="str">
        <f t="shared" si="3"/>
        <v/>
      </c>
      <c r="O231" s="181"/>
      <c r="P231" s="179"/>
      <c r="Q231" s="55"/>
      <c r="R231" s="55"/>
      <c r="S231" s="55" t="str">
        <f t="shared" si="4"/>
        <v/>
      </c>
      <c r="T231" s="55"/>
      <c r="U231" s="55" t="str">
        <f t="shared" si="5"/>
        <v/>
      </c>
      <c r="V231" s="104" t="str">
        <f t="shared" si="12"/>
        <v>  </v>
      </c>
      <c r="W231" s="152" t="str">
        <f t="shared" si="7"/>
        <v/>
      </c>
      <c r="X231" s="176" t="str">
        <f t="shared" si="8"/>
        <v/>
      </c>
      <c r="Y231" s="176" t="str">
        <f t="shared" si="11"/>
        <v>100.0%</v>
      </c>
      <c r="Z231" s="176" t="str">
        <f t="shared" si="9"/>
        <v/>
      </c>
      <c r="AA231" s="55"/>
      <c r="AB231" s="55"/>
    </row>
    <row r="232" ht="30.0" customHeight="1">
      <c r="A232" s="1"/>
      <c r="B232" s="166" t="str">
        <f t="shared" si="1"/>
        <v>0</v>
      </c>
      <c r="C232" s="108" t="str">
        <f t="shared" si="10"/>
        <v>-</v>
      </c>
      <c r="D232" s="150" t="str">
        <f>IF('CADASTRO PROD'!D229 = "","", 'CADASTRO PROD'!D229)</f>
        <v/>
      </c>
      <c r="E232" s="110" t="str">
        <f>IF('CADASTRO PROD'!E229:G229 = "", "", 'CADASTRO PROD'!E229:G229)</f>
        <v/>
      </c>
      <c r="F232" s="92"/>
      <c r="G232" s="93"/>
      <c r="H232" s="111" t="str">
        <f>IF(D232="","",(SUMIFS('LANÇAMENTOS ENT'!N:N,'LANÇAMENTOS ENT'!E:E,D232)-SUMIFS('LANÇAMENTOS SAÍ'!K:K,'LANÇAMENTOS SAÍ'!E:E,D232)+SUMIFS('CADASTRO PROD'!I:I,'CADASTRO PROD'!D:D,D232)))</f>
        <v/>
      </c>
      <c r="I232" s="111"/>
      <c r="J232" s="150" t="str">
        <f>VLOOKUP(E232, 'LANÇAMENTOS ENT'!$AN$8:$AO$507, 2,FALSE)</f>
        <v>#N/A</v>
      </c>
      <c r="K232" s="113" t="str">
        <f>IFERROR(VLOOKUP($D232,'CADASTRO PROD'!$D$8:$P$508,13, FALSE)*H232, "")</f>
        <v>  </v>
      </c>
      <c r="L232" s="113" t="str">
        <f>IFERROR(VLOOKUP($D232,'CADASTRO PROD'!$D$8:$P$508,13, FALSE)*I232, "")</f>
        <v>  </v>
      </c>
      <c r="M232" s="178" t="str">
        <f t="shared" si="2"/>
        <v/>
      </c>
      <c r="N232" s="173" t="str">
        <f t="shared" si="3"/>
        <v/>
      </c>
      <c r="O232" s="181"/>
      <c r="P232" s="179"/>
      <c r="Q232" s="55"/>
      <c r="R232" s="55"/>
      <c r="S232" s="55" t="str">
        <f t="shared" si="4"/>
        <v/>
      </c>
      <c r="T232" s="55"/>
      <c r="U232" s="55" t="str">
        <f t="shared" si="5"/>
        <v/>
      </c>
      <c r="V232" s="104" t="str">
        <f t="shared" si="12"/>
        <v>  </v>
      </c>
      <c r="W232" s="152" t="str">
        <f t="shared" si="7"/>
        <v/>
      </c>
      <c r="X232" s="176" t="str">
        <f t="shared" si="8"/>
        <v/>
      </c>
      <c r="Y232" s="176" t="str">
        <f t="shared" si="11"/>
        <v>100.0%</v>
      </c>
      <c r="Z232" s="176" t="str">
        <f t="shared" si="9"/>
        <v/>
      </c>
      <c r="AA232" s="55"/>
      <c r="AB232" s="55"/>
    </row>
    <row r="233" ht="30.0" customHeight="1">
      <c r="A233" s="1"/>
      <c r="B233" s="166" t="str">
        <f t="shared" si="1"/>
        <v>0</v>
      </c>
      <c r="C233" s="98" t="str">
        <f t="shared" si="10"/>
        <v>-</v>
      </c>
      <c r="D233" s="151" t="str">
        <f>IF('CADASTRO PROD'!D230 = "","", 'CADASTRO PROD'!D230)</f>
        <v/>
      </c>
      <c r="E233" s="100" t="str">
        <f>IF('CADASTRO PROD'!E230:G230 = "", "", 'CADASTRO PROD'!E230:G230)</f>
        <v/>
      </c>
      <c r="F233" s="92"/>
      <c r="G233" s="93"/>
      <c r="H233" s="101" t="str">
        <f>IF(D233="","",(SUMIFS('LANÇAMENTOS ENT'!N:N,'LANÇAMENTOS ENT'!E:E,D233)-SUMIFS('LANÇAMENTOS SAÍ'!K:K,'LANÇAMENTOS SAÍ'!E:E,D233)+SUMIFS('CADASTRO PROD'!I:I,'CADASTRO PROD'!D:D,D233)))</f>
        <v/>
      </c>
      <c r="I233" s="101"/>
      <c r="J233" s="151" t="str">
        <f>VLOOKUP(E233, 'LANÇAMENTOS ENT'!$AN$8:$AO$507, 2,FALSE)</f>
        <v>#N/A</v>
      </c>
      <c r="K233" s="103" t="str">
        <f>IFERROR(VLOOKUP($D233,'CADASTRO PROD'!$D$8:$P$508,13, FALSE)*H233, "")</f>
        <v>  </v>
      </c>
      <c r="L233" s="103" t="str">
        <f>IFERROR(VLOOKUP($D233,'CADASTRO PROD'!$D$8:$P$508,13, FALSE)*I233, "")</f>
        <v>  </v>
      </c>
      <c r="M233" s="172" t="str">
        <f t="shared" si="2"/>
        <v/>
      </c>
      <c r="N233" s="173" t="str">
        <f t="shared" si="3"/>
        <v/>
      </c>
      <c r="O233" s="181"/>
      <c r="P233" s="179"/>
      <c r="Q233" s="55"/>
      <c r="R233" s="55"/>
      <c r="S233" s="55" t="str">
        <f t="shared" si="4"/>
        <v/>
      </c>
      <c r="T233" s="55"/>
      <c r="U233" s="55" t="str">
        <f t="shared" si="5"/>
        <v/>
      </c>
      <c r="V233" s="104" t="str">
        <f t="shared" si="12"/>
        <v>  </v>
      </c>
      <c r="W233" s="152" t="str">
        <f t="shared" si="7"/>
        <v/>
      </c>
      <c r="X233" s="176" t="str">
        <f t="shared" si="8"/>
        <v/>
      </c>
      <c r="Y233" s="176" t="str">
        <f t="shared" si="11"/>
        <v>100.0%</v>
      </c>
      <c r="Z233" s="176" t="str">
        <f t="shared" si="9"/>
        <v/>
      </c>
      <c r="AA233" s="55"/>
      <c r="AB233" s="55"/>
    </row>
    <row r="234" ht="30.0" customHeight="1">
      <c r="A234" s="1"/>
      <c r="B234" s="166" t="str">
        <f t="shared" si="1"/>
        <v>0</v>
      </c>
      <c r="C234" s="108" t="str">
        <f t="shared" si="10"/>
        <v>-</v>
      </c>
      <c r="D234" s="150" t="str">
        <f>IF('CADASTRO PROD'!D231 = "","", 'CADASTRO PROD'!D231)</f>
        <v/>
      </c>
      <c r="E234" s="110" t="str">
        <f>IF('CADASTRO PROD'!E231:G231 = "", "", 'CADASTRO PROD'!E231:G231)</f>
        <v/>
      </c>
      <c r="F234" s="92"/>
      <c r="G234" s="93"/>
      <c r="H234" s="111" t="str">
        <f>IF(D234="","",(SUMIFS('LANÇAMENTOS ENT'!N:N,'LANÇAMENTOS ENT'!E:E,D234)-SUMIFS('LANÇAMENTOS SAÍ'!K:K,'LANÇAMENTOS SAÍ'!E:E,D234)+SUMIFS('CADASTRO PROD'!I:I,'CADASTRO PROD'!D:D,D234)))</f>
        <v/>
      </c>
      <c r="I234" s="111"/>
      <c r="J234" s="150" t="str">
        <f>VLOOKUP(E234, 'LANÇAMENTOS ENT'!$AN$8:$AO$507, 2,FALSE)</f>
        <v>#N/A</v>
      </c>
      <c r="K234" s="113" t="str">
        <f>IFERROR(VLOOKUP($D234,'CADASTRO PROD'!$D$8:$P$508,13, FALSE)*H234, "")</f>
        <v>  </v>
      </c>
      <c r="L234" s="113" t="str">
        <f>IFERROR(VLOOKUP($D234,'CADASTRO PROD'!$D$8:$P$508,13, FALSE)*I234, "")</f>
        <v>  </v>
      </c>
      <c r="M234" s="178" t="str">
        <f t="shared" si="2"/>
        <v/>
      </c>
      <c r="N234" s="173" t="str">
        <f t="shared" si="3"/>
        <v/>
      </c>
      <c r="O234" s="181"/>
      <c r="P234" s="179"/>
      <c r="Q234" s="55"/>
      <c r="R234" s="55"/>
      <c r="S234" s="55" t="str">
        <f t="shared" si="4"/>
        <v/>
      </c>
      <c r="T234" s="55"/>
      <c r="U234" s="55" t="str">
        <f t="shared" si="5"/>
        <v/>
      </c>
      <c r="V234" s="104" t="str">
        <f t="shared" si="12"/>
        <v>  </v>
      </c>
      <c r="W234" s="152" t="str">
        <f t="shared" si="7"/>
        <v/>
      </c>
      <c r="X234" s="176" t="str">
        <f t="shared" si="8"/>
        <v/>
      </c>
      <c r="Y234" s="176" t="str">
        <f t="shared" si="11"/>
        <v>100.0%</v>
      </c>
      <c r="Z234" s="176" t="str">
        <f t="shared" si="9"/>
        <v/>
      </c>
      <c r="AA234" s="55"/>
      <c r="AB234" s="55"/>
    </row>
    <row r="235" ht="30.0" customHeight="1">
      <c r="A235" s="1"/>
      <c r="B235" s="166" t="str">
        <f t="shared" si="1"/>
        <v>0</v>
      </c>
      <c r="C235" s="98" t="str">
        <f t="shared" si="10"/>
        <v>-</v>
      </c>
      <c r="D235" s="151" t="str">
        <f>IF('CADASTRO PROD'!D232 = "","", 'CADASTRO PROD'!D232)</f>
        <v/>
      </c>
      <c r="E235" s="100" t="str">
        <f>IF('CADASTRO PROD'!E232:G232 = "", "", 'CADASTRO PROD'!E232:G232)</f>
        <v/>
      </c>
      <c r="F235" s="92"/>
      <c r="G235" s="93"/>
      <c r="H235" s="101" t="str">
        <f>IF(D235="","",(SUMIFS('LANÇAMENTOS ENT'!N:N,'LANÇAMENTOS ENT'!E:E,D235)-SUMIFS('LANÇAMENTOS SAÍ'!K:K,'LANÇAMENTOS SAÍ'!E:E,D235)+SUMIFS('CADASTRO PROD'!I:I,'CADASTRO PROD'!D:D,D235)))</f>
        <v/>
      </c>
      <c r="I235" s="101"/>
      <c r="J235" s="151" t="str">
        <f>VLOOKUP(E235, 'LANÇAMENTOS ENT'!$AN$8:$AO$507, 2,FALSE)</f>
        <v>#N/A</v>
      </c>
      <c r="K235" s="103" t="str">
        <f>IFERROR(VLOOKUP($D235,'CADASTRO PROD'!$D$8:$P$508,13, FALSE)*H235, "")</f>
        <v>  </v>
      </c>
      <c r="L235" s="103" t="str">
        <f>IFERROR(VLOOKUP($D235,'CADASTRO PROD'!$D$8:$P$508,13, FALSE)*I235, "")</f>
        <v>  </v>
      </c>
      <c r="M235" s="172" t="str">
        <f t="shared" si="2"/>
        <v/>
      </c>
      <c r="N235" s="173" t="str">
        <f t="shared" si="3"/>
        <v/>
      </c>
      <c r="O235" s="181"/>
      <c r="P235" s="179"/>
      <c r="Q235" s="55"/>
      <c r="R235" s="55"/>
      <c r="S235" s="55" t="str">
        <f t="shared" si="4"/>
        <v/>
      </c>
      <c r="T235" s="55"/>
      <c r="U235" s="55" t="str">
        <f t="shared" si="5"/>
        <v/>
      </c>
      <c r="V235" s="104" t="str">
        <f t="shared" si="12"/>
        <v>  </v>
      </c>
      <c r="W235" s="152" t="str">
        <f t="shared" si="7"/>
        <v/>
      </c>
      <c r="X235" s="176" t="str">
        <f t="shared" si="8"/>
        <v/>
      </c>
      <c r="Y235" s="176" t="str">
        <f t="shared" si="11"/>
        <v>100.0%</v>
      </c>
      <c r="Z235" s="176" t="str">
        <f t="shared" si="9"/>
        <v/>
      </c>
      <c r="AA235" s="55"/>
      <c r="AB235" s="55"/>
    </row>
    <row r="236" ht="30.0" customHeight="1">
      <c r="A236" s="1"/>
      <c r="B236" s="166" t="str">
        <f t="shared" si="1"/>
        <v>0</v>
      </c>
      <c r="C236" s="108" t="str">
        <f t="shared" si="10"/>
        <v>-</v>
      </c>
      <c r="D236" s="150" t="str">
        <f>IF('CADASTRO PROD'!D233 = "","", 'CADASTRO PROD'!D233)</f>
        <v/>
      </c>
      <c r="E236" s="110" t="str">
        <f>IF('CADASTRO PROD'!E233:G233 = "", "", 'CADASTRO PROD'!E233:G233)</f>
        <v/>
      </c>
      <c r="F236" s="92"/>
      <c r="G236" s="93"/>
      <c r="H236" s="111" t="str">
        <f>IF(D236="","",(SUMIFS('LANÇAMENTOS ENT'!N:N,'LANÇAMENTOS ENT'!E:E,D236)-SUMIFS('LANÇAMENTOS SAÍ'!K:K,'LANÇAMENTOS SAÍ'!E:E,D236)+SUMIFS('CADASTRO PROD'!I:I,'CADASTRO PROD'!D:D,D236)))</f>
        <v/>
      </c>
      <c r="I236" s="111"/>
      <c r="J236" s="150" t="str">
        <f>VLOOKUP(E236, 'LANÇAMENTOS ENT'!$AN$8:$AO$507, 2,FALSE)</f>
        <v>#N/A</v>
      </c>
      <c r="K236" s="113" t="str">
        <f>IFERROR(VLOOKUP($D236,'CADASTRO PROD'!$D$8:$P$508,13, FALSE)*H236, "")</f>
        <v>  </v>
      </c>
      <c r="L236" s="113" t="str">
        <f>IFERROR(VLOOKUP($D236,'CADASTRO PROD'!$D$8:$P$508,13, FALSE)*I236, "")</f>
        <v>  </v>
      </c>
      <c r="M236" s="178" t="str">
        <f t="shared" si="2"/>
        <v/>
      </c>
      <c r="N236" s="173" t="str">
        <f t="shared" si="3"/>
        <v/>
      </c>
      <c r="O236" s="181"/>
      <c r="P236" s="179"/>
      <c r="Q236" s="55"/>
      <c r="R236" s="55"/>
      <c r="S236" s="55" t="str">
        <f t="shared" si="4"/>
        <v/>
      </c>
      <c r="T236" s="55"/>
      <c r="U236" s="55" t="str">
        <f t="shared" si="5"/>
        <v/>
      </c>
      <c r="V236" s="104" t="str">
        <f t="shared" si="12"/>
        <v>  </v>
      </c>
      <c r="W236" s="152" t="str">
        <f t="shared" si="7"/>
        <v/>
      </c>
      <c r="X236" s="176" t="str">
        <f t="shared" si="8"/>
        <v/>
      </c>
      <c r="Y236" s="176" t="str">
        <f t="shared" si="11"/>
        <v>100.0%</v>
      </c>
      <c r="Z236" s="176" t="str">
        <f t="shared" si="9"/>
        <v/>
      </c>
      <c r="AA236" s="55"/>
      <c r="AB236" s="55"/>
    </row>
    <row r="237" ht="30.0" customHeight="1">
      <c r="A237" s="1"/>
      <c r="B237" s="166" t="str">
        <f t="shared" si="1"/>
        <v>0</v>
      </c>
      <c r="C237" s="98" t="str">
        <f t="shared" si="10"/>
        <v>-</v>
      </c>
      <c r="D237" s="151" t="str">
        <f>IF('CADASTRO PROD'!D234 = "","", 'CADASTRO PROD'!D234)</f>
        <v/>
      </c>
      <c r="E237" s="100" t="str">
        <f>IF('CADASTRO PROD'!E234:G234 = "", "", 'CADASTRO PROD'!E234:G234)</f>
        <v/>
      </c>
      <c r="F237" s="92"/>
      <c r="G237" s="93"/>
      <c r="H237" s="101" t="str">
        <f>IF(D237="","",(SUMIFS('LANÇAMENTOS ENT'!N:N,'LANÇAMENTOS ENT'!E:E,D237)-SUMIFS('LANÇAMENTOS SAÍ'!K:K,'LANÇAMENTOS SAÍ'!E:E,D237)+SUMIFS('CADASTRO PROD'!I:I,'CADASTRO PROD'!D:D,D237)))</f>
        <v/>
      </c>
      <c r="I237" s="101"/>
      <c r="J237" s="151" t="str">
        <f>VLOOKUP(E237, 'LANÇAMENTOS ENT'!$AN$8:$AO$507, 2,FALSE)</f>
        <v>#N/A</v>
      </c>
      <c r="K237" s="103" t="str">
        <f>IFERROR(VLOOKUP($D237,'CADASTRO PROD'!$D$8:$P$508,13, FALSE)*H237, "")</f>
        <v>  </v>
      </c>
      <c r="L237" s="103" t="str">
        <f>IFERROR(VLOOKUP($D237,'CADASTRO PROD'!$D$8:$P$508,13, FALSE)*I237, "")</f>
        <v>  </v>
      </c>
      <c r="M237" s="172" t="str">
        <f t="shared" si="2"/>
        <v/>
      </c>
      <c r="N237" s="173" t="str">
        <f t="shared" si="3"/>
        <v/>
      </c>
      <c r="O237" s="181"/>
      <c r="P237" s="179"/>
      <c r="Q237" s="55"/>
      <c r="R237" s="55"/>
      <c r="S237" s="55" t="str">
        <f t="shared" si="4"/>
        <v/>
      </c>
      <c r="T237" s="55"/>
      <c r="U237" s="55" t="str">
        <f t="shared" si="5"/>
        <v/>
      </c>
      <c r="V237" s="104" t="str">
        <f t="shared" si="12"/>
        <v>  </v>
      </c>
      <c r="W237" s="152" t="str">
        <f t="shared" si="7"/>
        <v/>
      </c>
      <c r="X237" s="176" t="str">
        <f t="shared" si="8"/>
        <v/>
      </c>
      <c r="Y237" s="176" t="str">
        <f t="shared" si="11"/>
        <v>100.0%</v>
      </c>
      <c r="Z237" s="176" t="str">
        <f t="shared" si="9"/>
        <v/>
      </c>
      <c r="AA237" s="55"/>
      <c r="AB237" s="55"/>
    </row>
    <row r="238" ht="30.0" customHeight="1">
      <c r="A238" s="1"/>
      <c r="B238" s="166" t="str">
        <f t="shared" si="1"/>
        <v>0</v>
      </c>
      <c r="C238" s="108" t="str">
        <f t="shared" si="10"/>
        <v>-</v>
      </c>
      <c r="D238" s="150" t="str">
        <f>IF('CADASTRO PROD'!D235 = "","", 'CADASTRO PROD'!D235)</f>
        <v/>
      </c>
      <c r="E238" s="110" t="str">
        <f>IF('CADASTRO PROD'!E235:G235 = "", "", 'CADASTRO PROD'!E235:G235)</f>
        <v/>
      </c>
      <c r="F238" s="92"/>
      <c r="G238" s="93"/>
      <c r="H238" s="111" t="str">
        <f>IF(D238="","",(SUMIFS('LANÇAMENTOS ENT'!N:N,'LANÇAMENTOS ENT'!E:E,D238)-SUMIFS('LANÇAMENTOS SAÍ'!K:K,'LANÇAMENTOS SAÍ'!E:E,D238)+SUMIFS('CADASTRO PROD'!I:I,'CADASTRO PROD'!D:D,D238)))</f>
        <v/>
      </c>
      <c r="I238" s="111"/>
      <c r="J238" s="150" t="str">
        <f>VLOOKUP(E238, 'LANÇAMENTOS ENT'!$AN$8:$AO$507, 2,FALSE)</f>
        <v>#N/A</v>
      </c>
      <c r="K238" s="113" t="str">
        <f>IFERROR(VLOOKUP($D238,'CADASTRO PROD'!$D$8:$P$508,13, FALSE)*H238, "")</f>
        <v>  </v>
      </c>
      <c r="L238" s="113" t="str">
        <f>IFERROR(VLOOKUP($D238,'CADASTRO PROD'!$D$8:$P$508,13, FALSE)*I238, "")</f>
        <v>  </v>
      </c>
      <c r="M238" s="178" t="str">
        <f t="shared" si="2"/>
        <v/>
      </c>
      <c r="N238" s="173" t="str">
        <f t="shared" si="3"/>
        <v/>
      </c>
      <c r="O238" s="181"/>
      <c r="P238" s="179"/>
      <c r="Q238" s="55"/>
      <c r="R238" s="55"/>
      <c r="S238" s="55" t="str">
        <f t="shared" si="4"/>
        <v/>
      </c>
      <c r="T238" s="55"/>
      <c r="U238" s="55" t="str">
        <f t="shared" si="5"/>
        <v/>
      </c>
      <c r="V238" s="104" t="str">
        <f t="shared" si="12"/>
        <v>  </v>
      </c>
      <c r="W238" s="152" t="str">
        <f t="shared" si="7"/>
        <v/>
      </c>
      <c r="X238" s="176" t="str">
        <f t="shared" si="8"/>
        <v/>
      </c>
      <c r="Y238" s="176" t="str">
        <f t="shared" si="11"/>
        <v>100.0%</v>
      </c>
      <c r="Z238" s="176" t="str">
        <f t="shared" si="9"/>
        <v/>
      </c>
      <c r="AA238" s="55"/>
      <c r="AB238" s="55"/>
    </row>
    <row r="239" ht="30.0" customHeight="1">
      <c r="A239" s="1"/>
      <c r="B239" s="166" t="str">
        <f t="shared" si="1"/>
        <v>0</v>
      </c>
      <c r="C239" s="98" t="str">
        <f t="shared" si="10"/>
        <v>-</v>
      </c>
      <c r="D239" s="151" t="str">
        <f>IF('CADASTRO PROD'!D236 = "","", 'CADASTRO PROD'!D236)</f>
        <v/>
      </c>
      <c r="E239" s="100" t="str">
        <f>IF('CADASTRO PROD'!E236:G236 = "", "", 'CADASTRO PROD'!E236:G236)</f>
        <v/>
      </c>
      <c r="F239" s="92"/>
      <c r="G239" s="93"/>
      <c r="H239" s="101" t="str">
        <f>IF(D239="","",(SUMIFS('LANÇAMENTOS ENT'!N:N,'LANÇAMENTOS ENT'!E:E,D239)-SUMIFS('LANÇAMENTOS SAÍ'!K:K,'LANÇAMENTOS SAÍ'!E:E,D239)+SUMIFS('CADASTRO PROD'!I:I,'CADASTRO PROD'!D:D,D239)))</f>
        <v/>
      </c>
      <c r="I239" s="101"/>
      <c r="J239" s="151" t="str">
        <f>VLOOKUP(E239, 'LANÇAMENTOS ENT'!$AN$8:$AO$507, 2,FALSE)</f>
        <v>#N/A</v>
      </c>
      <c r="K239" s="103" t="str">
        <f>IFERROR(VLOOKUP($D239,'CADASTRO PROD'!$D$8:$P$508,13, FALSE)*H239, "")</f>
        <v>  </v>
      </c>
      <c r="L239" s="103" t="str">
        <f>IFERROR(VLOOKUP($D239,'CADASTRO PROD'!$D$8:$P$508,13, FALSE)*I239, "")</f>
        <v>  </v>
      </c>
      <c r="M239" s="172" t="str">
        <f t="shared" si="2"/>
        <v/>
      </c>
      <c r="N239" s="173" t="str">
        <f t="shared" si="3"/>
        <v/>
      </c>
      <c r="O239" s="181"/>
      <c r="P239" s="179"/>
      <c r="Q239" s="55"/>
      <c r="R239" s="55"/>
      <c r="S239" s="55" t="str">
        <f t="shared" si="4"/>
        <v/>
      </c>
      <c r="T239" s="55"/>
      <c r="U239" s="55" t="str">
        <f t="shared" si="5"/>
        <v/>
      </c>
      <c r="V239" s="104" t="str">
        <f t="shared" si="12"/>
        <v>  </v>
      </c>
      <c r="W239" s="152" t="str">
        <f t="shared" si="7"/>
        <v/>
      </c>
      <c r="X239" s="176" t="str">
        <f t="shared" si="8"/>
        <v/>
      </c>
      <c r="Y239" s="176" t="str">
        <f t="shared" si="11"/>
        <v>100.0%</v>
      </c>
      <c r="Z239" s="176" t="str">
        <f t="shared" si="9"/>
        <v/>
      </c>
      <c r="AA239" s="55"/>
      <c r="AB239" s="55"/>
    </row>
    <row r="240" ht="30.0" customHeight="1">
      <c r="A240" s="1"/>
      <c r="B240" s="166" t="str">
        <f t="shared" si="1"/>
        <v>0</v>
      </c>
      <c r="C240" s="108" t="str">
        <f t="shared" si="10"/>
        <v>-</v>
      </c>
      <c r="D240" s="150" t="str">
        <f>IF('CADASTRO PROD'!D237 = "","", 'CADASTRO PROD'!D237)</f>
        <v/>
      </c>
      <c r="E240" s="110" t="str">
        <f>IF('CADASTRO PROD'!E237:G237 = "", "", 'CADASTRO PROD'!E237:G237)</f>
        <v/>
      </c>
      <c r="F240" s="92"/>
      <c r="G240" s="93"/>
      <c r="H240" s="111" t="str">
        <f>IF(D240="","",(SUMIFS('LANÇAMENTOS ENT'!N:N,'LANÇAMENTOS ENT'!E:E,D240)-SUMIFS('LANÇAMENTOS SAÍ'!K:K,'LANÇAMENTOS SAÍ'!E:E,D240)+SUMIFS('CADASTRO PROD'!I:I,'CADASTRO PROD'!D:D,D240)))</f>
        <v/>
      </c>
      <c r="I240" s="111"/>
      <c r="J240" s="150" t="str">
        <f>VLOOKUP(E240, 'LANÇAMENTOS ENT'!$AN$8:$AO$507, 2,FALSE)</f>
        <v>#N/A</v>
      </c>
      <c r="K240" s="113" t="str">
        <f>IFERROR(VLOOKUP($D240,'CADASTRO PROD'!$D$8:$P$508,13, FALSE)*H240, "")</f>
        <v>  </v>
      </c>
      <c r="L240" s="113" t="str">
        <f>IFERROR(VLOOKUP($D240,'CADASTRO PROD'!$D$8:$P$508,13, FALSE)*I240, "")</f>
        <v>  </v>
      </c>
      <c r="M240" s="178" t="str">
        <f t="shared" si="2"/>
        <v/>
      </c>
      <c r="N240" s="173" t="str">
        <f t="shared" si="3"/>
        <v/>
      </c>
      <c r="O240" s="181"/>
      <c r="P240" s="179"/>
      <c r="Q240" s="55"/>
      <c r="R240" s="55"/>
      <c r="S240" s="55" t="str">
        <f t="shared" si="4"/>
        <v/>
      </c>
      <c r="T240" s="55"/>
      <c r="U240" s="55" t="str">
        <f t="shared" si="5"/>
        <v/>
      </c>
      <c r="V240" s="104" t="str">
        <f t="shared" si="12"/>
        <v>  </v>
      </c>
      <c r="W240" s="152" t="str">
        <f t="shared" si="7"/>
        <v/>
      </c>
      <c r="X240" s="176" t="str">
        <f t="shared" si="8"/>
        <v/>
      </c>
      <c r="Y240" s="176" t="str">
        <f t="shared" si="11"/>
        <v>100.0%</v>
      </c>
      <c r="Z240" s="176" t="str">
        <f t="shared" si="9"/>
        <v/>
      </c>
      <c r="AA240" s="55"/>
      <c r="AB240" s="55"/>
    </row>
    <row r="241" ht="30.0" customHeight="1">
      <c r="A241" s="1"/>
      <c r="B241" s="166" t="str">
        <f t="shared" si="1"/>
        <v>0</v>
      </c>
      <c r="C241" s="98" t="str">
        <f t="shared" si="10"/>
        <v>-</v>
      </c>
      <c r="D241" s="151" t="str">
        <f>IF('CADASTRO PROD'!D238 = "","", 'CADASTRO PROD'!D238)</f>
        <v/>
      </c>
      <c r="E241" s="100" t="str">
        <f>IF('CADASTRO PROD'!E238:G238 = "", "", 'CADASTRO PROD'!E238:G238)</f>
        <v/>
      </c>
      <c r="F241" s="92"/>
      <c r="G241" s="93"/>
      <c r="H241" s="101" t="str">
        <f>IF(D241="","",(SUMIFS('LANÇAMENTOS ENT'!N:N,'LANÇAMENTOS ENT'!E:E,D241)-SUMIFS('LANÇAMENTOS SAÍ'!K:K,'LANÇAMENTOS SAÍ'!E:E,D241)+SUMIFS('CADASTRO PROD'!I:I,'CADASTRO PROD'!D:D,D241)))</f>
        <v/>
      </c>
      <c r="I241" s="101"/>
      <c r="J241" s="151" t="str">
        <f>VLOOKUP(E241, 'LANÇAMENTOS ENT'!$AN$8:$AO$507, 2,FALSE)</f>
        <v>#N/A</v>
      </c>
      <c r="K241" s="103" t="str">
        <f>IFERROR(VLOOKUP($D241,'CADASTRO PROD'!$D$8:$P$508,13, FALSE)*H241, "")</f>
        <v>  </v>
      </c>
      <c r="L241" s="103" t="str">
        <f>IFERROR(VLOOKUP($D241,'CADASTRO PROD'!$D$8:$P$508,13, FALSE)*I241, "")</f>
        <v>  </v>
      </c>
      <c r="M241" s="172" t="str">
        <f t="shared" si="2"/>
        <v/>
      </c>
      <c r="N241" s="173" t="str">
        <f t="shared" si="3"/>
        <v/>
      </c>
      <c r="O241" s="181"/>
      <c r="P241" s="179"/>
      <c r="Q241" s="55"/>
      <c r="R241" s="55"/>
      <c r="S241" s="55" t="str">
        <f t="shared" si="4"/>
        <v/>
      </c>
      <c r="T241" s="55"/>
      <c r="U241" s="55" t="str">
        <f t="shared" si="5"/>
        <v/>
      </c>
      <c r="V241" s="104" t="str">
        <f t="shared" si="12"/>
        <v>  </v>
      </c>
      <c r="W241" s="152" t="str">
        <f t="shared" si="7"/>
        <v/>
      </c>
      <c r="X241" s="176" t="str">
        <f t="shared" si="8"/>
        <v/>
      </c>
      <c r="Y241" s="176" t="str">
        <f t="shared" si="11"/>
        <v>100.0%</v>
      </c>
      <c r="Z241" s="176" t="str">
        <f t="shared" si="9"/>
        <v/>
      </c>
      <c r="AA241" s="55"/>
      <c r="AB241" s="55"/>
    </row>
    <row r="242" ht="30.0" customHeight="1">
      <c r="A242" s="1"/>
      <c r="B242" s="166" t="str">
        <f t="shared" si="1"/>
        <v>0</v>
      </c>
      <c r="C242" s="108" t="str">
        <f t="shared" si="10"/>
        <v>-</v>
      </c>
      <c r="D242" s="150" t="str">
        <f>IF('CADASTRO PROD'!D239 = "","", 'CADASTRO PROD'!D239)</f>
        <v/>
      </c>
      <c r="E242" s="110" t="str">
        <f>IF('CADASTRO PROD'!E239:G239 = "", "", 'CADASTRO PROD'!E239:G239)</f>
        <v/>
      </c>
      <c r="F242" s="92"/>
      <c r="G242" s="93"/>
      <c r="H242" s="111" t="str">
        <f>IF(D242="","",(SUMIFS('LANÇAMENTOS ENT'!N:N,'LANÇAMENTOS ENT'!E:E,D242)-SUMIFS('LANÇAMENTOS SAÍ'!K:K,'LANÇAMENTOS SAÍ'!E:E,D242)+SUMIFS('CADASTRO PROD'!I:I,'CADASTRO PROD'!D:D,D242)))</f>
        <v/>
      </c>
      <c r="I242" s="111"/>
      <c r="J242" s="150" t="str">
        <f>VLOOKUP(E242, 'LANÇAMENTOS ENT'!$AN$8:$AO$507, 2,FALSE)</f>
        <v>#N/A</v>
      </c>
      <c r="K242" s="113" t="str">
        <f>IFERROR(VLOOKUP($D242,'CADASTRO PROD'!$D$8:$P$508,13, FALSE)*H242, "")</f>
        <v>  </v>
      </c>
      <c r="L242" s="113" t="str">
        <f>IFERROR(VLOOKUP($D242,'CADASTRO PROD'!$D$8:$P$508,13, FALSE)*I242, "")</f>
        <v>  </v>
      </c>
      <c r="M242" s="178" t="str">
        <f t="shared" si="2"/>
        <v/>
      </c>
      <c r="N242" s="173" t="str">
        <f t="shared" si="3"/>
        <v/>
      </c>
      <c r="O242" s="181"/>
      <c r="P242" s="179"/>
      <c r="Q242" s="55"/>
      <c r="R242" s="55"/>
      <c r="S242" s="55" t="str">
        <f t="shared" si="4"/>
        <v/>
      </c>
      <c r="T242" s="55"/>
      <c r="U242" s="55" t="str">
        <f t="shared" si="5"/>
        <v/>
      </c>
      <c r="V242" s="104" t="str">
        <f t="shared" si="12"/>
        <v>  </v>
      </c>
      <c r="W242" s="152" t="str">
        <f t="shared" si="7"/>
        <v/>
      </c>
      <c r="X242" s="176" t="str">
        <f t="shared" si="8"/>
        <v/>
      </c>
      <c r="Y242" s="176" t="str">
        <f t="shared" si="11"/>
        <v>100.0%</v>
      </c>
      <c r="Z242" s="176" t="str">
        <f t="shared" si="9"/>
        <v/>
      </c>
      <c r="AA242" s="55"/>
      <c r="AB242" s="55"/>
    </row>
    <row r="243" ht="30.0" customHeight="1">
      <c r="A243" s="1"/>
      <c r="B243" s="166" t="str">
        <f t="shared" si="1"/>
        <v>0</v>
      </c>
      <c r="C243" s="98" t="str">
        <f t="shared" si="10"/>
        <v>-</v>
      </c>
      <c r="D243" s="151" t="str">
        <f>IF('CADASTRO PROD'!D240 = "","", 'CADASTRO PROD'!D240)</f>
        <v/>
      </c>
      <c r="E243" s="100" t="str">
        <f>IF('CADASTRO PROD'!E240:G240 = "", "", 'CADASTRO PROD'!E240:G240)</f>
        <v/>
      </c>
      <c r="F243" s="92"/>
      <c r="G243" s="93"/>
      <c r="H243" s="101" t="str">
        <f>IF(D243="","",(SUMIFS('LANÇAMENTOS ENT'!N:N,'LANÇAMENTOS ENT'!E:E,D243)-SUMIFS('LANÇAMENTOS SAÍ'!K:K,'LANÇAMENTOS SAÍ'!E:E,D243)+SUMIFS('CADASTRO PROD'!I:I,'CADASTRO PROD'!D:D,D243)))</f>
        <v/>
      </c>
      <c r="I243" s="101"/>
      <c r="J243" s="151" t="str">
        <f>VLOOKUP(E243, 'LANÇAMENTOS ENT'!$AN$8:$AO$507, 2,FALSE)</f>
        <v>#N/A</v>
      </c>
      <c r="K243" s="103" t="str">
        <f>IFERROR(VLOOKUP($D243,'CADASTRO PROD'!$D$8:$P$508,13, FALSE)*H243, "")</f>
        <v>  </v>
      </c>
      <c r="L243" s="103" t="str">
        <f>IFERROR(VLOOKUP($D243,'CADASTRO PROD'!$D$8:$P$508,13, FALSE)*I243, "")</f>
        <v>  </v>
      </c>
      <c r="M243" s="172" t="str">
        <f t="shared" si="2"/>
        <v/>
      </c>
      <c r="N243" s="173" t="str">
        <f t="shared" si="3"/>
        <v/>
      </c>
      <c r="O243" s="181"/>
      <c r="P243" s="179"/>
      <c r="Q243" s="55"/>
      <c r="R243" s="55"/>
      <c r="S243" s="55" t="str">
        <f t="shared" si="4"/>
        <v/>
      </c>
      <c r="T243" s="55"/>
      <c r="U243" s="55" t="str">
        <f t="shared" si="5"/>
        <v/>
      </c>
      <c r="V243" s="104" t="str">
        <f t="shared" si="12"/>
        <v>  </v>
      </c>
      <c r="W243" s="152" t="str">
        <f t="shared" si="7"/>
        <v/>
      </c>
      <c r="X243" s="176" t="str">
        <f t="shared" si="8"/>
        <v/>
      </c>
      <c r="Y243" s="176" t="str">
        <f t="shared" si="11"/>
        <v>100.0%</v>
      </c>
      <c r="Z243" s="176" t="str">
        <f t="shared" si="9"/>
        <v/>
      </c>
      <c r="AA243" s="55"/>
      <c r="AB243" s="55"/>
    </row>
    <row r="244" ht="30.0" customHeight="1">
      <c r="A244" s="1"/>
      <c r="B244" s="166" t="str">
        <f t="shared" si="1"/>
        <v>0</v>
      </c>
      <c r="C244" s="108" t="str">
        <f t="shared" si="10"/>
        <v>-</v>
      </c>
      <c r="D244" s="150" t="str">
        <f>IF('CADASTRO PROD'!D241 = "","", 'CADASTRO PROD'!D241)</f>
        <v/>
      </c>
      <c r="E244" s="110" t="str">
        <f>IF('CADASTRO PROD'!E241:G241 = "", "", 'CADASTRO PROD'!E241:G241)</f>
        <v/>
      </c>
      <c r="F244" s="92"/>
      <c r="G244" s="93"/>
      <c r="H244" s="111" t="str">
        <f>IF(D244="","",(SUMIFS('LANÇAMENTOS ENT'!N:N,'LANÇAMENTOS ENT'!E:E,D244)-SUMIFS('LANÇAMENTOS SAÍ'!K:K,'LANÇAMENTOS SAÍ'!E:E,D244)+SUMIFS('CADASTRO PROD'!I:I,'CADASTRO PROD'!D:D,D244)))</f>
        <v/>
      </c>
      <c r="I244" s="111"/>
      <c r="J244" s="150" t="str">
        <f>VLOOKUP(E244, 'LANÇAMENTOS ENT'!$AN$8:$AO$507, 2,FALSE)</f>
        <v>#N/A</v>
      </c>
      <c r="K244" s="113" t="str">
        <f>IFERROR(VLOOKUP($D244,'CADASTRO PROD'!$D$8:$P$508,13, FALSE)*H244, "")</f>
        <v>  </v>
      </c>
      <c r="L244" s="113" t="str">
        <f>IFERROR(VLOOKUP($D244,'CADASTRO PROD'!$D$8:$P$508,13, FALSE)*I244, "")</f>
        <v>  </v>
      </c>
      <c r="M244" s="178" t="str">
        <f t="shared" si="2"/>
        <v/>
      </c>
      <c r="N244" s="173" t="str">
        <f t="shared" si="3"/>
        <v/>
      </c>
      <c r="O244" s="181"/>
      <c r="P244" s="179"/>
      <c r="Q244" s="55"/>
      <c r="R244" s="55"/>
      <c r="S244" s="55" t="str">
        <f t="shared" si="4"/>
        <v/>
      </c>
      <c r="T244" s="55"/>
      <c r="U244" s="55" t="str">
        <f t="shared" si="5"/>
        <v/>
      </c>
      <c r="V244" s="104" t="str">
        <f t="shared" si="12"/>
        <v>  </v>
      </c>
      <c r="W244" s="152" t="str">
        <f t="shared" si="7"/>
        <v/>
      </c>
      <c r="X244" s="176" t="str">
        <f t="shared" si="8"/>
        <v/>
      </c>
      <c r="Y244" s="176" t="str">
        <f t="shared" si="11"/>
        <v>100.0%</v>
      </c>
      <c r="Z244" s="176" t="str">
        <f t="shared" si="9"/>
        <v/>
      </c>
      <c r="AA244" s="55"/>
      <c r="AB244" s="55"/>
    </row>
    <row r="245" ht="30.0" customHeight="1">
      <c r="A245" s="1"/>
      <c r="B245" s="166" t="str">
        <f t="shared" si="1"/>
        <v>0</v>
      </c>
      <c r="C245" s="98" t="str">
        <f t="shared" si="10"/>
        <v>-</v>
      </c>
      <c r="D245" s="151" t="str">
        <f>IF('CADASTRO PROD'!D242 = "","", 'CADASTRO PROD'!D242)</f>
        <v/>
      </c>
      <c r="E245" s="100" t="str">
        <f>IF('CADASTRO PROD'!E242:G242 = "", "", 'CADASTRO PROD'!E242:G242)</f>
        <v/>
      </c>
      <c r="F245" s="92"/>
      <c r="G245" s="93"/>
      <c r="H245" s="101" t="str">
        <f>IF(D245="","",(SUMIFS('LANÇAMENTOS ENT'!N:N,'LANÇAMENTOS ENT'!E:E,D245)-SUMIFS('LANÇAMENTOS SAÍ'!K:K,'LANÇAMENTOS SAÍ'!E:E,D245)+SUMIFS('CADASTRO PROD'!I:I,'CADASTRO PROD'!D:D,D245)))</f>
        <v/>
      </c>
      <c r="I245" s="101"/>
      <c r="J245" s="151" t="str">
        <f>VLOOKUP(E245, 'LANÇAMENTOS ENT'!$AN$8:$AO$507, 2,FALSE)</f>
        <v>#N/A</v>
      </c>
      <c r="K245" s="103" t="str">
        <f>IFERROR(VLOOKUP($D245,'CADASTRO PROD'!$D$8:$P$508,13, FALSE)*H245, "")</f>
        <v>  </v>
      </c>
      <c r="L245" s="103" t="str">
        <f>IFERROR(VLOOKUP($D245,'CADASTRO PROD'!$D$8:$P$508,13, FALSE)*I245, "")</f>
        <v>  </v>
      </c>
      <c r="M245" s="172" t="str">
        <f t="shared" si="2"/>
        <v/>
      </c>
      <c r="N245" s="173" t="str">
        <f t="shared" si="3"/>
        <v/>
      </c>
      <c r="O245" s="181"/>
      <c r="P245" s="179"/>
      <c r="Q245" s="55"/>
      <c r="R245" s="55"/>
      <c r="S245" s="55" t="str">
        <f t="shared" si="4"/>
        <v/>
      </c>
      <c r="T245" s="55"/>
      <c r="U245" s="55" t="str">
        <f t="shared" si="5"/>
        <v/>
      </c>
      <c r="V245" s="104" t="str">
        <f t="shared" si="12"/>
        <v>  </v>
      </c>
      <c r="W245" s="152" t="str">
        <f t="shared" si="7"/>
        <v/>
      </c>
      <c r="X245" s="176" t="str">
        <f t="shared" si="8"/>
        <v/>
      </c>
      <c r="Y245" s="176" t="str">
        <f t="shared" si="11"/>
        <v>100.0%</v>
      </c>
      <c r="Z245" s="176" t="str">
        <f t="shared" si="9"/>
        <v/>
      </c>
      <c r="AA245" s="55"/>
      <c r="AB245" s="55"/>
    </row>
    <row r="246" ht="30.0" customHeight="1">
      <c r="A246" s="1"/>
      <c r="B246" s="166" t="str">
        <f t="shared" si="1"/>
        <v>0</v>
      </c>
      <c r="C246" s="108" t="str">
        <f t="shared" si="10"/>
        <v>-</v>
      </c>
      <c r="D246" s="150" t="str">
        <f>IF('CADASTRO PROD'!D243 = "","", 'CADASTRO PROD'!D243)</f>
        <v/>
      </c>
      <c r="E246" s="110" t="str">
        <f>IF('CADASTRO PROD'!E243:G243 = "", "", 'CADASTRO PROD'!E243:G243)</f>
        <v/>
      </c>
      <c r="F246" s="92"/>
      <c r="G246" s="93"/>
      <c r="H246" s="111" t="str">
        <f>IF(D246="","",(SUMIFS('LANÇAMENTOS ENT'!N:N,'LANÇAMENTOS ENT'!E:E,D246)-SUMIFS('LANÇAMENTOS SAÍ'!K:K,'LANÇAMENTOS SAÍ'!E:E,D246)+SUMIFS('CADASTRO PROD'!I:I,'CADASTRO PROD'!D:D,D246)))</f>
        <v/>
      </c>
      <c r="I246" s="111"/>
      <c r="J246" s="150" t="str">
        <f>VLOOKUP(E246, 'LANÇAMENTOS ENT'!$AN$8:$AO$507, 2,FALSE)</f>
        <v>#N/A</v>
      </c>
      <c r="K246" s="113" t="str">
        <f>IFERROR(VLOOKUP($D246,'CADASTRO PROD'!$D$8:$P$508,13, FALSE)*H246, "")</f>
        <v>  </v>
      </c>
      <c r="L246" s="113" t="str">
        <f>IFERROR(VLOOKUP($D246,'CADASTRO PROD'!$D$8:$P$508,13, FALSE)*I246, "")</f>
        <v>  </v>
      </c>
      <c r="M246" s="178" t="str">
        <f t="shared" si="2"/>
        <v/>
      </c>
      <c r="N246" s="173" t="str">
        <f t="shared" si="3"/>
        <v/>
      </c>
      <c r="O246" s="181"/>
      <c r="P246" s="179"/>
      <c r="Q246" s="55"/>
      <c r="R246" s="55"/>
      <c r="S246" s="55" t="str">
        <f t="shared" si="4"/>
        <v/>
      </c>
      <c r="T246" s="55"/>
      <c r="U246" s="55" t="str">
        <f t="shared" si="5"/>
        <v/>
      </c>
      <c r="V246" s="104" t="str">
        <f t="shared" si="12"/>
        <v>  </v>
      </c>
      <c r="W246" s="152" t="str">
        <f t="shared" si="7"/>
        <v/>
      </c>
      <c r="X246" s="176" t="str">
        <f t="shared" si="8"/>
        <v/>
      </c>
      <c r="Y246" s="176" t="str">
        <f t="shared" si="11"/>
        <v>100.0%</v>
      </c>
      <c r="Z246" s="176" t="str">
        <f t="shared" si="9"/>
        <v/>
      </c>
      <c r="AA246" s="55"/>
      <c r="AB246" s="55"/>
    </row>
    <row r="247" ht="30.0" customHeight="1">
      <c r="A247" s="1"/>
      <c r="B247" s="166" t="str">
        <f t="shared" si="1"/>
        <v>0</v>
      </c>
      <c r="C247" s="98" t="str">
        <f t="shared" si="10"/>
        <v>-</v>
      </c>
      <c r="D247" s="151" t="str">
        <f>IF('CADASTRO PROD'!D244 = "","", 'CADASTRO PROD'!D244)</f>
        <v/>
      </c>
      <c r="E247" s="100" t="str">
        <f>IF('CADASTRO PROD'!E244:G244 = "", "", 'CADASTRO PROD'!E244:G244)</f>
        <v/>
      </c>
      <c r="F247" s="92"/>
      <c r="G247" s="93"/>
      <c r="H247" s="101" t="str">
        <f>IF(D247="","",(SUMIFS('LANÇAMENTOS ENT'!N:N,'LANÇAMENTOS ENT'!E:E,D247)-SUMIFS('LANÇAMENTOS SAÍ'!K:K,'LANÇAMENTOS SAÍ'!E:E,D247)+SUMIFS('CADASTRO PROD'!I:I,'CADASTRO PROD'!D:D,D247)))</f>
        <v/>
      </c>
      <c r="I247" s="101"/>
      <c r="J247" s="151" t="str">
        <f>VLOOKUP(E247, 'LANÇAMENTOS ENT'!$AN$8:$AO$507, 2,FALSE)</f>
        <v>#N/A</v>
      </c>
      <c r="K247" s="103" t="str">
        <f>IFERROR(VLOOKUP($D247,'CADASTRO PROD'!$D$8:$P$508,13, FALSE)*H247, "")</f>
        <v>  </v>
      </c>
      <c r="L247" s="103" t="str">
        <f>IFERROR(VLOOKUP($D247,'CADASTRO PROD'!$D$8:$P$508,13, FALSE)*I247, "")</f>
        <v>  </v>
      </c>
      <c r="M247" s="172" t="str">
        <f t="shared" si="2"/>
        <v/>
      </c>
      <c r="N247" s="173" t="str">
        <f t="shared" si="3"/>
        <v/>
      </c>
      <c r="O247" s="181"/>
      <c r="P247" s="179"/>
      <c r="Q247" s="55"/>
      <c r="R247" s="55"/>
      <c r="S247" s="55" t="str">
        <f t="shared" si="4"/>
        <v/>
      </c>
      <c r="T247" s="55"/>
      <c r="U247" s="55" t="str">
        <f t="shared" si="5"/>
        <v/>
      </c>
      <c r="V247" s="104" t="str">
        <f t="shared" si="12"/>
        <v>  </v>
      </c>
      <c r="W247" s="152" t="str">
        <f t="shared" si="7"/>
        <v/>
      </c>
      <c r="X247" s="176" t="str">
        <f t="shared" si="8"/>
        <v/>
      </c>
      <c r="Y247" s="176" t="str">
        <f t="shared" si="11"/>
        <v>100.0%</v>
      </c>
      <c r="Z247" s="176" t="str">
        <f t="shared" si="9"/>
        <v/>
      </c>
      <c r="AA247" s="55"/>
      <c r="AB247" s="55"/>
    </row>
    <row r="248" ht="30.0" customHeight="1">
      <c r="A248" s="1"/>
      <c r="B248" s="166" t="str">
        <f t="shared" si="1"/>
        <v>0</v>
      </c>
      <c r="C248" s="108" t="str">
        <f t="shared" si="10"/>
        <v>-</v>
      </c>
      <c r="D248" s="150" t="str">
        <f>IF('CADASTRO PROD'!D245 = "","", 'CADASTRO PROD'!D245)</f>
        <v/>
      </c>
      <c r="E248" s="110" t="str">
        <f>IF('CADASTRO PROD'!E245:G245 = "", "", 'CADASTRO PROD'!E245:G245)</f>
        <v/>
      </c>
      <c r="F248" s="92"/>
      <c r="G248" s="93"/>
      <c r="H248" s="111" t="str">
        <f>IF(D248="","",(SUMIFS('LANÇAMENTOS ENT'!N:N,'LANÇAMENTOS ENT'!E:E,D248)-SUMIFS('LANÇAMENTOS SAÍ'!K:K,'LANÇAMENTOS SAÍ'!E:E,D248)+SUMIFS('CADASTRO PROD'!I:I,'CADASTRO PROD'!D:D,D248)))</f>
        <v/>
      </c>
      <c r="I248" s="111"/>
      <c r="J248" s="150" t="str">
        <f>VLOOKUP(E248, 'LANÇAMENTOS ENT'!$AN$8:$AO$507, 2,FALSE)</f>
        <v>#N/A</v>
      </c>
      <c r="K248" s="113" t="str">
        <f>IFERROR(VLOOKUP($D248,'CADASTRO PROD'!$D$8:$P$508,13, FALSE)*H248, "")</f>
        <v>  </v>
      </c>
      <c r="L248" s="113" t="str">
        <f>IFERROR(VLOOKUP($D248,'CADASTRO PROD'!$D$8:$P$508,13, FALSE)*I248, "")</f>
        <v>  </v>
      </c>
      <c r="M248" s="178" t="str">
        <f t="shared" si="2"/>
        <v/>
      </c>
      <c r="N248" s="173" t="str">
        <f t="shared" si="3"/>
        <v/>
      </c>
      <c r="O248" s="181"/>
      <c r="P248" s="179"/>
      <c r="Q248" s="55"/>
      <c r="R248" s="55"/>
      <c r="S248" s="55" t="str">
        <f t="shared" si="4"/>
        <v/>
      </c>
      <c r="T248" s="55"/>
      <c r="U248" s="55" t="str">
        <f t="shared" si="5"/>
        <v/>
      </c>
      <c r="V248" s="104" t="str">
        <f t="shared" si="12"/>
        <v>  </v>
      </c>
      <c r="W248" s="152" t="str">
        <f t="shared" si="7"/>
        <v/>
      </c>
      <c r="X248" s="176" t="str">
        <f t="shared" si="8"/>
        <v/>
      </c>
      <c r="Y248" s="176" t="str">
        <f t="shared" si="11"/>
        <v>100.0%</v>
      </c>
      <c r="Z248" s="176" t="str">
        <f t="shared" si="9"/>
        <v/>
      </c>
      <c r="AA248" s="55"/>
      <c r="AB248" s="55"/>
    </row>
    <row r="249" ht="30.0" customHeight="1">
      <c r="A249" s="1"/>
      <c r="B249" s="166" t="str">
        <f t="shared" si="1"/>
        <v>0</v>
      </c>
      <c r="C249" s="98" t="str">
        <f t="shared" si="10"/>
        <v>-</v>
      </c>
      <c r="D249" s="151" t="str">
        <f>IF('CADASTRO PROD'!D246 = "","", 'CADASTRO PROD'!D246)</f>
        <v/>
      </c>
      <c r="E249" s="100" t="str">
        <f>IF('CADASTRO PROD'!E246:G246 = "", "", 'CADASTRO PROD'!E246:G246)</f>
        <v/>
      </c>
      <c r="F249" s="92"/>
      <c r="G249" s="93"/>
      <c r="H249" s="101" t="str">
        <f>IF(D249="","",(SUMIFS('LANÇAMENTOS ENT'!N:N,'LANÇAMENTOS ENT'!E:E,D249)-SUMIFS('LANÇAMENTOS SAÍ'!K:K,'LANÇAMENTOS SAÍ'!E:E,D249)+SUMIFS('CADASTRO PROD'!I:I,'CADASTRO PROD'!D:D,D249)))</f>
        <v/>
      </c>
      <c r="I249" s="101"/>
      <c r="J249" s="151" t="str">
        <f>VLOOKUP(E249, 'LANÇAMENTOS ENT'!$AN$8:$AO$507, 2,FALSE)</f>
        <v>#N/A</v>
      </c>
      <c r="K249" s="103" t="str">
        <f>IFERROR(VLOOKUP($D249,'CADASTRO PROD'!$D$8:$P$508,13, FALSE)*H249, "")</f>
        <v>  </v>
      </c>
      <c r="L249" s="103" t="str">
        <f>IFERROR(VLOOKUP($D249,'CADASTRO PROD'!$D$8:$P$508,13, FALSE)*I249, "")</f>
        <v>  </v>
      </c>
      <c r="M249" s="172" t="str">
        <f t="shared" si="2"/>
        <v/>
      </c>
      <c r="N249" s="173" t="str">
        <f t="shared" si="3"/>
        <v/>
      </c>
      <c r="O249" s="181"/>
      <c r="P249" s="179"/>
      <c r="Q249" s="55"/>
      <c r="R249" s="55"/>
      <c r="S249" s="55" t="str">
        <f t="shared" si="4"/>
        <v/>
      </c>
      <c r="T249" s="55"/>
      <c r="U249" s="55" t="str">
        <f t="shared" si="5"/>
        <v/>
      </c>
      <c r="V249" s="104" t="str">
        <f t="shared" si="12"/>
        <v>  </v>
      </c>
      <c r="W249" s="152" t="str">
        <f t="shared" si="7"/>
        <v/>
      </c>
      <c r="X249" s="176" t="str">
        <f t="shared" si="8"/>
        <v/>
      </c>
      <c r="Y249" s="176" t="str">
        <f t="shared" si="11"/>
        <v>100.0%</v>
      </c>
      <c r="Z249" s="176" t="str">
        <f t="shared" si="9"/>
        <v/>
      </c>
      <c r="AA249" s="55"/>
      <c r="AB249" s="55"/>
    </row>
    <row r="250" ht="30.0" customHeight="1">
      <c r="A250" s="1"/>
      <c r="B250" s="166" t="str">
        <f t="shared" si="1"/>
        <v>0</v>
      </c>
      <c r="C250" s="108" t="str">
        <f t="shared" si="10"/>
        <v>-</v>
      </c>
      <c r="D250" s="150" t="str">
        <f>IF('CADASTRO PROD'!D247 = "","", 'CADASTRO PROD'!D247)</f>
        <v/>
      </c>
      <c r="E250" s="110" t="str">
        <f>IF('CADASTRO PROD'!E247:G247 = "", "", 'CADASTRO PROD'!E247:G247)</f>
        <v/>
      </c>
      <c r="F250" s="92"/>
      <c r="G250" s="93"/>
      <c r="H250" s="111" t="str">
        <f>IF(D250="","",(SUMIFS('LANÇAMENTOS ENT'!N:N,'LANÇAMENTOS ENT'!E:E,D250)-SUMIFS('LANÇAMENTOS SAÍ'!K:K,'LANÇAMENTOS SAÍ'!E:E,D250)+SUMIFS('CADASTRO PROD'!I:I,'CADASTRO PROD'!D:D,D250)))</f>
        <v/>
      </c>
      <c r="I250" s="111"/>
      <c r="J250" s="150" t="str">
        <f>VLOOKUP(E250, 'LANÇAMENTOS ENT'!$AN$8:$AO$507, 2,FALSE)</f>
        <v>#N/A</v>
      </c>
      <c r="K250" s="113" t="str">
        <f>IFERROR(VLOOKUP($D250,'CADASTRO PROD'!$D$8:$P$508,13, FALSE)*H250, "")</f>
        <v>  </v>
      </c>
      <c r="L250" s="113" t="str">
        <f>IFERROR(VLOOKUP($D250,'CADASTRO PROD'!$D$8:$P$508,13, FALSE)*I250, "")</f>
        <v>  </v>
      </c>
      <c r="M250" s="178" t="str">
        <f t="shared" si="2"/>
        <v/>
      </c>
      <c r="N250" s="173" t="str">
        <f t="shared" si="3"/>
        <v/>
      </c>
      <c r="O250" s="181"/>
      <c r="P250" s="179"/>
      <c r="Q250" s="55"/>
      <c r="R250" s="55"/>
      <c r="S250" s="55" t="str">
        <f t="shared" si="4"/>
        <v/>
      </c>
      <c r="T250" s="55"/>
      <c r="U250" s="55" t="str">
        <f t="shared" si="5"/>
        <v/>
      </c>
      <c r="V250" s="104" t="str">
        <f t="shared" si="12"/>
        <v>  </v>
      </c>
      <c r="W250" s="152" t="str">
        <f t="shared" si="7"/>
        <v/>
      </c>
      <c r="X250" s="176" t="str">
        <f t="shared" si="8"/>
        <v/>
      </c>
      <c r="Y250" s="176" t="str">
        <f t="shared" si="11"/>
        <v>100.0%</v>
      </c>
      <c r="Z250" s="176" t="str">
        <f t="shared" si="9"/>
        <v/>
      </c>
      <c r="AA250" s="55"/>
      <c r="AB250" s="55"/>
    </row>
    <row r="251" ht="30.0" customHeight="1">
      <c r="A251" s="1"/>
      <c r="B251" s="166" t="str">
        <f t="shared" si="1"/>
        <v>0</v>
      </c>
      <c r="C251" s="98" t="str">
        <f t="shared" si="10"/>
        <v>-</v>
      </c>
      <c r="D251" s="151" t="str">
        <f>IF('CADASTRO PROD'!D248 = "","", 'CADASTRO PROD'!D248)</f>
        <v/>
      </c>
      <c r="E251" s="100" t="str">
        <f>IF('CADASTRO PROD'!E248:G248 = "", "", 'CADASTRO PROD'!E248:G248)</f>
        <v/>
      </c>
      <c r="F251" s="92"/>
      <c r="G251" s="93"/>
      <c r="H251" s="101" t="str">
        <f>IF(D251="","",(SUMIFS('LANÇAMENTOS ENT'!N:N,'LANÇAMENTOS ENT'!E:E,D251)-SUMIFS('LANÇAMENTOS SAÍ'!K:K,'LANÇAMENTOS SAÍ'!E:E,D251)+SUMIFS('CADASTRO PROD'!I:I,'CADASTRO PROD'!D:D,D251)))</f>
        <v/>
      </c>
      <c r="I251" s="101"/>
      <c r="J251" s="151" t="str">
        <f>VLOOKUP(E251, 'LANÇAMENTOS ENT'!$AN$8:$AO$507, 2,FALSE)</f>
        <v>#N/A</v>
      </c>
      <c r="K251" s="103" t="str">
        <f>IFERROR(VLOOKUP($D251,'CADASTRO PROD'!$D$8:$P$508,13, FALSE)*H251, "")</f>
        <v>  </v>
      </c>
      <c r="L251" s="103" t="str">
        <f>IFERROR(VLOOKUP($D251,'CADASTRO PROD'!$D$8:$P$508,13, FALSE)*I251, "")</f>
        <v>  </v>
      </c>
      <c r="M251" s="172" t="str">
        <f t="shared" si="2"/>
        <v/>
      </c>
      <c r="N251" s="173" t="str">
        <f t="shared" si="3"/>
        <v/>
      </c>
      <c r="O251" s="181"/>
      <c r="P251" s="179"/>
      <c r="Q251" s="55"/>
      <c r="R251" s="55"/>
      <c r="S251" s="55" t="str">
        <f t="shared" si="4"/>
        <v/>
      </c>
      <c r="T251" s="55"/>
      <c r="U251" s="55" t="str">
        <f t="shared" si="5"/>
        <v/>
      </c>
      <c r="V251" s="104" t="str">
        <f t="shared" si="12"/>
        <v>  </v>
      </c>
      <c r="W251" s="152" t="str">
        <f t="shared" si="7"/>
        <v/>
      </c>
      <c r="X251" s="176" t="str">
        <f t="shared" si="8"/>
        <v/>
      </c>
      <c r="Y251" s="176" t="str">
        <f t="shared" si="11"/>
        <v>100.0%</v>
      </c>
      <c r="Z251" s="176" t="str">
        <f t="shared" si="9"/>
        <v/>
      </c>
      <c r="AA251" s="55"/>
      <c r="AB251" s="55"/>
    </row>
    <row r="252" ht="30.0" customHeight="1">
      <c r="A252" s="1"/>
      <c r="B252" s="166" t="str">
        <f t="shared" si="1"/>
        <v>0</v>
      </c>
      <c r="C252" s="108" t="str">
        <f t="shared" si="10"/>
        <v>-</v>
      </c>
      <c r="D252" s="150" t="str">
        <f>IF('CADASTRO PROD'!D249 = "","", 'CADASTRO PROD'!D249)</f>
        <v/>
      </c>
      <c r="E252" s="110" t="str">
        <f>IF('CADASTRO PROD'!E249:G249 = "", "", 'CADASTRO PROD'!E249:G249)</f>
        <v/>
      </c>
      <c r="F252" s="92"/>
      <c r="G252" s="93"/>
      <c r="H252" s="111" t="str">
        <f>IF(D252="","",(SUMIFS('LANÇAMENTOS ENT'!N:N,'LANÇAMENTOS ENT'!E:E,D252)-SUMIFS('LANÇAMENTOS SAÍ'!K:K,'LANÇAMENTOS SAÍ'!E:E,D252)+SUMIFS('CADASTRO PROD'!I:I,'CADASTRO PROD'!D:D,D252)))</f>
        <v/>
      </c>
      <c r="I252" s="111"/>
      <c r="J252" s="150" t="str">
        <f>VLOOKUP(E252, 'LANÇAMENTOS ENT'!$AN$8:$AO$507, 2,FALSE)</f>
        <v>#N/A</v>
      </c>
      <c r="K252" s="113" t="str">
        <f>IFERROR(VLOOKUP($D252,'CADASTRO PROD'!$D$8:$P$508,13, FALSE)*H252, "")</f>
        <v>  </v>
      </c>
      <c r="L252" s="113" t="str">
        <f>IFERROR(VLOOKUP($D252,'CADASTRO PROD'!$D$8:$P$508,13, FALSE)*I252, "")</f>
        <v>  </v>
      </c>
      <c r="M252" s="178" t="str">
        <f t="shared" si="2"/>
        <v/>
      </c>
      <c r="N252" s="173" t="str">
        <f t="shared" si="3"/>
        <v/>
      </c>
      <c r="O252" s="181"/>
      <c r="P252" s="179"/>
      <c r="Q252" s="55"/>
      <c r="R252" s="55"/>
      <c r="S252" s="55" t="str">
        <f t="shared" si="4"/>
        <v/>
      </c>
      <c r="T252" s="55"/>
      <c r="U252" s="55" t="str">
        <f t="shared" si="5"/>
        <v/>
      </c>
      <c r="V252" s="104" t="str">
        <f t="shared" si="12"/>
        <v>  </v>
      </c>
      <c r="W252" s="152" t="str">
        <f t="shared" si="7"/>
        <v/>
      </c>
      <c r="X252" s="176" t="str">
        <f t="shared" si="8"/>
        <v/>
      </c>
      <c r="Y252" s="176" t="str">
        <f t="shared" si="11"/>
        <v>100.0%</v>
      </c>
      <c r="Z252" s="176" t="str">
        <f t="shared" si="9"/>
        <v/>
      </c>
      <c r="AA252" s="55"/>
      <c r="AB252" s="55"/>
    </row>
    <row r="253" ht="30.0" customHeight="1">
      <c r="A253" s="1"/>
      <c r="B253" s="166" t="str">
        <f t="shared" si="1"/>
        <v>0</v>
      </c>
      <c r="C253" s="98" t="str">
        <f t="shared" si="10"/>
        <v>-</v>
      </c>
      <c r="D253" s="151" t="str">
        <f>IF('CADASTRO PROD'!D250 = "","", 'CADASTRO PROD'!D250)</f>
        <v/>
      </c>
      <c r="E253" s="100" t="str">
        <f>IF('CADASTRO PROD'!E250:G250 = "", "", 'CADASTRO PROD'!E250:G250)</f>
        <v/>
      </c>
      <c r="F253" s="92"/>
      <c r="G253" s="93"/>
      <c r="H253" s="101" t="str">
        <f>IF(D253="","",(SUMIFS('LANÇAMENTOS ENT'!N:N,'LANÇAMENTOS ENT'!E:E,D253)-SUMIFS('LANÇAMENTOS SAÍ'!K:K,'LANÇAMENTOS SAÍ'!E:E,D253)+SUMIFS('CADASTRO PROD'!I:I,'CADASTRO PROD'!D:D,D253)))</f>
        <v/>
      </c>
      <c r="I253" s="101"/>
      <c r="J253" s="151" t="str">
        <f>VLOOKUP(E253, 'LANÇAMENTOS ENT'!$AN$8:$AO$507, 2,FALSE)</f>
        <v>#N/A</v>
      </c>
      <c r="K253" s="103" t="str">
        <f>IFERROR(VLOOKUP($D253,'CADASTRO PROD'!$D$8:$P$508,13, FALSE)*H253, "")</f>
        <v>  </v>
      </c>
      <c r="L253" s="103" t="str">
        <f>IFERROR(VLOOKUP($D253,'CADASTRO PROD'!$D$8:$P$508,13, FALSE)*I253, "")</f>
        <v>  </v>
      </c>
      <c r="M253" s="172" t="str">
        <f t="shared" si="2"/>
        <v/>
      </c>
      <c r="N253" s="173" t="str">
        <f t="shared" si="3"/>
        <v/>
      </c>
      <c r="O253" s="181"/>
      <c r="P253" s="179"/>
      <c r="Q253" s="55"/>
      <c r="R253" s="55"/>
      <c r="S253" s="55" t="str">
        <f t="shared" si="4"/>
        <v/>
      </c>
      <c r="T253" s="55"/>
      <c r="U253" s="55" t="str">
        <f t="shared" si="5"/>
        <v/>
      </c>
      <c r="V253" s="104" t="str">
        <f t="shared" si="12"/>
        <v>  </v>
      </c>
      <c r="W253" s="152" t="str">
        <f t="shared" si="7"/>
        <v/>
      </c>
      <c r="X253" s="176" t="str">
        <f t="shared" si="8"/>
        <v/>
      </c>
      <c r="Y253" s="176" t="str">
        <f t="shared" si="11"/>
        <v>100.0%</v>
      </c>
      <c r="Z253" s="176" t="str">
        <f t="shared" si="9"/>
        <v/>
      </c>
      <c r="AA253" s="55"/>
      <c r="AB253" s="55"/>
    </row>
    <row r="254" ht="30.0" customHeight="1">
      <c r="A254" s="1"/>
      <c r="B254" s="166" t="str">
        <f t="shared" si="1"/>
        <v>0</v>
      </c>
      <c r="C254" s="108" t="str">
        <f t="shared" si="10"/>
        <v>-</v>
      </c>
      <c r="D254" s="150" t="str">
        <f>IF('CADASTRO PROD'!D251 = "","", 'CADASTRO PROD'!D251)</f>
        <v/>
      </c>
      <c r="E254" s="110" t="str">
        <f>IF('CADASTRO PROD'!E251:G251 = "", "", 'CADASTRO PROD'!E251:G251)</f>
        <v/>
      </c>
      <c r="F254" s="92"/>
      <c r="G254" s="93"/>
      <c r="H254" s="111" t="str">
        <f>IF(D254="","",(SUMIFS('LANÇAMENTOS ENT'!N:N,'LANÇAMENTOS ENT'!E:E,D254)-SUMIFS('LANÇAMENTOS SAÍ'!K:K,'LANÇAMENTOS SAÍ'!E:E,D254)+SUMIFS('CADASTRO PROD'!I:I,'CADASTRO PROD'!D:D,D254)))</f>
        <v/>
      </c>
      <c r="I254" s="111"/>
      <c r="J254" s="150" t="str">
        <f>VLOOKUP(E254, 'LANÇAMENTOS ENT'!$AN$8:$AO$507, 2,FALSE)</f>
        <v>#N/A</v>
      </c>
      <c r="K254" s="113" t="str">
        <f>IFERROR(VLOOKUP($D254,'CADASTRO PROD'!$D$8:$P$508,13, FALSE)*H254, "")</f>
        <v>  </v>
      </c>
      <c r="L254" s="113" t="str">
        <f>IFERROR(VLOOKUP($D254,'CADASTRO PROD'!$D$8:$P$508,13, FALSE)*I254, "")</f>
        <v>  </v>
      </c>
      <c r="M254" s="178" t="str">
        <f t="shared" si="2"/>
        <v/>
      </c>
      <c r="N254" s="173" t="str">
        <f t="shared" si="3"/>
        <v/>
      </c>
      <c r="O254" s="181"/>
      <c r="P254" s="179"/>
      <c r="Q254" s="55"/>
      <c r="R254" s="55"/>
      <c r="S254" s="55" t="str">
        <f t="shared" si="4"/>
        <v/>
      </c>
      <c r="T254" s="55"/>
      <c r="U254" s="55" t="str">
        <f t="shared" si="5"/>
        <v/>
      </c>
      <c r="V254" s="104" t="str">
        <f t="shared" si="12"/>
        <v>  </v>
      </c>
      <c r="W254" s="152" t="str">
        <f t="shared" si="7"/>
        <v/>
      </c>
      <c r="X254" s="176" t="str">
        <f t="shared" si="8"/>
        <v/>
      </c>
      <c r="Y254" s="176" t="str">
        <f t="shared" si="11"/>
        <v>100.0%</v>
      </c>
      <c r="Z254" s="176" t="str">
        <f t="shared" si="9"/>
        <v/>
      </c>
      <c r="AA254" s="55"/>
      <c r="AB254" s="55"/>
    </row>
    <row r="255" ht="30.0" customHeight="1">
      <c r="A255" s="1"/>
      <c r="B255" s="166" t="str">
        <f t="shared" si="1"/>
        <v>0</v>
      </c>
      <c r="C255" s="98" t="str">
        <f t="shared" si="10"/>
        <v>-</v>
      </c>
      <c r="D255" s="151" t="str">
        <f>IF('CADASTRO PROD'!D252 = "","", 'CADASTRO PROD'!D252)</f>
        <v/>
      </c>
      <c r="E255" s="100" t="str">
        <f>IF('CADASTRO PROD'!E252:G252 = "", "", 'CADASTRO PROD'!E252:G252)</f>
        <v/>
      </c>
      <c r="F255" s="92"/>
      <c r="G255" s="93"/>
      <c r="H255" s="101" t="str">
        <f>IF(D255="","",(SUMIFS('LANÇAMENTOS ENT'!N:N,'LANÇAMENTOS ENT'!E:E,D255)-SUMIFS('LANÇAMENTOS SAÍ'!K:K,'LANÇAMENTOS SAÍ'!E:E,D255)+SUMIFS('CADASTRO PROD'!I:I,'CADASTRO PROD'!D:D,D255)))</f>
        <v/>
      </c>
      <c r="I255" s="101"/>
      <c r="J255" s="151" t="str">
        <f>VLOOKUP(E255, 'LANÇAMENTOS ENT'!$AN$8:$AO$507, 2,FALSE)</f>
        <v>#N/A</v>
      </c>
      <c r="K255" s="103" t="str">
        <f>IFERROR(VLOOKUP($D255,'CADASTRO PROD'!$D$8:$P$508,13, FALSE)*H255, "")</f>
        <v>  </v>
      </c>
      <c r="L255" s="103" t="str">
        <f>IFERROR(VLOOKUP($D255,'CADASTRO PROD'!$D$8:$P$508,13, FALSE)*I255, "")</f>
        <v>  </v>
      </c>
      <c r="M255" s="172" t="str">
        <f t="shared" si="2"/>
        <v/>
      </c>
      <c r="N255" s="173" t="str">
        <f t="shared" si="3"/>
        <v/>
      </c>
      <c r="O255" s="181"/>
      <c r="P255" s="179"/>
      <c r="Q255" s="55"/>
      <c r="R255" s="55"/>
      <c r="S255" s="55" t="str">
        <f t="shared" si="4"/>
        <v/>
      </c>
      <c r="T255" s="55"/>
      <c r="U255" s="55" t="str">
        <f t="shared" si="5"/>
        <v/>
      </c>
      <c r="V255" s="104" t="str">
        <f t="shared" si="12"/>
        <v>  </v>
      </c>
      <c r="W255" s="152" t="str">
        <f t="shared" si="7"/>
        <v/>
      </c>
      <c r="X255" s="176" t="str">
        <f t="shared" si="8"/>
        <v/>
      </c>
      <c r="Y255" s="176" t="str">
        <f t="shared" si="11"/>
        <v>100.0%</v>
      </c>
      <c r="Z255" s="176" t="str">
        <f t="shared" si="9"/>
        <v/>
      </c>
      <c r="AA255" s="55"/>
      <c r="AB255" s="55"/>
    </row>
    <row r="256" ht="30.0" customHeight="1">
      <c r="A256" s="1"/>
      <c r="B256" s="166" t="str">
        <f t="shared" si="1"/>
        <v>0</v>
      </c>
      <c r="C256" s="108" t="str">
        <f t="shared" si="10"/>
        <v>-</v>
      </c>
      <c r="D256" s="150" t="str">
        <f>IF('CADASTRO PROD'!D253 = "","", 'CADASTRO PROD'!D253)</f>
        <v/>
      </c>
      <c r="E256" s="110" t="str">
        <f>IF('CADASTRO PROD'!E253:G253 = "", "", 'CADASTRO PROD'!E253:G253)</f>
        <v/>
      </c>
      <c r="F256" s="92"/>
      <c r="G256" s="93"/>
      <c r="H256" s="111" t="str">
        <f>IF(D256="","",(SUMIFS('LANÇAMENTOS ENT'!N:N,'LANÇAMENTOS ENT'!E:E,D256)-SUMIFS('LANÇAMENTOS SAÍ'!K:K,'LANÇAMENTOS SAÍ'!E:E,D256)+SUMIFS('CADASTRO PROD'!I:I,'CADASTRO PROD'!D:D,D256)))</f>
        <v/>
      </c>
      <c r="I256" s="111"/>
      <c r="J256" s="150" t="str">
        <f>VLOOKUP(E256, 'LANÇAMENTOS ENT'!$AN$8:$AO$507, 2,FALSE)</f>
        <v>#N/A</v>
      </c>
      <c r="K256" s="113" t="str">
        <f>IFERROR(VLOOKUP($D256,'CADASTRO PROD'!$D$8:$P$508,13, FALSE)*H256, "")</f>
        <v>  </v>
      </c>
      <c r="L256" s="113" t="str">
        <f>IFERROR(VLOOKUP($D256,'CADASTRO PROD'!$D$8:$P$508,13, FALSE)*I256, "")</f>
        <v>  </v>
      </c>
      <c r="M256" s="178" t="str">
        <f t="shared" si="2"/>
        <v/>
      </c>
      <c r="N256" s="173" t="str">
        <f t="shared" si="3"/>
        <v/>
      </c>
      <c r="O256" s="181"/>
      <c r="P256" s="179"/>
      <c r="Q256" s="55"/>
      <c r="R256" s="55"/>
      <c r="S256" s="55" t="str">
        <f t="shared" si="4"/>
        <v/>
      </c>
      <c r="T256" s="55"/>
      <c r="U256" s="55" t="str">
        <f t="shared" si="5"/>
        <v/>
      </c>
      <c r="V256" s="104" t="str">
        <f t="shared" si="12"/>
        <v>  </v>
      </c>
      <c r="W256" s="152" t="str">
        <f t="shared" si="7"/>
        <v/>
      </c>
      <c r="X256" s="176" t="str">
        <f t="shared" si="8"/>
        <v/>
      </c>
      <c r="Y256" s="176" t="str">
        <f t="shared" si="11"/>
        <v>100.0%</v>
      </c>
      <c r="Z256" s="176" t="str">
        <f t="shared" si="9"/>
        <v/>
      </c>
      <c r="AA256" s="55"/>
      <c r="AB256" s="55"/>
    </row>
    <row r="257" ht="30.0" customHeight="1">
      <c r="A257" s="1"/>
      <c r="B257" s="166" t="str">
        <f t="shared" si="1"/>
        <v>0</v>
      </c>
      <c r="C257" s="98" t="str">
        <f t="shared" si="10"/>
        <v>-</v>
      </c>
      <c r="D257" s="151" t="str">
        <f>IF('CADASTRO PROD'!D254 = "","", 'CADASTRO PROD'!D254)</f>
        <v/>
      </c>
      <c r="E257" s="100" t="str">
        <f>IF('CADASTRO PROD'!E254:G254 = "", "", 'CADASTRO PROD'!E254:G254)</f>
        <v/>
      </c>
      <c r="F257" s="92"/>
      <c r="G257" s="93"/>
      <c r="H257" s="101" t="str">
        <f>IF(D257="","",(SUMIFS('LANÇAMENTOS ENT'!N:N,'LANÇAMENTOS ENT'!E:E,D257)-SUMIFS('LANÇAMENTOS SAÍ'!K:K,'LANÇAMENTOS SAÍ'!E:E,D257)+SUMIFS('CADASTRO PROD'!I:I,'CADASTRO PROD'!D:D,D257)))</f>
        <v/>
      </c>
      <c r="I257" s="101"/>
      <c r="J257" s="151" t="str">
        <f>VLOOKUP(E257, 'LANÇAMENTOS ENT'!$AN$8:$AO$507, 2,FALSE)</f>
        <v>#N/A</v>
      </c>
      <c r="K257" s="103" t="str">
        <f>IFERROR(VLOOKUP($D257,'CADASTRO PROD'!$D$8:$P$508,13, FALSE)*H257, "")</f>
        <v>  </v>
      </c>
      <c r="L257" s="103" t="str">
        <f>IFERROR(VLOOKUP($D257,'CADASTRO PROD'!$D$8:$P$508,13, FALSE)*I257, "")</f>
        <v>  </v>
      </c>
      <c r="M257" s="172" t="str">
        <f t="shared" si="2"/>
        <v/>
      </c>
      <c r="N257" s="173" t="str">
        <f t="shared" si="3"/>
        <v/>
      </c>
      <c r="O257" s="181"/>
      <c r="P257" s="179"/>
      <c r="Q257" s="55"/>
      <c r="R257" s="55"/>
      <c r="S257" s="55" t="str">
        <f t="shared" si="4"/>
        <v/>
      </c>
      <c r="T257" s="55"/>
      <c r="U257" s="55" t="str">
        <f t="shared" si="5"/>
        <v/>
      </c>
      <c r="V257" s="104" t="str">
        <f t="shared" si="12"/>
        <v>  </v>
      </c>
      <c r="W257" s="152" t="str">
        <f t="shared" si="7"/>
        <v/>
      </c>
      <c r="X257" s="176" t="str">
        <f t="shared" si="8"/>
        <v/>
      </c>
      <c r="Y257" s="176" t="str">
        <f t="shared" si="11"/>
        <v>100.0%</v>
      </c>
      <c r="Z257" s="176" t="str">
        <f t="shared" si="9"/>
        <v/>
      </c>
      <c r="AA257" s="55"/>
      <c r="AB257" s="55"/>
    </row>
    <row r="258" ht="30.0" customHeight="1">
      <c r="A258" s="1"/>
      <c r="B258" s="166" t="str">
        <f t="shared" si="1"/>
        <v>0</v>
      </c>
      <c r="C258" s="108" t="str">
        <f t="shared" si="10"/>
        <v>-</v>
      </c>
      <c r="D258" s="150" t="str">
        <f>IF('CADASTRO PROD'!D255 = "","", 'CADASTRO PROD'!D255)</f>
        <v/>
      </c>
      <c r="E258" s="110" t="str">
        <f>IF('CADASTRO PROD'!E255:G255 = "", "", 'CADASTRO PROD'!E255:G255)</f>
        <v/>
      </c>
      <c r="F258" s="92"/>
      <c r="G258" s="93"/>
      <c r="H258" s="111" t="str">
        <f>IF(D258="","",(SUMIFS('LANÇAMENTOS ENT'!N:N,'LANÇAMENTOS ENT'!E:E,D258)-SUMIFS('LANÇAMENTOS SAÍ'!K:K,'LANÇAMENTOS SAÍ'!E:E,D258)+SUMIFS('CADASTRO PROD'!I:I,'CADASTRO PROD'!D:D,D258)))</f>
        <v/>
      </c>
      <c r="I258" s="111"/>
      <c r="J258" s="150" t="str">
        <f>VLOOKUP(E258, 'LANÇAMENTOS ENT'!$AN$8:$AO$507, 2,FALSE)</f>
        <v>#N/A</v>
      </c>
      <c r="K258" s="113" t="str">
        <f>IFERROR(VLOOKUP($D258,'CADASTRO PROD'!$D$8:$P$508,13, FALSE)*H258, "")</f>
        <v>  </v>
      </c>
      <c r="L258" s="113" t="str">
        <f>IFERROR(VLOOKUP($D258,'CADASTRO PROD'!$D$8:$P$508,13, FALSE)*I258, "")</f>
        <v>  </v>
      </c>
      <c r="M258" s="178" t="str">
        <f t="shared" si="2"/>
        <v/>
      </c>
      <c r="N258" s="173" t="str">
        <f t="shared" si="3"/>
        <v/>
      </c>
      <c r="O258" s="181"/>
      <c r="P258" s="179"/>
      <c r="Q258" s="55"/>
      <c r="R258" s="55"/>
      <c r="S258" s="55" t="str">
        <f t="shared" si="4"/>
        <v/>
      </c>
      <c r="T258" s="55"/>
      <c r="U258" s="55" t="str">
        <f t="shared" si="5"/>
        <v/>
      </c>
      <c r="V258" s="104" t="str">
        <f t="shared" si="12"/>
        <v>  </v>
      </c>
      <c r="W258" s="152" t="str">
        <f t="shared" si="7"/>
        <v/>
      </c>
      <c r="X258" s="176" t="str">
        <f t="shared" si="8"/>
        <v/>
      </c>
      <c r="Y258" s="176" t="str">
        <f t="shared" si="11"/>
        <v>100.0%</v>
      </c>
      <c r="Z258" s="176" t="str">
        <f t="shared" si="9"/>
        <v/>
      </c>
      <c r="AA258" s="55"/>
      <c r="AB258" s="55"/>
    </row>
    <row r="259" ht="30.0" customHeight="1">
      <c r="A259" s="1"/>
      <c r="B259" s="166" t="str">
        <f t="shared" si="1"/>
        <v>0</v>
      </c>
      <c r="C259" s="98" t="str">
        <f t="shared" si="10"/>
        <v>-</v>
      </c>
      <c r="D259" s="151" t="str">
        <f>IF('CADASTRO PROD'!D256 = "","", 'CADASTRO PROD'!D256)</f>
        <v/>
      </c>
      <c r="E259" s="100" t="str">
        <f>IF('CADASTRO PROD'!E256:G256 = "", "", 'CADASTRO PROD'!E256:G256)</f>
        <v/>
      </c>
      <c r="F259" s="92"/>
      <c r="G259" s="93"/>
      <c r="H259" s="101" t="str">
        <f>IF(D259="","",(SUMIFS('LANÇAMENTOS ENT'!N:N,'LANÇAMENTOS ENT'!E:E,D259)-SUMIFS('LANÇAMENTOS SAÍ'!K:K,'LANÇAMENTOS SAÍ'!E:E,D259)+SUMIFS('CADASTRO PROD'!I:I,'CADASTRO PROD'!D:D,D259)))</f>
        <v/>
      </c>
      <c r="I259" s="101"/>
      <c r="J259" s="151" t="str">
        <f>VLOOKUP(E259, 'LANÇAMENTOS ENT'!$AN$8:$AO$507, 2,FALSE)</f>
        <v>#N/A</v>
      </c>
      <c r="K259" s="103" t="str">
        <f>IFERROR(VLOOKUP($D259,'CADASTRO PROD'!$D$8:$P$508,13, FALSE)*H259, "")</f>
        <v>  </v>
      </c>
      <c r="L259" s="103" t="str">
        <f>IFERROR(VLOOKUP($D259,'CADASTRO PROD'!$D$8:$P$508,13, FALSE)*I259, "")</f>
        <v>  </v>
      </c>
      <c r="M259" s="172" t="str">
        <f t="shared" si="2"/>
        <v/>
      </c>
      <c r="N259" s="173" t="str">
        <f t="shared" si="3"/>
        <v/>
      </c>
      <c r="O259" s="181"/>
      <c r="P259" s="179"/>
      <c r="Q259" s="55"/>
      <c r="R259" s="55"/>
      <c r="S259" s="55" t="str">
        <f t="shared" si="4"/>
        <v/>
      </c>
      <c r="T259" s="55"/>
      <c r="U259" s="55" t="str">
        <f t="shared" si="5"/>
        <v/>
      </c>
      <c r="V259" s="104" t="str">
        <f t="shared" si="12"/>
        <v>  </v>
      </c>
      <c r="W259" s="152" t="str">
        <f t="shared" si="7"/>
        <v/>
      </c>
      <c r="X259" s="176" t="str">
        <f t="shared" si="8"/>
        <v/>
      </c>
      <c r="Y259" s="176" t="str">
        <f t="shared" si="11"/>
        <v>100.0%</v>
      </c>
      <c r="Z259" s="176" t="str">
        <f t="shared" si="9"/>
        <v/>
      </c>
      <c r="AA259" s="55"/>
      <c r="AB259" s="55"/>
    </row>
    <row r="260" ht="30.0" customHeight="1">
      <c r="A260" s="1"/>
      <c r="B260" s="166" t="str">
        <f t="shared" si="1"/>
        <v>0</v>
      </c>
      <c r="C260" s="108" t="str">
        <f t="shared" si="10"/>
        <v>-</v>
      </c>
      <c r="D260" s="150" t="str">
        <f>IF('CADASTRO PROD'!D257 = "","", 'CADASTRO PROD'!D257)</f>
        <v/>
      </c>
      <c r="E260" s="110" t="str">
        <f>IF('CADASTRO PROD'!E257:G257 = "", "", 'CADASTRO PROD'!E257:G257)</f>
        <v/>
      </c>
      <c r="F260" s="92"/>
      <c r="G260" s="93"/>
      <c r="H260" s="111" t="str">
        <f>IF(D260="","",(SUMIFS('LANÇAMENTOS ENT'!N:N,'LANÇAMENTOS ENT'!E:E,D260)-SUMIFS('LANÇAMENTOS SAÍ'!K:K,'LANÇAMENTOS SAÍ'!E:E,D260)+SUMIFS('CADASTRO PROD'!I:I,'CADASTRO PROD'!D:D,D260)))</f>
        <v/>
      </c>
      <c r="I260" s="111"/>
      <c r="J260" s="150" t="str">
        <f>VLOOKUP(E260, 'LANÇAMENTOS ENT'!$AN$8:$AO$507, 2,FALSE)</f>
        <v>#N/A</v>
      </c>
      <c r="K260" s="113" t="str">
        <f>IFERROR(VLOOKUP($D260,'CADASTRO PROD'!$D$8:$P$508,13, FALSE)*H260, "")</f>
        <v>  </v>
      </c>
      <c r="L260" s="113" t="str">
        <f>IFERROR(VLOOKUP($D260,'CADASTRO PROD'!$D$8:$P$508,13, FALSE)*I260, "")</f>
        <v>  </v>
      </c>
      <c r="M260" s="178" t="str">
        <f t="shared" si="2"/>
        <v/>
      </c>
      <c r="N260" s="173" t="str">
        <f t="shared" si="3"/>
        <v/>
      </c>
      <c r="O260" s="181"/>
      <c r="P260" s="179"/>
      <c r="Q260" s="55"/>
      <c r="R260" s="55"/>
      <c r="S260" s="55" t="str">
        <f t="shared" si="4"/>
        <v/>
      </c>
      <c r="T260" s="55"/>
      <c r="U260" s="55" t="str">
        <f t="shared" si="5"/>
        <v/>
      </c>
      <c r="V260" s="104" t="str">
        <f t="shared" si="12"/>
        <v>  </v>
      </c>
      <c r="W260" s="152" t="str">
        <f t="shared" si="7"/>
        <v/>
      </c>
      <c r="X260" s="176" t="str">
        <f t="shared" si="8"/>
        <v/>
      </c>
      <c r="Y260" s="176" t="str">
        <f t="shared" si="11"/>
        <v>100.0%</v>
      </c>
      <c r="Z260" s="176" t="str">
        <f t="shared" si="9"/>
        <v/>
      </c>
      <c r="AA260" s="55"/>
      <c r="AB260" s="55"/>
    </row>
    <row r="261" ht="30.0" customHeight="1">
      <c r="A261" s="1"/>
      <c r="B261" s="166" t="str">
        <f t="shared" si="1"/>
        <v>0</v>
      </c>
      <c r="C261" s="98" t="str">
        <f t="shared" si="10"/>
        <v>-</v>
      </c>
      <c r="D261" s="151" t="str">
        <f>IF('CADASTRO PROD'!D258 = "","", 'CADASTRO PROD'!D258)</f>
        <v/>
      </c>
      <c r="E261" s="100" t="str">
        <f>IF('CADASTRO PROD'!E258:G258 = "", "", 'CADASTRO PROD'!E258:G258)</f>
        <v/>
      </c>
      <c r="F261" s="92"/>
      <c r="G261" s="93"/>
      <c r="H261" s="101" t="str">
        <f>IF(D261="","",(SUMIFS('LANÇAMENTOS ENT'!N:N,'LANÇAMENTOS ENT'!E:E,D261)-SUMIFS('LANÇAMENTOS SAÍ'!K:K,'LANÇAMENTOS SAÍ'!E:E,D261)+SUMIFS('CADASTRO PROD'!I:I,'CADASTRO PROD'!D:D,D261)))</f>
        <v/>
      </c>
      <c r="I261" s="101"/>
      <c r="J261" s="151" t="str">
        <f>VLOOKUP(E261, 'LANÇAMENTOS ENT'!$AN$8:$AO$507, 2,FALSE)</f>
        <v>#N/A</v>
      </c>
      <c r="K261" s="103" t="str">
        <f>IFERROR(VLOOKUP($D261,'CADASTRO PROD'!$D$8:$P$508,13, FALSE)*H261, "")</f>
        <v>  </v>
      </c>
      <c r="L261" s="103" t="str">
        <f>IFERROR(VLOOKUP($D261,'CADASTRO PROD'!$D$8:$P$508,13, FALSE)*I261, "")</f>
        <v>  </v>
      </c>
      <c r="M261" s="172" t="str">
        <f t="shared" si="2"/>
        <v/>
      </c>
      <c r="N261" s="173" t="str">
        <f t="shared" si="3"/>
        <v/>
      </c>
      <c r="O261" s="181"/>
      <c r="P261" s="179"/>
      <c r="Q261" s="55"/>
      <c r="R261" s="55"/>
      <c r="S261" s="55" t="str">
        <f t="shared" si="4"/>
        <v/>
      </c>
      <c r="T261" s="55"/>
      <c r="U261" s="55" t="str">
        <f t="shared" si="5"/>
        <v/>
      </c>
      <c r="V261" s="104" t="str">
        <f t="shared" si="12"/>
        <v>  </v>
      </c>
      <c r="W261" s="152" t="str">
        <f t="shared" si="7"/>
        <v/>
      </c>
      <c r="X261" s="176" t="str">
        <f t="shared" si="8"/>
        <v/>
      </c>
      <c r="Y261" s="176" t="str">
        <f t="shared" si="11"/>
        <v>100.0%</v>
      </c>
      <c r="Z261" s="176" t="str">
        <f t="shared" si="9"/>
        <v/>
      </c>
      <c r="AA261" s="55"/>
      <c r="AB261" s="55"/>
    </row>
    <row r="262" ht="30.0" customHeight="1">
      <c r="A262" s="1"/>
      <c r="B262" s="166" t="str">
        <f t="shared" si="1"/>
        <v>0</v>
      </c>
      <c r="C262" s="108" t="str">
        <f t="shared" si="10"/>
        <v>-</v>
      </c>
      <c r="D262" s="150" t="str">
        <f>IF('CADASTRO PROD'!D259 = "","", 'CADASTRO PROD'!D259)</f>
        <v/>
      </c>
      <c r="E262" s="110" t="str">
        <f>IF('CADASTRO PROD'!E259:G259 = "", "", 'CADASTRO PROD'!E259:G259)</f>
        <v/>
      </c>
      <c r="F262" s="92"/>
      <c r="G262" s="93"/>
      <c r="H262" s="111" t="str">
        <f>IF(D262="","",(SUMIFS('LANÇAMENTOS ENT'!N:N,'LANÇAMENTOS ENT'!E:E,D262)-SUMIFS('LANÇAMENTOS SAÍ'!K:K,'LANÇAMENTOS SAÍ'!E:E,D262)+SUMIFS('CADASTRO PROD'!I:I,'CADASTRO PROD'!D:D,D262)))</f>
        <v/>
      </c>
      <c r="I262" s="111"/>
      <c r="J262" s="150" t="str">
        <f>VLOOKUP(E262, 'LANÇAMENTOS ENT'!$AN$8:$AO$507, 2,FALSE)</f>
        <v>#N/A</v>
      </c>
      <c r="K262" s="113" t="str">
        <f>IFERROR(VLOOKUP($D262,'CADASTRO PROD'!$D$8:$P$508,13, FALSE)*H262, "")</f>
        <v>  </v>
      </c>
      <c r="L262" s="113" t="str">
        <f>IFERROR(VLOOKUP($D262,'CADASTRO PROD'!$D$8:$P$508,13, FALSE)*I262, "")</f>
        <v>  </v>
      </c>
      <c r="M262" s="178" t="str">
        <f t="shared" si="2"/>
        <v/>
      </c>
      <c r="N262" s="173" t="str">
        <f t="shared" si="3"/>
        <v/>
      </c>
      <c r="O262" s="181"/>
      <c r="P262" s="179"/>
      <c r="Q262" s="55"/>
      <c r="R262" s="55"/>
      <c r="S262" s="55" t="str">
        <f t="shared" si="4"/>
        <v/>
      </c>
      <c r="T262" s="55"/>
      <c r="U262" s="55" t="str">
        <f t="shared" si="5"/>
        <v/>
      </c>
      <c r="V262" s="104" t="str">
        <f t="shared" si="12"/>
        <v>  </v>
      </c>
      <c r="W262" s="152" t="str">
        <f t="shared" si="7"/>
        <v/>
      </c>
      <c r="X262" s="176" t="str">
        <f t="shared" si="8"/>
        <v/>
      </c>
      <c r="Y262" s="176" t="str">
        <f t="shared" si="11"/>
        <v>100.0%</v>
      </c>
      <c r="Z262" s="176" t="str">
        <f t="shared" si="9"/>
        <v/>
      </c>
      <c r="AA262" s="55"/>
      <c r="AB262" s="55"/>
    </row>
    <row r="263" ht="30.0" customHeight="1">
      <c r="A263" s="1"/>
      <c r="B263" s="166" t="str">
        <f t="shared" si="1"/>
        <v>0</v>
      </c>
      <c r="C263" s="98" t="str">
        <f t="shared" si="10"/>
        <v>-</v>
      </c>
      <c r="D263" s="151" t="str">
        <f>IF('CADASTRO PROD'!D260 = "","", 'CADASTRO PROD'!D260)</f>
        <v/>
      </c>
      <c r="E263" s="100" t="str">
        <f>IF('CADASTRO PROD'!E260:G260 = "", "", 'CADASTRO PROD'!E260:G260)</f>
        <v/>
      </c>
      <c r="F263" s="92"/>
      <c r="G263" s="93"/>
      <c r="H263" s="101" t="str">
        <f>IF(D263="","",(SUMIFS('LANÇAMENTOS ENT'!N:N,'LANÇAMENTOS ENT'!E:E,D263)-SUMIFS('LANÇAMENTOS SAÍ'!K:K,'LANÇAMENTOS SAÍ'!E:E,D263)+SUMIFS('CADASTRO PROD'!I:I,'CADASTRO PROD'!D:D,D263)))</f>
        <v/>
      </c>
      <c r="I263" s="101"/>
      <c r="J263" s="151" t="str">
        <f>VLOOKUP(E263, 'LANÇAMENTOS ENT'!$AN$8:$AO$507, 2,FALSE)</f>
        <v>#N/A</v>
      </c>
      <c r="K263" s="103" t="str">
        <f>IFERROR(VLOOKUP($D263,'CADASTRO PROD'!$D$8:$P$508,13, FALSE)*H263, "")</f>
        <v>  </v>
      </c>
      <c r="L263" s="103" t="str">
        <f>IFERROR(VLOOKUP($D263,'CADASTRO PROD'!$D$8:$P$508,13, FALSE)*I263, "")</f>
        <v>  </v>
      </c>
      <c r="M263" s="172" t="str">
        <f t="shared" si="2"/>
        <v/>
      </c>
      <c r="N263" s="173" t="str">
        <f t="shared" si="3"/>
        <v/>
      </c>
      <c r="O263" s="181"/>
      <c r="P263" s="179"/>
      <c r="Q263" s="55"/>
      <c r="R263" s="55"/>
      <c r="S263" s="55" t="str">
        <f t="shared" si="4"/>
        <v/>
      </c>
      <c r="T263" s="55"/>
      <c r="U263" s="55" t="str">
        <f t="shared" si="5"/>
        <v/>
      </c>
      <c r="V263" s="104" t="str">
        <f t="shared" si="12"/>
        <v>  </v>
      </c>
      <c r="W263" s="152" t="str">
        <f t="shared" si="7"/>
        <v/>
      </c>
      <c r="X263" s="176" t="str">
        <f t="shared" si="8"/>
        <v/>
      </c>
      <c r="Y263" s="176" t="str">
        <f t="shared" si="11"/>
        <v>100.0%</v>
      </c>
      <c r="Z263" s="176" t="str">
        <f t="shared" si="9"/>
        <v/>
      </c>
      <c r="AA263" s="55"/>
      <c r="AB263" s="55"/>
    </row>
    <row r="264" ht="30.0" customHeight="1">
      <c r="A264" s="1"/>
      <c r="B264" s="166" t="str">
        <f t="shared" si="1"/>
        <v>0</v>
      </c>
      <c r="C264" s="108" t="str">
        <f t="shared" si="10"/>
        <v>-</v>
      </c>
      <c r="D264" s="150" t="str">
        <f>IF('CADASTRO PROD'!D261 = "","", 'CADASTRO PROD'!D261)</f>
        <v/>
      </c>
      <c r="E264" s="110" t="str">
        <f>IF('CADASTRO PROD'!E261:G261 = "", "", 'CADASTRO PROD'!E261:G261)</f>
        <v/>
      </c>
      <c r="F264" s="92"/>
      <c r="G264" s="93"/>
      <c r="H264" s="111" t="str">
        <f>IF(D264="","",(SUMIFS('LANÇAMENTOS ENT'!N:N,'LANÇAMENTOS ENT'!E:E,D264)-SUMIFS('LANÇAMENTOS SAÍ'!K:K,'LANÇAMENTOS SAÍ'!E:E,D264)+SUMIFS('CADASTRO PROD'!I:I,'CADASTRO PROD'!D:D,D264)))</f>
        <v/>
      </c>
      <c r="I264" s="111"/>
      <c r="J264" s="150" t="str">
        <f>VLOOKUP(E264, 'LANÇAMENTOS ENT'!$AN$8:$AO$507, 2,FALSE)</f>
        <v>#N/A</v>
      </c>
      <c r="K264" s="113" t="str">
        <f>IFERROR(VLOOKUP($D264,'CADASTRO PROD'!$D$8:$P$508,13, FALSE)*H264, "")</f>
        <v>  </v>
      </c>
      <c r="L264" s="113" t="str">
        <f>IFERROR(VLOOKUP($D264,'CADASTRO PROD'!$D$8:$P$508,13, FALSE)*I264, "")</f>
        <v>  </v>
      </c>
      <c r="M264" s="178" t="str">
        <f t="shared" si="2"/>
        <v/>
      </c>
      <c r="N264" s="173" t="str">
        <f t="shared" si="3"/>
        <v/>
      </c>
      <c r="O264" s="181"/>
      <c r="P264" s="179"/>
      <c r="Q264" s="55"/>
      <c r="R264" s="55"/>
      <c r="S264" s="55" t="str">
        <f t="shared" si="4"/>
        <v/>
      </c>
      <c r="T264" s="55"/>
      <c r="U264" s="55" t="str">
        <f t="shared" si="5"/>
        <v/>
      </c>
      <c r="V264" s="104" t="str">
        <f t="shared" si="12"/>
        <v>  </v>
      </c>
      <c r="W264" s="152" t="str">
        <f t="shared" si="7"/>
        <v/>
      </c>
      <c r="X264" s="176" t="str">
        <f t="shared" si="8"/>
        <v/>
      </c>
      <c r="Y264" s="176" t="str">
        <f t="shared" si="11"/>
        <v>100.0%</v>
      </c>
      <c r="Z264" s="176" t="str">
        <f t="shared" si="9"/>
        <v/>
      </c>
      <c r="AA264" s="55"/>
      <c r="AB264" s="55"/>
    </row>
    <row r="265" ht="30.0" customHeight="1">
      <c r="A265" s="1"/>
      <c r="B265" s="166" t="str">
        <f t="shared" si="1"/>
        <v>0</v>
      </c>
      <c r="C265" s="98" t="str">
        <f t="shared" si="10"/>
        <v>-</v>
      </c>
      <c r="D265" s="151" t="str">
        <f>IF('CADASTRO PROD'!D262 = "","", 'CADASTRO PROD'!D262)</f>
        <v/>
      </c>
      <c r="E265" s="100" t="str">
        <f>IF('CADASTRO PROD'!E262:G262 = "", "", 'CADASTRO PROD'!E262:G262)</f>
        <v/>
      </c>
      <c r="F265" s="92"/>
      <c r="G265" s="93"/>
      <c r="H265" s="101" t="str">
        <f>IF(D265="","",(SUMIFS('LANÇAMENTOS ENT'!N:N,'LANÇAMENTOS ENT'!E:E,D265)-SUMIFS('LANÇAMENTOS SAÍ'!K:K,'LANÇAMENTOS SAÍ'!E:E,D265)+SUMIFS('CADASTRO PROD'!I:I,'CADASTRO PROD'!D:D,D265)))</f>
        <v/>
      </c>
      <c r="I265" s="101"/>
      <c r="J265" s="151" t="str">
        <f>VLOOKUP(E265, 'LANÇAMENTOS ENT'!$AN$8:$AO$507, 2,FALSE)</f>
        <v>#N/A</v>
      </c>
      <c r="K265" s="103" t="str">
        <f>IFERROR(VLOOKUP($D265,'CADASTRO PROD'!$D$8:$P$508,13, FALSE)*H265, "")</f>
        <v>  </v>
      </c>
      <c r="L265" s="103" t="str">
        <f>IFERROR(VLOOKUP($D265,'CADASTRO PROD'!$D$8:$P$508,13, FALSE)*I265, "")</f>
        <v>  </v>
      </c>
      <c r="M265" s="172" t="str">
        <f t="shared" si="2"/>
        <v/>
      </c>
      <c r="N265" s="173" t="str">
        <f t="shared" si="3"/>
        <v/>
      </c>
      <c r="O265" s="181"/>
      <c r="P265" s="179"/>
      <c r="Q265" s="55"/>
      <c r="R265" s="55"/>
      <c r="S265" s="55" t="str">
        <f t="shared" si="4"/>
        <v/>
      </c>
      <c r="T265" s="55"/>
      <c r="U265" s="55" t="str">
        <f t="shared" si="5"/>
        <v/>
      </c>
      <c r="V265" s="104" t="str">
        <f t="shared" si="12"/>
        <v>  </v>
      </c>
      <c r="W265" s="152" t="str">
        <f t="shared" si="7"/>
        <v/>
      </c>
      <c r="X265" s="176" t="str">
        <f t="shared" si="8"/>
        <v/>
      </c>
      <c r="Y265" s="176" t="str">
        <f t="shared" si="11"/>
        <v>100.0%</v>
      </c>
      <c r="Z265" s="176" t="str">
        <f t="shared" si="9"/>
        <v/>
      </c>
      <c r="AA265" s="55"/>
      <c r="AB265" s="55"/>
    </row>
    <row r="266" ht="30.0" customHeight="1">
      <c r="A266" s="1"/>
      <c r="B266" s="166" t="str">
        <f t="shared" si="1"/>
        <v>0</v>
      </c>
      <c r="C266" s="108" t="str">
        <f t="shared" si="10"/>
        <v>-</v>
      </c>
      <c r="D266" s="150" t="str">
        <f>IF('CADASTRO PROD'!D263 = "","", 'CADASTRO PROD'!D263)</f>
        <v/>
      </c>
      <c r="E266" s="110" t="str">
        <f>IF('CADASTRO PROD'!E263:G263 = "", "", 'CADASTRO PROD'!E263:G263)</f>
        <v/>
      </c>
      <c r="F266" s="92"/>
      <c r="G266" s="93"/>
      <c r="H266" s="111" t="str">
        <f>IF(D266="","",(SUMIFS('LANÇAMENTOS ENT'!N:N,'LANÇAMENTOS ENT'!E:E,D266)-SUMIFS('LANÇAMENTOS SAÍ'!K:K,'LANÇAMENTOS SAÍ'!E:E,D266)+SUMIFS('CADASTRO PROD'!I:I,'CADASTRO PROD'!D:D,D266)))</f>
        <v/>
      </c>
      <c r="I266" s="111"/>
      <c r="J266" s="150" t="str">
        <f>VLOOKUP(E266, 'LANÇAMENTOS ENT'!$AN$8:$AO$507, 2,FALSE)</f>
        <v>#N/A</v>
      </c>
      <c r="K266" s="113" t="str">
        <f>IFERROR(VLOOKUP($D266,'CADASTRO PROD'!$D$8:$P$508,13, FALSE)*H266, "")</f>
        <v>  </v>
      </c>
      <c r="L266" s="113" t="str">
        <f>IFERROR(VLOOKUP($D266,'CADASTRO PROD'!$D$8:$P$508,13, FALSE)*I266, "")</f>
        <v>  </v>
      </c>
      <c r="M266" s="178" t="str">
        <f t="shared" si="2"/>
        <v/>
      </c>
      <c r="N266" s="173" t="str">
        <f t="shared" si="3"/>
        <v/>
      </c>
      <c r="O266" s="181"/>
      <c r="P266" s="179"/>
      <c r="Q266" s="55"/>
      <c r="R266" s="55"/>
      <c r="S266" s="55" t="str">
        <f t="shared" si="4"/>
        <v/>
      </c>
      <c r="T266" s="55"/>
      <c r="U266" s="55" t="str">
        <f t="shared" si="5"/>
        <v/>
      </c>
      <c r="V266" s="104" t="str">
        <f t="shared" si="12"/>
        <v>  </v>
      </c>
      <c r="W266" s="152" t="str">
        <f t="shared" si="7"/>
        <v/>
      </c>
      <c r="X266" s="176" t="str">
        <f t="shared" si="8"/>
        <v/>
      </c>
      <c r="Y266" s="176" t="str">
        <f t="shared" si="11"/>
        <v>100.0%</v>
      </c>
      <c r="Z266" s="176" t="str">
        <f t="shared" si="9"/>
        <v/>
      </c>
      <c r="AA266" s="55"/>
      <c r="AB266" s="55"/>
    </row>
    <row r="267" ht="30.0" customHeight="1">
      <c r="A267" s="1"/>
      <c r="B267" s="166" t="str">
        <f t="shared" si="1"/>
        <v>0</v>
      </c>
      <c r="C267" s="98" t="str">
        <f t="shared" si="10"/>
        <v>-</v>
      </c>
      <c r="D267" s="151" t="str">
        <f>IF('CADASTRO PROD'!D264 = "","", 'CADASTRO PROD'!D264)</f>
        <v/>
      </c>
      <c r="E267" s="100" t="str">
        <f>IF('CADASTRO PROD'!E264:G264 = "", "", 'CADASTRO PROD'!E264:G264)</f>
        <v/>
      </c>
      <c r="F267" s="92"/>
      <c r="G267" s="93"/>
      <c r="H267" s="101" t="str">
        <f>IF(D267="","",(SUMIFS('LANÇAMENTOS ENT'!N:N,'LANÇAMENTOS ENT'!E:E,D267)-SUMIFS('LANÇAMENTOS SAÍ'!K:K,'LANÇAMENTOS SAÍ'!E:E,D267)+SUMIFS('CADASTRO PROD'!I:I,'CADASTRO PROD'!D:D,D267)))</f>
        <v/>
      </c>
      <c r="I267" s="101"/>
      <c r="J267" s="151" t="str">
        <f>VLOOKUP(E267, 'LANÇAMENTOS ENT'!$AN$8:$AO$507, 2,FALSE)</f>
        <v>#N/A</v>
      </c>
      <c r="K267" s="103" t="str">
        <f>IFERROR(VLOOKUP($D267,'CADASTRO PROD'!$D$8:$P$508,13, FALSE)*H267, "")</f>
        <v>  </v>
      </c>
      <c r="L267" s="103" t="str">
        <f>IFERROR(VLOOKUP($D267,'CADASTRO PROD'!$D$8:$P$508,13, FALSE)*I267, "")</f>
        <v>  </v>
      </c>
      <c r="M267" s="172" t="str">
        <f t="shared" si="2"/>
        <v/>
      </c>
      <c r="N267" s="173" t="str">
        <f t="shared" si="3"/>
        <v/>
      </c>
      <c r="O267" s="181"/>
      <c r="P267" s="179"/>
      <c r="Q267" s="55"/>
      <c r="R267" s="55"/>
      <c r="S267" s="55" t="str">
        <f t="shared" si="4"/>
        <v/>
      </c>
      <c r="T267" s="55"/>
      <c r="U267" s="55" t="str">
        <f t="shared" si="5"/>
        <v/>
      </c>
      <c r="V267" s="104" t="str">
        <f t="shared" si="12"/>
        <v>  </v>
      </c>
      <c r="W267" s="152" t="str">
        <f t="shared" si="7"/>
        <v/>
      </c>
      <c r="X267" s="176" t="str">
        <f t="shared" si="8"/>
        <v/>
      </c>
      <c r="Y267" s="176" t="str">
        <f t="shared" si="11"/>
        <v>100.0%</v>
      </c>
      <c r="Z267" s="176" t="str">
        <f t="shared" si="9"/>
        <v/>
      </c>
      <c r="AA267" s="55"/>
      <c r="AB267" s="55"/>
    </row>
    <row r="268" ht="30.0" customHeight="1">
      <c r="A268" s="1"/>
      <c r="B268" s="166" t="str">
        <f t="shared" si="1"/>
        <v>0</v>
      </c>
      <c r="C268" s="108" t="str">
        <f t="shared" si="10"/>
        <v>-</v>
      </c>
      <c r="D268" s="150" t="str">
        <f>IF('CADASTRO PROD'!D265 = "","", 'CADASTRO PROD'!D265)</f>
        <v/>
      </c>
      <c r="E268" s="110" t="str">
        <f>IF('CADASTRO PROD'!E265:G265 = "", "", 'CADASTRO PROD'!E265:G265)</f>
        <v/>
      </c>
      <c r="F268" s="92"/>
      <c r="G268" s="93"/>
      <c r="H268" s="111" t="str">
        <f>IF(D268="","",(SUMIFS('LANÇAMENTOS ENT'!N:N,'LANÇAMENTOS ENT'!E:E,D268)-SUMIFS('LANÇAMENTOS SAÍ'!K:K,'LANÇAMENTOS SAÍ'!E:E,D268)+SUMIFS('CADASTRO PROD'!I:I,'CADASTRO PROD'!D:D,D268)))</f>
        <v/>
      </c>
      <c r="I268" s="111"/>
      <c r="J268" s="150" t="str">
        <f>VLOOKUP(E268, 'LANÇAMENTOS ENT'!$AN$8:$AO$507, 2,FALSE)</f>
        <v>#N/A</v>
      </c>
      <c r="K268" s="113" t="str">
        <f>IFERROR(VLOOKUP($D268,'CADASTRO PROD'!$D$8:$P$508,13, FALSE)*H268, "")</f>
        <v>  </v>
      </c>
      <c r="L268" s="113" t="str">
        <f>IFERROR(VLOOKUP($D268,'CADASTRO PROD'!$D$8:$P$508,13, FALSE)*I268, "")</f>
        <v>  </v>
      </c>
      <c r="M268" s="178" t="str">
        <f t="shared" si="2"/>
        <v/>
      </c>
      <c r="N268" s="173" t="str">
        <f t="shared" si="3"/>
        <v/>
      </c>
      <c r="O268" s="181"/>
      <c r="P268" s="179"/>
      <c r="Q268" s="55"/>
      <c r="R268" s="55"/>
      <c r="S268" s="55" t="str">
        <f t="shared" si="4"/>
        <v/>
      </c>
      <c r="T268" s="55"/>
      <c r="U268" s="55" t="str">
        <f t="shared" si="5"/>
        <v/>
      </c>
      <c r="V268" s="104" t="str">
        <f t="shared" si="12"/>
        <v>  </v>
      </c>
      <c r="W268" s="152" t="str">
        <f t="shared" si="7"/>
        <v/>
      </c>
      <c r="X268" s="176" t="str">
        <f t="shared" si="8"/>
        <v/>
      </c>
      <c r="Y268" s="176" t="str">
        <f t="shared" si="11"/>
        <v>100.0%</v>
      </c>
      <c r="Z268" s="176" t="str">
        <f t="shared" si="9"/>
        <v/>
      </c>
      <c r="AA268" s="55"/>
      <c r="AB268" s="55"/>
    </row>
    <row r="269" ht="30.0" customHeight="1">
      <c r="A269" s="1"/>
      <c r="B269" s="166" t="str">
        <f t="shared" si="1"/>
        <v>0</v>
      </c>
      <c r="C269" s="98" t="str">
        <f t="shared" si="10"/>
        <v>-</v>
      </c>
      <c r="D269" s="151" t="str">
        <f>IF('CADASTRO PROD'!D266 = "","", 'CADASTRO PROD'!D266)</f>
        <v/>
      </c>
      <c r="E269" s="100" t="str">
        <f>IF('CADASTRO PROD'!E266:G266 = "", "", 'CADASTRO PROD'!E266:G266)</f>
        <v/>
      </c>
      <c r="F269" s="92"/>
      <c r="G269" s="93"/>
      <c r="H269" s="101" t="str">
        <f>IF(D269="","",(SUMIFS('LANÇAMENTOS ENT'!N:N,'LANÇAMENTOS ENT'!E:E,D269)-SUMIFS('LANÇAMENTOS SAÍ'!K:K,'LANÇAMENTOS SAÍ'!E:E,D269)+SUMIFS('CADASTRO PROD'!I:I,'CADASTRO PROD'!D:D,D269)))</f>
        <v/>
      </c>
      <c r="I269" s="101"/>
      <c r="J269" s="151" t="str">
        <f>VLOOKUP(E269, 'LANÇAMENTOS ENT'!$AN$8:$AO$507, 2,FALSE)</f>
        <v>#N/A</v>
      </c>
      <c r="K269" s="103" t="str">
        <f>IFERROR(VLOOKUP($D269,'CADASTRO PROD'!$D$8:$P$508,13, FALSE)*H269, "")</f>
        <v>  </v>
      </c>
      <c r="L269" s="103" t="str">
        <f>IFERROR(VLOOKUP($D269,'CADASTRO PROD'!$D$8:$P$508,13, FALSE)*I269, "")</f>
        <v>  </v>
      </c>
      <c r="M269" s="172" t="str">
        <f t="shared" si="2"/>
        <v/>
      </c>
      <c r="N269" s="173" t="str">
        <f t="shared" si="3"/>
        <v/>
      </c>
      <c r="O269" s="181"/>
      <c r="P269" s="179"/>
      <c r="Q269" s="55"/>
      <c r="R269" s="55"/>
      <c r="S269" s="55" t="str">
        <f t="shared" si="4"/>
        <v/>
      </c>
      <c r="T269" s="55"/>
      <c r="U269" s="55" t="str">
        <f t="shared" si="5"/>
        <v/>
      </c>
      <c r="V269" s="104" t="str">
        <f t="shared" si="12"/>
        <v>  </v>
      </c>
      <c r="W269" s="152" t="str">
        <f t="shared" si="7"/>
        <v/>
      </c>
      <c r="X269" s="176" t="str">
        <f t="shared" si="8"/>
        <v/>
      </c>
      <c r="Y269" s="176" t="str">
        <f t="shared" si="11"/>
        <v>100.0%</v>
      </c>
      <c r="Z269" s="176" t="str">
        <f t="shared" si="9"/>
        <v/>
      </c>
      <c r="AA269" s="55"/>
      <c r="AB269" s="55"/>
    </row>
    <row r="270" ht="30.0" customHeight="1">
      <c r="A270" s="1"/>
      <c r="B270" s="166" t="str">
        <f t="shared" si="1"/>
        <v>0</v>
      </c>
      <c r="C270" s="108" t="str">
        <f t="shared" si="10"/>
        <v>-</v>
      </c>
      <c r="D270" s="150" t="str">
        <f>IF('CADASTRO PROD'!D267 = "","", 'CADASTRO PROD'!D267)</f>
        <v/>
      </c>
      <c r="E270" s="110" t="str">
        <f>IF('CADASTRO PROD'!E267:G267 = "", "", 'CADASTRO PROD'!E267:G267)</f>
        <v/>
      </c>
      <c r="F270" s="92"/>
      <c r="G270" s="93"/>
      <c r="H270" s="111" t="str">
        <f>IF(D270="","",(SUMIFS('LANÇAMENTOS ENT'!N:N,'LANÇAMENTOS ENT'!E:E,D270)-SUMIFS('LANÇAMENTOS SAÍ'!K:K,'LANÇAMENTOS SAÍ'!E:E,D270)+SUMIFS('CADASTRO PROD'!I:I,'CADASTRO PROD'!D:D,D270)))</f>
        <v/>
      </c>
      <c r="I270" s="111"/>
      <c r="J270" s="150" t="str">
        <f>VLOOKUP(E270, 'LANÇAMENTOS ENT'!$AN$8:$AO$507, 2,FALSE)</f>
        <v>#N/A</v>
      </c>
      <c r="K270" s="113" t="str">
        <f>IFERROR(VLOOKUP($D270,'CADASTRO PROD'!$D$8:$P$508,13, FALSE)*H270, "")</f>
        <v>  </v>
      </c>
      <c r="L270" s="113" t="str">
        <f>IFERROR(VLOOKUP($D270,'CADASTRO PROD'!$D$8:$P$508,13, FALSE)*I270, "")</f>
        <v>  </v>
      </c>
      <c r="M270" s="178" t="str">
        <f t="shared" si="2"/>
        <v/>
      </c>
      <c r="N270" s="173" t="str">
        <f t="shared" si="3"/>
        <v/>
      </c>
      <c r="O270" s="181"/>
      <c r="P270" s="179"/>
      <c r="Q270" s="55"/>
      <c r="R270" s="55"/>
      <c r="S270" s="55" t="str">
        <f t="shared" si="4"/>
        <v/>
      </c>
      <c r="T270" s="55"/>
      <c r="U270" s="55" t="str">
        <f t="shared" si="5"/>
        <v/>
      </c>
      <c r="V270" s="104" t="str">
        <f t="shared" si="12"/>
        <v>  </v>
      </c>
      <c r="W270" s="152" t="str">
        <f t="shared" si="7"/>
        <v/>
      </c>
      <c r="X270" s="176" t="str">
        <f t="shared" si="8"/>
        <v/>
      </c>
      <c r="Y270" s="176" t="str">
        <f t="shared" si="11"/>
        <v>100.0%</v>
      </c>
      <c r="Z270" s="176" t="str">
        <f t="shared" si="9"/>
        <v/>
      </c>
      <c r="AA270" s="55"/>
      <c r="AB270" s="55"/>
    </row>
    <row r="271" ht="30.0" customHeight="1">
      <c r="A271" s="1"/>
      <c r="B271" s="166" t="str">
        <f t="shared" si="1"/>
        <v>0</v>
      </c>
      <c r="C271" s="98" t="str">
        <f t="shared" si="10"/>
        <v>-</v>
      </c>
      <c r="D271" s="151" t="str">
        <f>IF('CADASTRO PROD'!D268 = "","", 'CADASTRO PROD'!D268)</f>
        <v/>
      </c>
      <c r="E271" s="100" t="str">
        <f>IF('CADASTRO PROD'!E268:G268 = "", "", 'CADASTRO PROD'!E268:G268)</f>
        <v/>
      </c>
      <c r="F271" s="92"/>
      <c r="G271" s="93"/>
      <c r="H271" s="101" t="str">
        <f>IF(D271="","",(SUMIFS('LANÇAMENTOS ENT'!N:N,'LANÇAMENTOS ENT'!E:E,D271)-SUMIFS('LANÇAMENTOS SAÍ'!K:K,'LANÇAMENTOS SAÍ'!E:E,D271)+SUMIFS('CADASTRO PROD'!I:I,'CADASTRO PROD'!D:D,D271)))</f>
        <v/>
      </c>
      <c r="I271" s="101"/>
      <c r="J271" s="151" t="str">
        <f>VLOOKUP(E271, 'LANÇAMENTOS ENT'!$AN$8:$AO$507, 2,FALSE)</f>
        <v>#N/A</v>
      </c>
      <c r="K271" s="103" t="str">
        <f>IFERROR(VLOOKUP($D271,'CADASTRO PROD'!$D$8:$P$508,13, FALSE)*H271, "")</f>
        <v>  </v>
      </c>
      <c r="L271" s="103" t="str">
        <f>IFERROR(VLOOKUP($D271,'CADASTRO PROD'!$D$8:$P$508,13, FALSE)*I271, "")</f>
        <v>  </v>
      </c>
      <c r="M271" s="172" t="str">
        <f t="shared" si="2"/>
        <v/>
      </c>
      <c r="N271" s="173" t="str">
        <f t="shared" si="3"/>
        <v/>
      </c>
      <c r="O271" s="181"/>
      <c r="P271" s="179"/>
      <c r="Q271" s="55"/>
      <c r="R271" s="55"/>
      <c r="S271" s="55" t="str">
        <f t="shared" si="4"/>
        <v/>
      </c>
      <c r="T271" s="55"/>
      <c r="U271" s="55" t="str">
        <f t="shared" si="5"/>
        <v/>
      </c>
      <c r="V271" s="104" t="str">
        <f t="shared" si="12"/>
        <v>  </v>
      </c>
      <c r="W271" s="152" t="str">
        <f t="shared" si="7"/>
        <v/>
      </c>
      <c r="X271" s="176" t="str">
        <f t="shared" si="8"/>
        <v/>
      </c>
      <c r="Y271" s="176" t="str">
        <f t="shared" si="11"/>
        <v>100.0%</v>
      </c>
      <c r="Z271" s="176" t="str">
        <f t="shared" si="9"/>
        <v/>
      </c>
      <c r="AA271" s="55"/>
      <c r="AB271" s="55"/>
    </row>
    <row r="272" ht="30.0" customHeight="1">
      <c r="A272" s="1"/>
      <c r="B272" s="166" t="str">
        <f t="shared" si="1"/>
        <v>0</v>
      </c>
      <c r="C272" s="108" t="str">
        <f t="shared" si="10"/>
        <v>-</v>
      </c>
      <c r="D272" s="150" t="str">
        <f>IF('CADASTRO PROD'!D269 = "","", 'CADASTRO PROD'!D269)</f>
        <v/>
      </c>
      <c r="E272" s="110" t="str">
        <f>IF('CADASTRO PROD'!E269:G269 = "", "", 'CADASTRO PROD'!E269:G269)</f>
        <v/>
      </c>
      <c r="F272" s="92"/>
      <c r="G272" s="93"/>
      <c r="H272" s="111" t="str">
        <f>IF(D272="","",(SUMIFS('LANÇAMENTOS ENT'!N:N,'LANÇAMENTOS ENT'!E:E,D272)-SUMIFS('LANÇAMENTOS SAÍ'!K:K,'LANÇAMENTOS SAÍ'!E:E,D272)+SUMIFS('CADASTRO PROD'!I:I,'CADASTRO PROD'!D:D,D272)))</f>
        <v/>
      </c>
      <c r="I272" s="111"/>
      <c r="J272" s="150" t="str">
        <f>VLOOKUP(E272, 'LANÇAMENTOS ENT'!$AN$8:$AO$507, 2,FALSE)</f>
        <v>#N/A</v>
      </c>
      <c r="K272" s="113" t="str">
        <f>IFERROR(VLOOKUP($D272,'CADASTRO PROD'!$D$8:$P$508,13, FALSE)*H272, "")</f>
        <v>  </v>
      </c>
      <c r="L272" s="113" t="str">
        <f>IFERROR(VLOOKUP($D272,'CADASTRO PROD'!$D$8:$P$508,13, FALSE)*I272, "")</f>
        <v>  </v>
      </c>
      <c r="M272" s="178" t="str">
        <f t="shared" si="2"/>
        <v/>
      </c>
      <c r="N272" s="173" t="str">
        <f t="shared" si="3"/>
        <v/>
      </c>
      <c r="O272" s="181"/>
      <c r="P272" s="179"/>
      <c r="Q272" s="55"/>
      <c r="R272" s="55"/>
      <c r="S272" s="55" t="str">
        <f t="shared" si="4"/>
        <v/>
      </c>
      <c r="T272" s="55"/>
      <c r="U272" s="55" t="str">
        <f t="shared" si="5"/>
        <v/>
      </c>
      <c r="V272" s="104" t="str">
        <f t="shared" si="12"/>
        <v>  </v>
      </c>
      <c r="W272" s="152" t="str">
        <f t="shared" si="7"/>
        <v/>
      </c>
      <c r="X272" s="176" t="str">
        <f t="shared" si="8"/>
        <v/>
      </c>
      <c r="Y272" s="176" t="str">
        <f t="shared" si="11"/>
        <v>100.0%</v>
      </c>
      <c r="Z272" s="176" t="str">
        <f t="shared" si="9"/>
        <v/>
      </c>
      <c r="AA272" s="55"/>
      <c r="AB272" s="55"/>
    </row>
    <row r="273" ht="30.0" customHeight="1">
      <c r="A273" s="1"/>
      <c r="B273" s="166" t="str">
        <f t="shared" si="1"/>
        <v>0</v>
      </c>
      <c r="C273" s="98" t="str">
        <f t="shared" si="10"/>
        <v>-</v>
      </c>
      <c r="D273" s="151" t="str">
        <f>IF('CADASTRO PROD'!D270 = "","", 'CADASTRO PROD'!D270)</f>
        <v/>
      </c>
      <c r="E273" s="100" t="str">
        <f>IF('CADASTRO PROD'!E270:G270 = "", "", 'CADASTRO PROD'!E270:G270)</f>
        <v/>
      </c>
      <c r="F273" s="92"/>
      <c r="G273" s="93"/>
      <c r="H273" s="101" t="str">
        <f>IF(D273="","",(SUMIFS('LANÇAMENTOS ENT'!N:N,'LANÇAMENTOS ENT'!E:E,D273)-SUMIFS('LANÇAMENTOS SAÍ'!K:K,'LANÇAMENTOS SAÍ'!E:E,D273)+SUMIFS('CADASTRO PROD'!I:I,'CADASTRO PROD'!D:D,D273)))</f>
        <v/>
      </c>
      <c r="I273" s="101"/>
      <c r="J273" s="151" t="str">
        <f>VLOOKUP(E273, 'LANÇAMENTOS ENT'!$AN$8:$AO$507, 2,FALSE)</f>
        <v>#N/A</v>
      </c>
      <c r="K273" s="103" t="str">
        <f>IFERROR(VLOOKUP($D273,'CADASTRO PROD'!$D$8:$P$508,13, FALSE)*H273, "")</f>
        <v>  </v>
      </c>
      <c r="L273" s="103" t="str">
        <f>IFERROR(VLOOKUP($D273,'CADASTRO PROD'!$D$8:$P$508,13, FALSE)*I273, "")</f>
        <v>  </v>
      </c>
      <c r="M273" s="172" t="str">
        <f t="shared" si="2"/>
        <v/>
      </c>
      <c r="N273" s="173" t="str">
        <f t="shared" si="3"/>
        <v/>
      </c>
      <c r="O273" s="181"/>
      <c r="P273" s="179"/>
      <c r="Q273" s="55"/>
      <c r="R273" s="55"/>
      <c r="S273" s="55" t="str">
        <f t="shared" si="4"/>
        <v/>
      </c>
      <c r="T273" s="55"/>
      <c r="U273" s="55" t="str">
        <f t="shared" si="5"/>
        <v/>
      </c>
      <c r="V273" s="104" t="str">
        <f t="shared" si="12"/>
        <v>  </v>
      </c>
      <c r="W273" s="152" t="str">
        <f t="shared" si="7"/>
        <v/>
      </c>
      <c r="X273" s="176" t="str">
        <f t="shared" si="8"/>
        <v/>
      </c>
      <c r="Y273" s="176" t="str">
        <f t="shared" si="11"/>
        <v>100.0%</v>
      </c>
      <c r="Z273" s="176" t="str">
        <f t="shared" si="9"/>
        <v/>
      </c>
      <c r="AA273" s="55"/>
      <c r="AB273" s="55"/>
    </row>
    <row r="274" ht="30.0" customHeight="1">
      <c r="A274" s="1"/>
      <c r="B274" s="166" t="str">
        <f t="shared" si="1"/>
        <v>0</v>
      </c>
      <c r="C274" s="108" t="str">
        <f t="shared" si="10"/>
        <v>-</v>
      </c>
      <c r="D274" s="150" t="str">
        <f>IF('CADASTRO PROD'!D271 = "","", 'CADASTRO PROD'!D271)</f>
        <v/>
      </c>
      <c r="E274" s="110" t="str">
        <f>IF('CADASTRO PROD'!E271:G271 = "", "", 'CADASTRO PROD'!E271:G271)</f>
        <v/>
      </c>
      <c r="F274" s="92"/>
      <c r="G274" s="93"/>
      <c r="H274" s="111" t="str">
        <f>IF(D274="","",(SUMIFS('LANÇAMENTOS ENT'!N:N,'LANÇAMENTOS ENT'!E:E,D274)-SUMIFS('LANÇAMENTOS SAÍ'!K:K,'LANÇAMENTOS SAÍ'!E:E,D274)+SUMIFS('CADASTRO PROD'!I:I,'CADASTRO PROD'!D:D,D274)))</f>
        <v/>
      </c>
      <c r="I274" s="111"/>
      <c r="J274" s="150" t="str">
        <f>VLOOKUP(E274, 'LANÇAMENTOS ENT'!$AN$8:$AO$507, 2,FALSE)</f>
        <v>#N/A</v>
      </c>
      <c r="K274" s="113" t="str">
        <f>IFERROR(VLOOKUP($D274,'CADASTRO PROD'!$D$8:$P$508,13, FALSE)*H274, "")</f>
        <v>  </v>
      </c>
      <c r="L274" s="113" t="str">
        <f>IFERROR(VLOOKUP($D274,'CADASTRO PROD'!$D$8:$P$508,13, FALSE)*I274, "")</f>
        <v>  </v>
      </c>
      <c r="M274" s="178" t="str">
        <f t="shared" si="2"/>
        <v/>
      </c>
      <c r="N274" s="173" t="str">
        <f t="shared" si="3"/>
        <v/>
      </c>
      <c r="O274" s="181"/>
      <c r="P274" s="179"/>
      <c r="Q274" s="55"/>
      <c r="R274" s="55"/>
      <c r="S274" s="55" t="str">
        <f t="shared" si="4"/>
        <v/>
      </c>
      <c r="T274" s="55"/>
      <c r="U274" s="55" t="str">
        <f t="shared" si="5"/>
        <v/>
      </c>
      <c r="V274" s="104" t="str">
        <f t="shared" si="12"/>
        <v>  </v>
      </c>
      <c r="W274" s="152" t="str">
        <f t="shared" si="7"/>
        <v/>
      </c>
      <c r="X274" s="176" t="str">
        <f t="shared" si="8"/>
        <v/>
      </c>
      <c r="Y274" s="176" t="str">
        <f t="shared" si="11"/>
        <v>100.0%</v>
      </c>
      <c r="Z274" s="176" t="str">
        <f t="shared" si="9"/>
        <v/>
      </c>
      <c r="AA274" s="55"/>
      <c r="AB274" s="55"/>
    </row>
    <row r="275" ht="30.0" customHeight="1">
      <c r="A275" s="1"/>
      <c r="B275" s="166" t="str">
        <f t="shared" si="1"/>
        <v>0</v>
      </c>
      <c r="C275" s="98" t="str">
        <f t="shared" si="10"/>
        <v>-</v>
      </c>
      <c r="D275" s="151" t="str">
        <f>IF('CADASTRO PROD'!D272 = "","", 'CADASTRO PROD'!D272)</f>
        <v/>
      </c>
      <c r="E275" s="100" t="str">
        <f>IF('CADASTRO PROD'!E272:G272 = "", "", 'CADASTRO PROD'!E272:G272)</f>
        <v/>
      </c>
      <c r="F275" s="92"/>
      <c r="G275" s="93"/>
      <c r="H275" s="101" t="str">
        <f>IF(D275="","",(SUMIFS('LANÇAMENTOS ENT'!N:N,'LANÇAMENTOS ENT'!E:E,D275)-SUMIFS('LANÇAMENTOS SAÍ'!K:K,'LANÇAMENTOS SAÍ'!E:E,D275)+SUMIFS('CADASTRO PROD'!I:I,'CADASTRO PROD'!D:D,D275)))</f>
        <v/>
      </c>
      <c r="I275" s="101"/>
      <c r="J275" s="151" t="str">
        <f>VLOOKUP(E275, 'LANÇAMENTOS ENT'!$AN$8:$AO$507, 2,FALSE)</f>
        <v>#N/A</v>
      </c>
      <c r="K275" s="103" t="str">
        <f>IFERROR(VLOOKUP($D275,'CADASTRO PROD'!$D$8:$P$508,13, FALSE)*H275, "")</f>
        <v>  </v>
      </c>
      <c r="L275" s="103" t="str">
        <f>IFERROR(VLOOKUP($D275,'CADASTRO PROD'!$D$8:$P$508,13, FALSE)*I275, "")</f>
        <v>  </v>
      </c>
      <c r="M275" s="172" t="str">
        <f t="shared" si="2"/>
        <v/>
      </c>
      <c r="N275" s="173" t="str">
        <f t="shared" si="3"/>
        <v/>
      </c>
      <c r="O275" s="181"/>
      <c r="P275" s="179"/>
      <c r="Q275" s="55"/>
      <c r="R275" s="55"/>
      <c r="S275" s="55" t="str">
        <f t="shared" si="4"/>
        <v/>
      </c>
      <c r="T275" s="55"/>
      <c r="U275" s="55" t="str">
        <f t="shared" si="5"/>
        <v/>
      </c>
      <c r="V275" s="104" t="str">
        <f t="shared" si="12"/>
        <v>  </v>
      </c>
      <c r="W275" s="152" t="str">
        <f t="shared" si="7"/>
        <v/>
      </c>
      <c r="X275" s="176" t="str">
        <f t="shared" si="8"/>
        <v/>
      </c>
      <c r="Y275" s="176" t="str">
        <f t="shared" si="11"/>
        <v>100.0%</v>
      </c>
      <c r="Z275" s="176" t="str">
        <f t="shared" si="9"/>
        <v/>
      </c>
      <c r="AA275" s="55"/>
      <c r="AB275" s="55"/>
    </row>
    <row r="276" ht="30.0" customHeight="1">
      <c r="A276" s="1"/>
      <c r="B276" s="166" t="str">
        <f t="shared" si="1"/>
        <v>0</v>
      </c>
      <c r="C276" s="108" t="str">
        <f t="shared" si="10"/>
        <v>-</v>
      </c>
      <c r="D276" s="150" t="str">
        <f>IF('CADASTRO PROD'!D273 = "","", 'CADASTRO PROD'!D273)</f>
        <v/>
      </c>
      <c r="E276" s="110" t="str">
        <f>IF('CADASTRO PROD'!E273:G273 = "", "", 'CADASTRO PROD'!E273:G273)</f>
        <v/>
      </c>
      <c r="F276" s="92"/>
      <c r="G276" s="93"/>
      <c r="H276" s="111" t="str">
        <f>IF(D276="","",(SUMIFS('LANÇAMENTOS ENT'!N:N,'LANÇAMENTOS ENT'!E:E,D276)-SUMIFS('LANÇAMENTOS SAÍ'!K:K,'LANÇAMENTOS SAÍ'!E:E,D276)+SUMIFS('CADASTRO PROD'!I:I,'CADASTRO PROD'!D:D,D276)))</f>
        <v/>
      </c>
      <c r="I276" s="111"/>
      <c r="J276" s="150" t="str">
        <f>VLOOKUP(E276, 'LANÇAMENTOS ENT'!$AN$8:$AO$507, 2,FALSE)</f>
        <v>#N/A</v>
      </c>
      <c r="K276" s="113" t="str">
        <f>IFERROR(VLOOKUP($D276,'CADASTRO PROD'!$D$8:$P$508,13, FALSE)*H276, "")</f>
        <v>  </v>
      </c>
      <c r="L276" s="113" t="str">
        <f>IFERROR(VLOOKUP($D276,'CADASTRO PROD'!$D$8:$P$508,13, FALSE)*I276, "")</f>
        <v>  </v>
      </c>
      <c r="M276" s="178" t="str">
        <f t="shared" si="2"/>
        <v/>
      </c>
      <c r="N276" s="173" t="str">
        <f t="shared" si="3"/>
        <v/>
      </c>
      <c r="O276" s="181"/>
      <c r="P276" s="179"/>
      <c r="Q276" s="55"/>
      <c r="R276" s="55"/>
      <c r="S276" s="55" t="str">
        <f t="shared" si="4"/>
        <v/>
      </c>
      <c r="T276" s="55"/>
      <c r="U276" s="55" t="str">
        <f t="shared" si="5"/>
        <v/>
      </c>
      <c r="V276" s="104" t="str">
        <f t="shared" si="12"/>
        <v>  </v>
      </c>
      <c r="W276" s="152" t="str">
        <f t="shared" si="7"/>
        <v/>
      </c>
      <c r="X276" s="176" t="str">
        <f t="shared" si="8"/>
        <v/>
      </c>
      <c r="Y276" s="176" t="str">
        <f t="shared" si="11"/>
        <v>100.0%</v>
      </c>
      <c r="Z276" s="176" t="str">
        <f t="shared" si="9"/>
        <v/>
      </c>
      <c r="AA276" s="55"/>
      <c r="AB276" s="55"/>
    </row>
    <row r="277" ht="30.0" customHeight="1">
      <c r="A277" s="1"/>
      <c r="B277" s="166" t="str">
        <f t="shared" si="1"/>
        <v>0</v>
      </c>
      <c r="C277" s="98" t="str">
        <f t="shared" si="10"/>
        <v>-</v>
      </c>
      <c r="D277" s="151" t="str">
        <f>IF('CADASTRO PROD'!D274 = "","", 'CADASTRO PROD'!D274)</f>
        <v/>
      </c>
      <c r="E277" s="100" t="str">
        <f>IF('CADASTRO PROD'!E274:G274 = "", "", 'CADASTRO PROD'!E274:G274)</f>
        <v/>
      </c>
      <c r="F277" s="92"/>
      <c r="G277" s="93"/>
      <c r="H277" s="101" t="str">
        <f>IF(D277="","",(SUMIFS('LANÇAMENTOS ENT'!N:N,'LANÇAMENTOS ENT'!E:E,D277)-SUMIFS('LANÇAMENTOS SAÍ'!K:K,'LANÇAMENTOS SAÍ'!E:E,D277)+SUMIFS('CADASTRO PROD'!I:I,'CADASTRO PROD'!D:D,D277)))</f>
        <v/>
      </c>
      <c r="I277" s="101"/>
      <c r="J277" s="151" t="str">
        <f>VLOOKUP(E277, 'LANÇAMENTOS ENT'!$AN$8:$AO$507, 2,FALSE)</f>
        <v>#N/A</v>
      </c>
      <c r="K277" s="103" t="str">
        <f>IFERROR(VLOOKUP($D277,'CADASTRO PROD'!$D$8:$P$508,13, FALSE)*H277, "")</f>
        <v>  </v>
      </c>
      <c r="L277" s="103" t="str">
        <f>IFERROR(VLOOKUP($D277,'CADASTRO PROD'!$D$8:$P$508,13, FALSE)*I277, "")</f>
        <v>  </v>
      </c>
      <c r="M277" s="172" t="str">
        <f t="shared" si="2"/>
        <v/>
      </c>
      <c r="N277" s="173" t="str">
        <f t="shared" si="3"/>
        <v/>
      </c>
      <c r="O277" s="181"/>
      <c r="P277" s="179"/>
      <c r="Q277" s="55"/>
      <c r="R277" s="55"/>
      <c r="S277" s="55" t="str">
        <f t="shared" si="4"/>
        <v/>
      </c>
      <c r="T277" s="55"/>
      <c r="U277" s="55" t="str">
        <f t="shared" si="5"/>
        <v/>
      </c>
      <c r="V277" s="104" t="str">
        <f t="shared" si="12"/>
        <v>  </v>
      </c>
      <c r="W277" s="152" t="str">
        <f t="shared" si="7"/>
        <v/>
      </c>
      <c r="X277" s="176" t="str">
        <f t="shared" si="8"/>
        <v/>
      </c>
      <c r="Y277" s="176" t="str">
        <f t="shared" si="11"/>
        <v>100.0%</v>
      </c>
      <c r="Z277" s="176" t="str">
        <f t="shared" si="9"/>
        <v/>
      </c>
      <c r="AA277" s="55"/>
      <c r="AB277" s="55"/>
    </row>
    <row r="278" ht="30.0" customHeight="1">
      <c r="A278" s="1"/>
      <c r="B278" s="166" t="str">
        <f t="shared" si="1"/>
        <v>0</v>
      </c>
      <c r="C278" s="108" t="str">
        <f t="shared" si="10"/>
        <v>-</v>
      </c>
      <c r="D278" s="150" t="str">
        <f>IF('CADASTRO PROD'!D275 = "","", 'CADASTRO PROD'!D275)</f>
        <v/>
      </c>
      <c r="E278" s="110" t="str">
        <f>IF('CADASTRO PROD'!E275:G275 = "", "", 'CADASTRO PROD'!E275:G275)</f>
        <v/>
      </c>
      <c r="F278" s="92"/>
      <c r="G278" s="93"/>
      <c r="H278" s="111" t="str">
        <f>IF(D278="","",(SUMIFS('LANÇAMENTOS ENT'!N:N,'LANÇAMENTOS ENT'!E:E,D278)-SUMIFS('LANÇAMENTOS SAÍ'!K:K,'LANÇAMENTOS SAÍ'!E:E,D278)+SUMIFS('CADASTRO PROD'!I:I,'CADASTRO PROD'!D:D,D278)))</f>
        <v/>
      </c>
      <c r="I278" s="111"/>
      <c r="J278" s="150" t="str">
        <f>VLOOKUP(E278, 'LANÇAMENTOS ENT'!$AN$8:$AO$507, 2,FALSE)</f>
        <v>#N/A</v>
      </c>
      <c r="K278" s="113" t="str">
        <f>IFERROR(VLOOKUP($D278,'CADASTRO PROD'!$D$8:$P$508,13, FALSE)*H278, "")</f>
        <v>  </v>
      </c>
      <c r="L278" s="113" t="str">
        <f>IFERROR(VLOOKUP($D278,'CADASTRO PROD'!$D$8:$P$508,13, FALSE)*I278, "")</f>
        <v>  </v>
      </c>
      <c r="M278" s="178" t="str">
        <f t="shared" si="2"/>
        <v/>
      </c>
      <c r="N278" s="173" t="str">
        <f t="shared" si="3"/>
        <v/>
      </c>
      <c r="O278" s="181"/>
      <c r="P278" s="179"/>
      <c r="Q278" s="55"/>
      <c r="R278" s="55"/>
      <c r="S278" s="55" t="str">
        <f t="shared" si="4"/>
        <v/>
      </c>
      <c r="T278" s="55"/>
      <c r="U278" s="55" t="str">
        <f t="shared" si="5"/>
        <v/>
      </c>
      <c r="V278" s="104" t="str">
        <f t="shared" si="12"/>
        <v>  </v>
      </c>
      <c r="W278" s="152" t="str">
        <f t="shared" si="7"/>
        <v/>
      </c>
      <c r="X278" s="176" t="str">
        <f t="shared" si="8"/>
        <v/>
      </c>
      <c r="Y278" s="176" t="str">
        <f t="shared" si="11"/>
        <v>100.0%</v>
      </c>
      <c r="Z278" s="176" t="str">
        <f t="shared" si="9"/>
        <v/>
      </c>
      <c r="AA278" s="55"/>
      <c r="AB278" s="55"/>
    </row>
    <row r="279" ht="30.0" customHeight="1">
      <c r="A279" s="1"/>
      <c r="B279" s="166" t="str">
        <f t="shared" si="1"/>
        <v>0</v>
      </c>
      <c r="C279" s="98" t="str">
        <f t="shared" si="10"/>
        <v>-</v>
      </c>
      <c r="D279" s="151" t="str">
        <f>IF('CADASTRO PROD'!D276 = "","", 'CADASTRO PROD'!D276)</f>
        <v/>
      </c>
      <c r="E279" s="100" t="str">
        <f>IF('CADASTRO PROD'!E276:G276 = "", "", 'CADASTRO PROD'!E276:G276)</f>
        <v/>
      </c>
      <c r="F279" s="92"/>
      <c r="G279" s="93"/>
      <c r="H279" s="101" t="str">
        <f>IF(D279="","",(SUMIFS('LANÇAMENTOS ENT'!N:N,'LANÇAMENTOS ENT'!E:E,D279)-SUMIFS('LANÇAMENTOS SAÍ'!K:K,'LANÇAMENTOS SAÍ'!E:E,D279)+SUMIFS('CADASTRO PROD'!I:I,'CADASTRO PROD'!D:D,D279)))</f>
        <v/>
      </c>
      <c r="I279" s="101"/>
      <c r="J279" s="151" t="str">
        <f>VLOOKUP(E279, 'LANÇAMENTOS ENT'!$AN$8:$AO$507, 2,FALSE)</f>
        <v>#N/A</v>
      </c>
      <c r="K279" s="103" t="str">
        <f>IFERROR(VLOOKUP($D279,'CADASTRO PROD'!$D$8:$P$508,13, FALSE)*H279, "")</f>
        <v>  </v>
      </c>
      <c r="L279" s="103" t="str">
        <f>IFERROR(VLOOKUP($D279,'CADASTRO PROD'!$D$8:$P$508,13, FALSE)*I279, "")</f>
        <v>  </v>
      </c>
      <c r="M279" s="172" t="str">
        <f t="shared" si="2"/>
        <v/>
      </c>
      <c r="N279" s="173" t="str">
        <f t="shared" si="3"/>
        <v/>
      </c>
      <c r="O279" s="181"/>
      <c r="P279" s="179"/>
      <c r="Q279" s="55"/>
      <c r="R279" s="55"/>
      <c r="S279" s="55" t="str">
        <f t="shared" si="4"/>
        <v/>
      </c>
      <c r="T279" s="55"/>
      <c r="U279" s="55" t="str">
        <f t="shared" si="5"/>
        <v/>
      </c>
      <c r="V279" s="104" t="str">
        <f t="shared" si="12"/>
        <v>  </v>
      </c>
      <c r="W279" s="152" t="str">
        <f t="shared" si="7"/>
        <v/>
      </c>
      <c r="X279" s="176" t="str">
        <f t="shared" si="8"/>
        <v/>
      </c>
      <c r="Y279" s="176" t="str">
        <f t="shared" si="11"/>
        <v>100.0%</v>
      </c>
      <c r="Z279" s="176" t="str">
        <f t="shared" si="9"/>
        <v/>
      </c>
      <c r="AA279" s="55"/>
      <c r="AB279" s="55"/>
    </row>
    <row r="280" ht="30.0" customHeight="1">
      <c r="A280" s="1"/>
      <c r="B280" s="166" t="str">
        <f t="shared" si="1"/>
        <v>0</v>
      </c>
      <c r="C280" s="108" t="str">
        <f t="shared" si="10"/>
        <v>-</v>
      </c>
      <c r="D280" s="150" t="str">
        <f>IF('CADASTRO PROD'!D277 = "","", 'CADASTRO PROD'!D277)</f>
        <v/>
      </c>
      <c r="E280" s="110" t="str">
        <f>IF('CADASTRO PROD'!E277:G277 = "", "", 'CADASTRO PROD'!E277:G277)</f>
        <v/>
      </c>
      <c r="F280" s="92"/>
      <c r="G280" s="93"/>
      <c r="H280" s="111" t="str">
        <f>IF(D280="","",(SUMIFS('LANÇAMENTOS ENT'!N:N,'LANÇAMENTOS ENT'!E:E,D280)-SUMIFS('LANÇAMENTOS SAÍ'!K:K,'LANÇAMENTOS SAÍ'!E:E,D280)+SUMIFS('CADASTRO PROD'!I:I,'CADASTRO PROD'!D:D,D280)))</f>
        <v/>
      </c>
      <c r="I280" s="111"/>
      <c r="J280" s="150" t="str">
        <f>VLOOKUP(E280, 'LANÇAMENTOS ENT'!$AN$8:$AO$507, 2,FALSE)</f>
        <v>#N/A</v>
      </c>
      <c r="K280" s="113" t="str">
        <f>IFERROR(VLOOKUP($D280,'CADASTRO PROD'!$D$8:$P$508,13, FALSE)*H280, "")</f>
        <v>  </v>
      </c>
      <c r="L280" s="113" t="str">
        <f>IFERROR(VLOOKUP($D280,'CADASTRO PROD'!$D$8:$P$508,13, FALSE)*I280, "")</f>
        <v>  </v>
      </c>
      <c r="M280" s="178" t="str">
        <f t="shared" si="2"/>
        <v/>
      </c>
      <c r="N280" s="173" t="str">
        <f t="shared" si="3"/>
        <v/>
      </c>
      <c r="O280" s="181"/>
      <c r="P280" s="179"/>
      <c r="Q280" s="55"/>
      <c r="R280" s="55"/>
      <c r="S280" s="55" t="str">
        <f t="shared" si="4"/>
        <v/>
      </c>
      <c r="T280" s="55"/>
      <c r="U280" s="55" t="str">
        <f t="shared" si="5"/>
        <v/>
      </c>
      <c r="V280" s="104" t="str">
        <f t="shared" si="12"/>
        <v>  </v>
      </c>
      <c r="W280" s="152" t="str">
        <f t="shared" si="7"/>
        <v/>
      </c>
      <c r="X280" s="176" t="str">
        <f t="shared" si="8"/>
        <v/>
      </c>
      <c r="Y280" s="176" t="str">
        <f t="shared" si="11"/>
        <v>100.0%</v>
      </c>
      <c r="Z280" s="176" t="str">
        <f t="shared" si="9"/>
        <v/>
      </c>
      <c r="AA280" s="55"/>
      <c r="AB280" s="55"/>
    </row>
    <row r="281" ht="30.0" customHeight="1">
      <c r="A281" s="1"/>
      <c r="B281" s="166" t="str">
        <f t="shared" si="1"/>
        <v>0</v>
      </c>
      <c r="C281" s="98" t="str">
        <f t="shared" si="10"/>
        <v>-</v>
      </c>
      <c r="D281" s="151" t="str">
        <f>IF('CADASTRO PROD'!D278 = "","", 'CADASTRO PROD'!D278)</f>
        <v/>
      </c>
      <c r="E281" s="100" t="str">
        <f>IF('CADASTRO PROD'!E278:G278 = "", "", 'CADASTRO PROD'!E278:G278)</f>
        <v/>
      </c>
      <c r="F281" s="92"/>
      <c r="G281" s="93"/>
      <c r="H281" s="101" t="str">
        <f>IF(D281="","",(SUMIFS('LANÇAMENTOS ENT'!N:N,'LANÇAMENTOS ENT'!E:E,D281)-SUMIFS('LANÇAMENTOS SAÍ'!K:K,'LANÇAMENTOS SAÍ'!E:E,D281)+SUMIFS('CADASTRO PROD'!I:I,'CADASTRO PROD'!D:D,D281)))</f>
        <v/>
      </c>
      <c r="I281" s="101"/>
      <c r="J281" s="151" t="str">
        <f>VLOOKUP(E281, 'LANÇAMENTOS ENT'!$AN$8:$AO$507, 2,FALSE)</f>
        <v>#N/A</v>
      </c>
      <c r="K281" s="103" t="str">
        <f>IFERROR(VLOOKUP($D281,'CADASTRO PROD'!$D$8:$P$508,13, FALSE)*H281, "")</f>
        <v>  </v>
      </c>
      <c r="L281" s="103" t="str">
        <f>IFERROR(VLOOKUP($D281,'CADASTRO PROD'!$D$8:$P$508,13, FALSE)*I281, "")</f>
        <v>  </v>
      </c>
      <c r="M281" s="172" t="str">
        <f t="shared" si="2"/>
        <v/>
      </c>
      <c r="N281" s="173" t="str">
        <f t="shared" si="3"/>
        <v/>
      </c>
      <c r="O281" s="181"/>
      <c r="P281" s="179"/>
      <c r="Q281" s="55"/>
      <c r="R281" s="55"/>
      <c r="S281" s="55" t="str">
        <f t="shared" si="4"/>
        <v/>
      </c>
      <c r="T281" s="55"/>
      <c r="U281" s="55" t="str">
        <f t="shared" si="5"/>
        <v/>
      </c>
      <c r="V281" s="104" t="str">
        <f t="shared" si="12"/>
        <v>  </v>
      </c>
      <c r="W281" s="152" t="str">
        <f t="shared" si="7"/>
        <v/>
      </c>
      <c r="X281" s="176" t="str">
        <f t="shared" si="8"/>
        <v/>
      </c>
      <c r="Y281" s="176" t="str">
        <f t="shared" si="11"/>
        <v>100.0%</v>
      </c>
      <c r="Z281" s="176" t="str">
        <f t="shared" si="9"/>
        <v/>
      </c>
      <c r="AA281" s="55"/>
      <c r="AB281" s="55"/>
    </row>
    <row r="282" ht="30.0" customHeight="1">
      <c r="A282" s="1"/>
      <c r="B282" s="166" t="str">
        <f t="shared" si="1"/>
        <v>0</v>
      </c>
      <c r="C282" s="108" t="str">
        <f t="shared" si="10"/>
        <v>-</v>
      </c>
      <c r="D282" s="150" t="str">
        <f>IF('CADASTRO PROD'!D279 = "","", 'CADASTRO PROD'!D279)</f>
        <v/>
      </c>
      <c r="E282" s="110" t="str">
        <f>IF('CADASTRO PROD'!E279:G279 = "", "", 'CADASTRO PROD'!E279:G279)</f>
        <v/>
      </c>
      <c r="F282" s="92"/>
      <c r="G282" s="93"/>
      <c r="H282" s="111" t="str">
        <f>IF(D282="","",(SUMIFS('LANÇAMENTOS ENT'!N:N,'LANÇAMENTOS ENT'!E:E,D282)-SUMIFS('LANÇAMENTOS SAÍ'!K:K,'LANÇAMENTOS SAÍ'!E:E,D282)+SUMIFS('CADASTRO PROD'!I:I,'CADASTRO PROD'!D:D,D282)))</f>
        <v/>
      </c>
      <c r="I282" s="111"/>
      <c r="J282" s="150" t="str">
        <f>VLOOKUP(E282, 'LANÇAMENTOS ENT'!$AN$8:$AO$507, 2,FALSE)</f>
        <v>#N/A</v>
      </c>
      <c r="K282" s="113" t="str">
        <f>IFERROR(VLOOKUP($D282,'CADASTRO PROD'!$D$8:$P$508,13, FALSE)*H282, "")</f>
        <v>  </v>
      </c>
      <c r="L282" s="113" t="str">
        <f>IFERROR(VLOOKUP($D282,'CADASTRO PROD'!$D$8:$P$508,13, FALSE)*I282, "")</f>
        <v>  </v>
      </c>
      <c r="M282" s="178" t="str">
        <f t="shared" si="2"/>
        <v/>
      </c>
      <c r="N282" s="173" t="str">
        <f t="shared" si="3"/>
        <v/>
      </c>
      <c r="O282" s="181"/>
      <c r="P282" s="179"/>
      <c r="Q282" s="55"/>
      <c r="R282" s="55"/>
      <c r="S282" s="55" t="str">
        <f t="shared" si="4"/>
        <v/>
      </c>
      <c r="T282" s="55"/>
      <c r="U282" s="55" t="str">
        <f t="shared" si="5"/>
        <v/>
      </c>
      <c r="V282" s="104" t="str">
        <f t="shared" si="12"/>
        <v>  </v>
      </c>
      <c r="W282" s="152" t="str">
        <f t="shared" si="7"/>
        <v/>
      </c>
      <c r="X282" s="176" t="str">
        <f t="shared" si="8"/>
        <v/>
      </c>
      <c r="Y282" s="176" t="str">
        <f t="shared" si="11"/>
        <v>100.0%</v>
      </c>
      <c r="Z282" s="176" t="str">
        <f t="shared" si="9"/>
        <v/>
      </c>
      <c r="AA282" s="55"/>
      <c r="AB282" s="55"/>
    </row>
    <row r="283" ht="30.0" customHeight="1">
      <c r="A283" s="1"/>
      <c r="B283" s="166" t="str">
        <f t="shared" si="1"/>
        <v>0</v>
      </c>
      <c r="C283" s="98" t="str">
        <f t="shared" si="10"/>
        <v>-</v>
      </c>
      <c r="D283" s="151" t="str">
        <f>IF('CADASTRO PROD'!D280 = "","", 'CADASTRO PROD'!D280)</f>
        <v/>
      </c>
      <c r="E283" s="100" t="str">
        <f>IF('CADASTRO PROD'!E280:G280 = "", "", 'CADASTRO PROD'!E280:G280)</f>
        <v/>
      </c>
      <c r="F283" s="92"/>
      <c r="G283" s="93"/>
      <c r="H283" s="101" t="str">
        <f>IF(D283="","",(SUMIFS('LANÇAMENTOS ENT'!N:N,'LANÇAMENTOS ENT'!E:E,D283)-SUMIFS('LANÇAMENTOS SAÍ'!K:K,'LANÇAMENTOS SAÍ'!E:E,D283)+SUMIFS('CADASTRO PROD'!I:I,'CADASTRO PROD'!D:D,D283)))</f>
        <v/>
      </c>
      <c r="I283" s="101"/>
      <c r="J283" s="151" t="str">
        <f>VLOOKUP(E283, 'LANÇAMENTOS ENT'!$AN$8:$AO$507, 2,FALSE)</f>
        <v>#N/A</v>
      </c>
      <c r="K283" s="103" t="str">
        <f>IFERROR(VLOOKUP($D283,'CADASTRO PROD'!$D$8:$P$508,13, FALSE)*H283, "")</f>
        <v>  </v>
      </c>
      <c r="L283" s="103" t="str">
        <f>IFERROR(VLOOKUP($D283,'CADASTRO PROD'!$D$8:$P$508,13, FALSE)*I283, "")</f>
        <v>  </v>
      </c>
      <c r="M283" s="172" t="str">
        <f t="shared" si="2"/>
        <v/>
      </c>
      <c r="N283" s="173" t="str">
        <f t="shared" si="3"/>
        <v/>
      </c>
      <c r="O283" s="181"/>
      <c r="P283" s="179"/>
      <c r="Q283" s="55"/>
      <c r="R283" s="55"/>
      <c r="S283" s="55" t="str">
        <f t="shared" si="4"/>
        <v/>
      </c>
      <c r="T283" s="55"/>
      <c r="U283" s="55" t="str">
        <f t="shared" si="5"/>
        <v/>
      </c>
      <c r="V283" s="104" t="str">
        <f t="shared" si="12"/>
        <v>  </v>
      </c>
      <c r="W283" s="152" t="str">
        <f t="shared" si="7"/>
        <v/>
      </c>
      <c r="X283" s="176" t="str">
        <f t="shared" si="8"/>
        <v/>
      </c>
      <c r="Y283" s="176" t="str">
        <f t="shared" si="11"/>
        <v>100.0%</v>
      </c>
      <c r="Z283" s="176" t="str">
        <f t="shared" si="9"/>
        <v/>
      </c>
      <c r="AA283" s="55"/>
      <c r="AB283" s="55"/>
    </row>
    <row r="284" ht="30.0" customHeight="1">
      <c r="A284" s="1"/>
      <c r="B284" s="166" t="str">
        <f t="shared" si="1"/>
        <v>0</v>
      </c>
      <c r="C284" s="108" t="str">
        <f t="shared" si="10"/>
        <v>-</v>
      </c>
      <c r="D284" s="150" t="str">
        <f>IF('CADASTRO PROD'!D281 = "","", 'CADASTRO PROD'!D281)</f>
        <v/>
      </c>
      <c r="E284" s="110" t="str">
        <f>IF('CADASTRO PROD'!E281:G281 = "", "", 'CADASTRO PROD'!E281:G281)</f>
        <v/>
      </c>
      <c r="F284" s="92"/>
      <c r="G284" s="93"/>
      <c r="H284" s="111" t="str">
        <f>IF(D284="","",(SUMIFS('LANÇAMENTOS ENT'!N:N,'LANÇAMENTOS ENT'!E:E,D284)-SUMIFS('LANÇAMENTOS SAÍ'!K:K,'LANÇAMENTOS SAÍ'!E:E,D284)+SUMIFS('CADASTRO PROD'!I:I,'CADASTRO PROD'!D:D,D284)))</f>
        <v/>
      </c>
      <c r="I284" s="111"/>
      <c r="J284" s="150" t="str">
        <f>VLOOKUP(E284, 'LANÇAMENTOS ENT'!$AN$8:$AO$507, 2,FALSE)</f>
        <v>#N/A</v>
      </c>
      <c r="K284" s="113" t="str">
        <f>IFERROR(VLOOKUP($D284,'CADASTRO PROD'!$D$8:$P$508,13, FALSE)*H284, "")</f>
        <v>  </v>
      </c>
      <c r="L284" s="113" t="str">
        <f>IFERROR(VLOOKUP($D284,'CADASTRO PROD'!$D$8:$P$508,13, FALSE)*I284, "")</f>
        <v>  </v>
      </c>
      <c r="M284" s="178" t="str">
        <f t="shared" si="2"/>
        <v/>
      </c>
      <c r="N284" s="173" t="str">
        <f t="shared" si="3"/>
        <v/>
      </c>
      <c r="O284" s="181"/>
      <c r="P284" s="179"/>
      <c r="Q284" s="55"/>
      <c r="R284" s="55"/>
      <c r="S284" s="55" t="str">
        <f t="shared" si="4"/>
        <v/>
      </c>
      <c r="T284" s="55"/>
      <c r="U284" s="55" t="str">
        <f t="shared" si="5"/>
        <v/>
      </c>
      <c r="V284" s="104" t="str">
        <f t="shared" si="12"/>
        <v>  </v>
      </c>
      <c r="W284" s="152" t="str">
        <f t="shared" si="7"/>
        <v/>
      </c>
      <c r="X284" s="176" t="str">
        <f t="shared" si="8"/>
        <v/>
      </c>
      <c r="Y284" s="176" t="str">
        <f t="shared" si="11"/>
        <v>100.0%</v>
      </c>
      <c r="Z284" s="176" t="str">
        <f t="shared" si="9"/>
        <v/>
      </c>
      <c r="AA284" s="55"/>
      <c r="AB284" s="55"/>
    </row>
    <row r="285" ht="30.0" customHeight="1">
      <c r="A285" s="1"/>
      <c r="B285" s="166" t="str">
        <f t="shared" si="1"/>
        <v>0</v>
      </c>
      <c r="C285" s="98" t="str">
        <f t="shared" si="10"/>
        <v>-</v>
      </c>
      <c r="D285" s="151" t="str">
        <f>IF('CADASTRO PROD'!D282 = "","", 'CADASTRO PROD'!D282)</f>
        <v/>
      </c>
      <c r="E285" s="100" t="str">
        <f>IF('CADASTRO PROD'!E282:G282 = "", "", 'CADASTRO PROD'!E282:G282)</f>
        <v/>
      </c>
      <c r="F285" s="92"/>
      <c r="G285" s="93"/>
      <c r="H285" s="101" t="str">
        <f>IF(D285="","",(SUMIFS('LANÇAMENTOS ENT'!N:N,'LANÇAMENTOS ENT'!E:E,D285)-SUMIFS('LANÇAMENTOS SAÍ'!K:K,'LANÇAMENTOS SAÍ'!E:E,D285)+SUMIFS('CADASTRO PROD'!I:I,'CADASTRO PROD'!D:D,D285)))</f>
        <v/>
      </c>
      <c r="I285" s="101"/>
      <c r="J285" s="151" t="str">
        <f>VLOOKUP(E285, 'LANÇAMENTOS ENT'!$AN$8:$AO$507, 2,FALSE)</f>
        <v>#N/A</v>
      </c>
      <c r="K285" s="103" t="str">
        <f>IFERROR(VLOOKUP($D285,'CADASTRO PROD'!$D$8:$P$508,13, FALSE)*H285, "")</f>
        <v>  </v>
      </c>
      <c r="L285" s="103" t="str">
        <f>IFERROR(VLOOKUP($D285,'CADASTRO PROD'!$D$8:$P$508,13, FALSE)*I285, "")</f>
        <v>  </v>
      </c>
      <c r="M285" s="172" t="str">
        <f t="shared" si="2"/>
        <v/>
      </c>
      <c r="N285" s="173" t="str">
        <f t="shared" si="3"/>
        <v/>
      </c>
      <c r="O285" s="181"/>
      <c r="P285" s="179"/>
      <c r="Q285" s="55"/>
      <c r="R285" s="55"/>
      <c r="S285" s="55" t="str">
        <f t="shared" si="4"/>
        <v/>
      </c>
      <c r="T285" s="55"/>
      <c r="U285" s="55" t="str">
        <f t="shared" si="5"/>
        <v/>
      </c>
      <c r="V285" s="104" t="str">
        <f t="shared" si="12"/>
        <v>  </v>
      </c>
      <c r="W285" s="152" t="str">
        <f t="shared" si="7"/>
        <v/>
      </c>
      <c r="X285" s="176" t="str">
        <f t="shared" si="8"/>
        <v/>
      </c>
      <c r="Y285" s="176" t="str">
        <f t="shared" si="11"/>
        <v>100.0%</v>
      </c>
      <c r="Z285" s="176" t="str">
        <f t="shared" si="9"/>
        <v/>
      </c>
      <c r="AA285" s="55"/>
      <c r="AB285" s="55"/>
    </row>
    <row r="286" ht="30.0" customHeight="1">
      <c r="A286" s="1"/>
      <c r="B286" s="166" t="str">
        <f t="shared" si="1"/>
        <v>0</v>
      </c>
      <c r="C286" s="108" t="str">
        <f t="shared" si="10"/>
        <v>-</v>
      </c>
      <c r="D286" s="150" t="str">
        <f>IF('CADASTRO PROD'!D283 = "","", 'CADASTRO PROD'!D283)</f>
        <v/>
      </c>
      <c r="E286" s="110" t="str">
        <f>IF('CADASTRO PROD'!E283:G283 = "", "", 'CADASTRO PROD'!E283:G283)</f>
        <v/>
      </c>
      <c r="F286" s="92"/>
      <c r="G286" s="93"/>
      <c r="H286" s="111" t="str">
        <f>IF(D286="","",(SUMIFS('LANÇAMENTOS ENT'!N:N,'LANÇAMENTOS ENT'!E:E,D286)-SUMIFS('LANÇAMENTOS SAÍ'!K:K,'LANÇAMENTOS SAÍ'!E:E,D286)+SUMIFS('CADASTRO PROD'!I:I,'CADASTRO PROD'!D:D,D286)))</f>
        <v/>
      </c>
      <c r="I286" s="111"/>
      <c r="J286" s="150" t="str">
        <f>VLOOKUP(E286, 'LANÇAMENTOS ENT'!$AN$8:$AO$507, 2,FALSE)</f>
        <v>#N/A</v>
      </c>
      <c r="K286" s="113" t="str">
        <f>IFERROR(VLOOKUP($D286,'CADASTRO PROD'!$D$8:$P$508,13, FALSE)*H286, "")</f>
        <v>  </v>
      </c>
      <c r="L286" s="113" t="str">
        <f>IFERROR(VLOOKUP($D286,'CADASTRO PROD'!$D$8:$P$508,13, FALSE)*I286, "")</f>
        <v>  </v>
      </c>
      <c r="M286" s="178" t="str">
        <f t="shared" si="2"/>
        <v/>
      </c>
      <c r="N286" s="173" t="str">
        <f t="shared" si="3"/>
        <v/>
      </c>
      <c r="O286" s="181"/>
      <c r="P286" s="179"/>
      <c r="Q286" s="55"/>
      <c r="R286" s="55"/>
      <c r="S286" s="55" t="str">
        <f t="shared" si="4"/>
        <v/>
      </c>
      <c r="T286" s="55"/>
      <c r="U286" s="55" t="str">
        <f t="shared" si="5"/>
        <v/>
      </c>
      <c r="V286" s="104" t="str">
        <f t="shared" si="12"/>
        <v>  </v>
      </c>
      <c r="W286" s="152" t="str">
        <f t="shared" si="7"/>
        <v/>
      </c>
      <c r="X286" s="176" t="str">
        <f t="shared" si="8"/>
        <v/>
      </c>
      <c r="Y286" s="176" t="str">
        <f t="shared" si="11"/>
        <v>100.0%</v>
      </c>
      <c r="Z286" s="176" t="str">
        <f t="shared" si="9"/>
        <v/>
      </c>
      <c r="AA286" s="55"/>
      <c r="AB286" s="55"/>
    </row>
    <row r="287" ht="30.0" customHeight="1">
      <c r="A287" s="1"/>
      <c r="B287" s="166" t="str">
        <f t="shared" si="1"/>
        <v>0</v>
      </c>
      <c r="C287" s="98" t="str">
        <f t="shared" si="10"/>
        <v>-</v>
      </c>
      <c r="D287" s="151" t="str">
        <f>IF('CADASTRO PROD'!D284 = "","", 'CADASTRO PROD'!D284)</f>
        <v/>
      </c>
      <c r="E287" s="100" t="str">
        <f>IF('CADASTRO PROD'!E284:G284 = "", "", 'CADASTRO PROD'!E284:G284)</f>
        <v/>
      </c>
      <c r="F287" s="92"/>
      <c r="G287" s="93"/>
      <c r="H287" s="101" t="str">
        <f>IF(D287="","",(SUMIFS('LANÇAMENTOS ENT'!N:N,'LANÇAMENTOS ENT'!E:E,D287)-SUMIFS('LANÇAMENTOS SAÍ'!K:K,'LANÇAMENTOS SAÍ'!E:E,D287)+SUMIFS('CADASTRO PROD'!I:I,'CADASTRO PROD'!D:D,D287)))</f>
        <v/>
      </c>
      <c r="I287" s="101"/>
      <c r="J287" s="151" t="str">
        <f>VLOOKUP(E287, 'LANÇAMENTOS ENT'!$AN$8:$AO$507, 2,FALSE)</f>
        <v>#N/A</v>
      </c>
      <c r="K287" s="103" t="str">
        <f>IFERROR(VLOOKUP($D287,'CADASTRO PROD'!$D$8:$P$508,13, FALSE)*H287, "")</f>
        <v>  </v>
      </c>
      <c r="L287" s="103" t="str">
        <f>IFERROR(VLOOKUP($D287,'CADASTRO PROD'!$D$8:$P$508,13, FALSE)*I287, "")</f>
        <v>  </v>
      </c>
      <c r="M287" s="172" t="str">
        <f t="shared" si="2"/>
        <v/>
      </c>
      <c r="N287" s="173" t="str">
        <f t="shared" si="3"/>
        <v/>
      </c>
      <c r="O287" s="181"/>
      <c r="P287" s="179"/>
      <c r="Q287" s="55"/>
      <c r="R287" s="55"/>
      <c r="S287" s="55" t="str">
        <f t="shared" si="4"/>
        <v/>
      </c>
      <c r="T287" s="55"/>
      <c r="U287" s="55" t="str">
        <f t="shared" si="5"/>
        <v/>
      </c>
      <c r="V287" s="104" t="str">
        <f t="shared" si="12"/>
        <v>  </v>
      </c>
      <c r="W287" s="152" t="str">
        <f t="shared" si="7"/>
        <v/>
      </c>
      <c r="X287" s="176" t="str">
        <f t="shared" si="8"/>
        <v/>
      </c>
      <c r="Y287" s="176" t="str">
        <f t="shared" si="11"/>
        <v>100.0%</v>
      </c>
      <c r="Z287" s="176" t="str">
        <f t="shared" si="9"/>
        <v/>
      </c>
      <c r="AA287" s="55"/>
      <c r="AB287" s="55"/>
    </row>
    <row r="288" ht="30.0" customHeight="1">
      <c r="A288" s="1"/>
      <c r="B288" s="166" t="str">
        <f t="shared" si="1"/>
        <v>0</v>
      </c>
      <c r="C288" s="108" t="str">
        <f t="shared" si="10"/>
        <v>-</v>
      </c>
      <c r="D288" s="150" t="str">
        <f>IF('CADASTRO PROD'!D285 = "","", 'CADASTRO PROD'!D285)</f>
        <v/>
      </c>
      <c r="E288" s="110" t="str">
        <f>IF('CADASTRO PROD'!E285:G285 = "", "", 'CADASTRO PROD'!E285:G285)</f>
        <v/>
      </c>
      <c r="F288" s="92"/>
      <c r="G288" s="93"/>
      <c r="H288" s="111" t="str">
        <f>IF(D288="","",(SUMIFS('LANÇAMENTOS ENT'!N:N,'LANÇAMENTOS ENT'!E:E,D288)-SUMIFS('LANÇAMENTOS SAÍ'!K:K,'LANÇAMENTOS SAÍ'!E:E,D288)+SUMIFS('CADASTRO PROD'!I:I,'CADASTRO PROD'!D:D,D288)))</f>
        <v/>
      </c>
      <c r="I288" s="111"/>
      <c r="J288" s="150" t="str">
        <f>VLOOKUP(E288, 'LANÇAMENTOS ENT'!$AN$8:$AO$507, 2,FALSE)</f>
        <v>#N/A</v>
      </c>
      <c r="K288" s="113" t="str">
        <f>IFERROR(VLOOKUP($D288,'CADASTRO PROD'!$D$8:$P$508,13, FALSE)*H288, "")</f>
        <v>  </v>
      </c>
      <c r="L288" s="113" t="str">
        <f>IFERROR(VLOOKUP($D288,'CADASTRO PROD'!$D$8:$P$508,13, FALSE)*I288, "")</f>
        <v>  </v>
      </c>
      <c r="M288" s="178" t="str">
        <f t="shared" si="2"/>
        <v/>
      </c>
      <c r="N288" s="173" t="str">
        <f t="shared" si="3"/>
        <v/>
      </c>
      <c r="O288" s="181"/>
      <c r="P288" s="179"/>
      <c r="Q288" s="55"/>
      <c r="R288" s="55"/>
      <c r="S288" s="55" t="str">
        <f t="shared" si="4"/>
        <v/>
      </c>
      <c r="T288" s="55"/>
      <c r="U288" s="55" t="str">
        <f t="shared" si="5"/>
        <v/>
      </c>
      <c r="V288" s="104" t="str">
        <f t="shared" si="12"/>
        <v>  </v>
      </c>
      <c r="W288" s="152" t="str">
        <f t="shared" si="7"/>
        <v/>
      </c>
      <c r="X288" s="176" t="str">
        <f t="shared" si="8"/>
        <v/>
      </c>
      <c r="Y288" s="176" t="str">
        <f t="shared" si="11"/>
        <v>100.0%</v>
      </c>
      <c r="Z288" s="176" t="str">
        <f t="shared" si="9"/>
        <v/>
      </c>
      <c r="AA288" s="55"/>
      <c r="AB288" s="55"/>
    </row>
    <row r="289" ht="30.0" customHeight="1">
      <c r="A289" s="1"/>
      <c r="B289" s="166" t="str">
        <f t="shared" si="1"/>
        <v>0</v>
      </c>
      <c r="C289" s="98" t="str">
        <f t="shared" si="10"/>
        <v>-</v>
      </c>
      <c r="D289" s="151" t="str">
        <f>IF('CADASTRO PROD'!D286 = "","", 'CADASTRO PROD'!D286)</f>
        <v/>
      </c>
      <c r="E289" s="100" t="str">
        <f>IF('CADASTRO PROD'!E286:G286 = "", "", 'CADASTRO PROD'!E286:G286)</f>
        <v/>
      </c>
      <c r="F289" s="92"/>
      <c r="G289" s="93"/>
      <c r="H289" s="101" t="str">
        <f>IF(D289="","",(SUMIFS('LANÇAMENTOS ENT'!N:N,'LANÇAMENTOS ENT'!E:E,D289)-SUMIFS('LANÇAMENTOS SAÍ'!K:K,'LANÇAMENTOS SAÍ'!E:E,D289)+SUMIFS('CADASTRO PROD'!I:I,'CADASTRO PROD'!D:D,D289)))</f>
        <v/>
      </c>
      <c r="I289" s="101"/>
      <c r="J289" s="151" t="str">
        <f>VLOOKUP(E289, 'LANÇAMENTOS ENT'!$AN$8:$AO$507, 2,FALSE)</f>
        <v>#N/A</v>
      </c>
      <c r="K289" s="103" t="str">
        <f>IFERROR(VLOOKUP($D289,'CADASTRO PROD'!$D$8:$P$508,13, FALSE)*H289, "")</f>
        <v>  </v>
      </c>
      <c r="L289" s="103" t="str">
        <f>IFERROR(VLOOKUP($D289,'CADASTRO PROD'!$D$8:$P$508,13, FALSE)*I289, "")</f>
        <v>  </v>
      </c>
      <c r="M289" s="172" t="str">
        <f t="shared" si="2"/>
        <v/>
      </c>
      <c r="N289" s="173" t="str">
        <f t="shared" si="3"/>
        <v/>
      </c>
      <c r="O289" s="181"/>
      <c r="P289" s="179"/>
      <c r="Q289" s="55"/>
      <c r="R289" s="55"/>
      <c r="S289" s="55" t="str">
        <f t="shared" si="4"/>
        <v/>
      </c>
      <c r="T289" s="55"/>
      <c r="U289" s="55" t="str">
        <f t="shared" si="5"/>
        <v/>
      </c>
      <c r="V289" s="104" t="str">
        <f t="shared" si="12"/>
        <v>  </v>
      </c>
      <c r="W289" s="152" t="str">
        <f t="shared" si="7"/>
        <v/>
      </c>
      <c r="X289" s="176" t="str">
        <f t="shared" si="8"/>
        <v/>
      </c>
      <c r="Y289" s="176" t="str">
        <f t="shared" si="11"/>
        <v>100.0%</v>
      </c>
      <c r="Z289" s="176" t="str">
        <f t="shared" si="9"/>
        <v/>
      </c>
      <c r="AA289" s="55"/>
      <c r="AB289" s="55"/>
    </row>
    <row r="290" ht="30.0" customHeight="1">
      <c r="A290" s="1"/>
      <c r="B290" s="166" t="str">
        <f t="shared" si="1"/>
        <v>0</v>
      </c>
      <c r="C290" s="108" t="str">
        <f t="shared" si="10"/>
        <v>-</v>
      </c>
      <c r="D290" s="150" t="str">
        <f>IF('CADASTRO PROD'!D287 = "","", 'CADASTRO PROD'!D287)</f>
        <v/>
      </c>
      <c r="E290" s="110" t="str">
        <f>IF('CADASTRO PROD'!E287:G287 = "", "", 'CADASTRO PROD'!E287:G287)</f>
        <v/>
      </c>
      <c r="F290" s="92"/>
      <c r="G290" s="93"/>
      <c r="H290" s="111" t="str">
        <f>IF(D290="","",(SUMIFS('LANÇAMENTOS ENT'!N:N,'LANÇAMENTOS ENT'!E:E,D290)-SUMIFS('LANÇAMENTOS SAÍ'!K:K,'LANÇAMENTOS SAÍ'!E:E,D290)+SUMIFS('CADASTRO PROD'!I:I,'CADASTRO PROD'!D:D,D290)))</f>
        <v/>
      </c>
      <c r="I290" s="111"/>
      <c r="J290" s="150" t="str">
        <f>VLOOKUP(E290, 'LANÇAMENTOS ENT'!$AN$8:$AO$507, 2,FALSE)</f>
        <v>#N/A</v>
      </c>
      <c r="K290" s="113" t="str">
        <f>IFERROR(VLOOKUP($D290,'CADASTRO PROD'!$D$8:$P$508,13, FALSE)*H290, "")</f>
        <v>  </v>
      </c>
      <c r="L290" s="113" t="str">
        <f>IFERROR(VLOOKUP($D290,'CADASTRO PROD'!$D$8:$P$508,13, FALSE)*I290, "")</f>
        <v>  </v>
      </c>
      <c r="M290" s="178" t="str">
        <f t="shared" si="2"/>
        <v/>
      </c>
      <c r="N290" s="173" t="str">
        <f t="shared" si="3"/>
        <v/>
      </c>
      <c r="O290" s="181"/>
      <c r="P290" s="179"/>
      <c r="Q290" s="55"/>
      <c r="R290" s="55"/>
      <c r="S290" s="55" t="str">
        <f t="shared" si="4"/>
        <v/>
      </c>
      <c r="T290" s="55"/>
      <c r="U290" s="55" t="str">
        <f t="shared" si="5"/>
        <v/>
      </c>
      <c r="V290" s="104" t="str">
        <f t="shared" si="12"/>
        <v>  </v>
      </c>
      <c r="W290" s="152" t="str">
        <f t="shared" si="7"/>
        <v/>
      </c>
      <c r="X290" s="176" t="str">
        <f t="shared" si="8"/>
        <v/>
      </c>
      <c r="Y290" s="176" t="str">
        <f t="shared" si="11"/>
        <v>100.0%</v>
      </c>
      <c r="Z290" s="176" t="str">
        <f t="shared" si="9"/>
        <v/>
      </c>
      <c r="AA290" s="55"/>
      <c r="AB290" s="55"/>
    </row>
    <row r="291" ht="30.0" customHeight="1">
      <c r="A291" s="1"/>
      <c r="B291" s="166" t="str">
        <f t="shared" si="1"/>
        <v>0</v>
      </c>
      <c r="C291" s="98" t="str">
        <f t="shared" si="10"/>
        <v>-</v>
      </c>
      <c r="D291" s="151" t="str">
        <f>IF('CADASTRO PROD'!D288 = "","", 'CADASTRO PROD'!D288)</f>
        <v/>
      </c>
      <c r="E291" s="100" t="str">
        <f>IF('CADASTRO PROD'!E288:G288 = "", "", 'CADASTRO PROD'!E288:G288)</f>
        <v/>
      </c>
      <c r="F291" s="92"/>
      <c r="G291" s="93"/>
      <c r="H291" s="101" t="str">
        <f>IF(D291="","",(SUMIFS('LANÇAMENTOS ENT'!N:N,'LANÇAMENTOS ENT'!E:E,D291)-SUMIFS('LANÇAMENTOS SAÍ'!K:K,'LANÇAMENTOS SAÍ'!E:E,D291)+SUMIFS('CADASTRO PROD'!I:I,'CADASTRO PROD'!D:D,D291)))</f>
        <v/>
      </c>
      <c r="I291" s="101"/>
      <c r="J291" s="151" t="str">
        <f>VLOOKUP(E291, 'LANÇAMENTOS ENT'!$AN$8:$AO$507, 2,FALSE)</f>
        <v>#N/A</v>
      </c>
      <c r="K291" s="103" t="str">
        <f>IFERROR(VLOOKUP($D291,'CADASTRO PROD'!$D$8:$P$508,13, FALSE)*H291, "")</f>
        <v>  </v>
      </c>
      <c r="L291" s="103" t="str">
        <f>IFERROR(VLOOKUP($D291,'CADASTRO PROD'!$D$8:$P$508,13, FALSE)*I291, "")</f>
        <v>  </v>
      </c>
      <c r="M291" s="172" t="str">
        <f t="shared" si="2"/>
        <v/>
      </c>
      <c r="N291" s="173" t="str">
        <f t="shared" si="3"/>
        <v/>
      </c>
      <c r="O291" s="181"/>
      <c r="P291" s="179"/>
      <c r="Q291" s="55"/>
      <c r="R291" s="55"/>
      <c r="S291" s="55" t="str">
        <f t="shared" si="4"/>
        <v/>
      </c>
      <c r="T291" s="55"/>
      <c r="U291" s="55" t="str">
        <f t="shared" si="5"/>
        <v/>
      </c>
      <c r="V291" s="104" t="str">
        <f t="shared" si="12"/>
        <v>  </v>
      </c>
      <c r="W291" s="152" t="str">
        <f t="shared" si="7"/>
        <v/>
      </c>
      <c r="X291" s="176" t="str">
        <f t="shared" si="8"/>
        <v/>
      </c>
      <c r="Y291" s="176" t="str">
        <f t="shared" si="11"/>
        <v>100.0%</v>
      </c>
      <c r="Z291" s="176" t="str">
        <f t="shared" si="9"/>
        <v/>
      </c>
      <c r="AA291" s="55"/>
      <c r="AB291" s="55"/>
    </row>
    <row r="292" ht="30.0" customHeight="1">
      <c r="A292" s="1"/>
      <c r="B292" s="166" t="str">
        <f t="shared" si="1"/>
        <v>0</v>
      </c>
      <c r="C292" s="108" t="str">
        <f t="shared" si="10"/>
        <v>-</v>
      </c>
      <c r="D292" s="150" t="str">
        <f>IF('CADASTRO PROD'!D289 = "","", 'CADASTRO PROD'!D289)</f>
        <v/>
      </c>
      <c r="E292" s="110" t="str">
        <f>IF('CADASTRO PROD'!E289:G289 = "", "", 'CADASTRO PROD'!E289:G289)</f>
        <v/>
      </c>
      <c r="F292" s="92"/>
      <c r="G292" s="93"/>
      <c r="H292" s="111" t="str">
        <f>IF(D292="","",(SUMIFS('LANÇAMENTOS ENT'!N:N,'LANÇAMENTOS ENT'!E:E,D292)-SUMIFS('LANÇAMENTOS SAÍ'!K:K,'LANÇAMENTOS SAÍ'!E:E,D292)+SUMIFS('CADASTRO PROD'!I:I,'CADASTRO PROD'!D:D,D292)))</f>
        <v/>
      </c>
      <c r="I292" s="111"/>
      <c r="J292" s="150" t="str">
        <f>VLOOKUP(E292, 'LANÇAMENTOS ENT'!$AN$8:$AO$507, 2,FALSE)</f>
        <v>#N/A</v>
      </c>
      <c r="K292" s="113" t="str">
        <f>IFERROR(VLOOKUP($D292,'CADASTRO PROD'!$D$8:$P$508,13, FALSE)*H292, "")</f>
        <v>  </v>
      </c>
      <c r="L292" s="113" t="str">
        <f>IFERROR(VLOOKUP($D292,'CADASTRO PROD'!$D$8:$P$508,13, FALSE)*I292, "")</f>
        <v>  </v>
      </c>
      <c r="M292" s="178" t="str">
        <f t="shared" si="2"/>
        <v/>
      </c>
      <c r="N292" s="173" t="str">
        <f t="shared" si="3"/>
        <v/>
      </c>
      <c r="O292" s="181"/>
      <c r="P292" s="179"/>
      <c r="Q292" s="55"/>
      <c r="R292" s="55"/>
      <c r="S292" s="55" t="str">
        <f t="shared" si="4"/>
        <v/>
      </c>
      <c r="T292" s="55"/>
      <c r="U292" s="55" t="str">
        <f t="shared" si="5"/>
        <v/>
      </c>
      <c r="V292" s="104" t="str">
        <f t="shared" si="12"/>
        <v>  </v>
      </c>
      <c r="W292" s="152" t="str">
        <f t="shared" si="7"/>
        <v/>
      </c>
      <c r="X292" s="176" t="str">
        <f t="shared" si="8"/>
        <v/>
      </c>
      <c r="Y292" s="176" t="str">
        <f t="shared" si="11"/>
        <v>100.0%</v>
      </c>
      <c r="Z292" s="176" t="str">
        <f t="shared" si="9"/>
        <v/>
      </c>
      <c r="AA292" s="55"/>
      <c r="AB292" s="55"/>
    </row>
    <row r="293" ht="30.0" customHeight="1">
      <c r="A293" s="1"/>
      <c r="B293" s="166" t="str">
        <f t="shared" si="1"/>
        <v>0</v>
      </c>
      <c r="C293" s="98" t="str">
        <f t="shared" si="10"/>
        <v>-</v>
      </c>
      <c r="D293" s="151" t="str">
        <f>IF('CADASTRO PROD'!D290 = "","", 'CADASTRO PROD'!D290)</f>
        <v/>
      </c>
      <c r="E293" s="100" t="str">
        <f>IF('CADASTRO PROD'!E290:G290 = "", "", 'CADASTRO PROD'!E290:G290)</f>
        <v/>
      </c>
      <c r="F293" s="92"/>
      <c r="G293" s="93"/>
      <c r="H293" s="101" t="str">
        <f>IF(D293="","",(SUMIFS('LANÇAMENTOS ENT'!N:N,'LANÇAMENTOS ENT'!E:E,D293)-SUMIFS('LANÇAMENTOS SAÍ'!K:K,'LANÇAMENTOS SAÍ'!E:E,D293)+SUMIFS('CADASTRO PROD'!I:I,'CADASTRO PROD'!D:D,D293)))</f>
        <v/>
      </c>
      <c r="I293" s="101"/>
      <c r="J293" s="151" t="str">
        <f>VLOOKUP(E293, 'LANÇAMENTOS ENT'!$AN$8:$AO$507, 2,FALSE)</f>
        <v>#N/A</v>
      </c>
      <c r="K293" s="103" t="str">
        <f>IFERROR(VLOOKUP($D293,'CADASTRO PROD'!$D$8:$P$508,13, FALSE)*H293, "")</f>
        <v>  </v>
      </c>
      <c r="L293" s="103" t="str">
        <f>IFERROR(VLOOKUP($D293,'CADASTRO PROD'!$D$8:$P$508,13, FALSE)*I293, "")</f>
        <v>  </v>
      </c>
      <c r="M293" s="172" t="str">
        <f t="shared" si="2"/>
        <v/>
      </c>
      <c r="N293" s="173" t="str">
        <f t="shared" si="3"/>
        <v/>
      </c>
      <c r="O293" s="181"/>
      <c r="P293" s="179"/>
      <c r="Q293" s="55"/>
      <c r="R293" s="55"/>
      <c r="S293" s="55" t="str">
        <f t="shared" si="4"/>
        <v/>
      </c>
      <c r="T293" s="55"/>
      <c r="U293" s="55" t="str">
        <f t="shared" si="5"/>
        <v/>
      </c>
      <c r="V293" s="104" t="str">
        <f t="shared" si="12"/>
        <v>  </v>
      </c>
      <c r="W293" s="152" t="str">
        <f t="shared" si="7"/>
        <v/>
      </c>
      <c r="X293" s="176" t="str">
        <f t="shared" si="8"/>
        <v/>
      </c>
      <c r="Y293" s="176" t="str">
        <f t="shared" si="11"/>
        <v>100.0%</v>
      </c>
      <c r="Z293" s="176" t="str">
        <f t="shared" si="9"/>
        <v/>
      </c>
      <c r="AA293" s="55"/>
      <c r="AB293" s="55"/>
    </row>
    <row r="294" ht="30.0" customHeight="1">
      <c r="A294" s="1"/>
      <c r="B294" s="166" t="str">
        <f t="shared" si="1"/>
        <v>0</v>
      </c>
      <c r="C294" s="108" t="str">
        <f t="shared" si="10"/>
        <v>-</v>
      </c>
      <c r="D294" s="150" t="str">
        <f>IF('CADASTRO PROD'!D291 = "","", 'CADASTRO PROD'!D291)</f>
        <v/>
      </c>
      <c r="E294" s="110" t="str">
        <f>IF('CADASTRO PROD'!E291:G291 = "", "", 'CADASTRO PROD'!E291:G291)</f>
        <v/>
      </c>
      <c r="F294" s="92"/>
      <c r="G294" s="93"/>
      <c r="H294" s="111" t="str">
        <f>IF(D294="","",(SUMIFS('LANÇAMENTOS ENT'!N:N,'LANÇAMENTOS ENT'!E:E,D294)-SUMIFS('LANÇAMENTOS SAÍ'!K:K,'LANÇAMENTOS SAÍ'!E:E,D294)+SUMIFS('CADASTRO PROD'!I:I,'CADASTRO PROD'!D:D,D294)))</f>
        <v/>
      </c>
      <c r="I294" s="111"/>
      <c r="J294" s="150" t="str">
        <f>VLOOKUP(E294, 'LANÇAMENTOS ENT'!$AN$8:$AO$507, 2,FALSE)</f>
        <v>#N/A</v>
      </c>
      <c r="K294" s="113" t="str">
        <f>IFERROR(VLOOKUP($D294,'CADASTRO PROD'!$D$8:$P$508,13, FALSE)*H294, "")</f>
        <v>  </v>
      </c>
      <c r="L294" s="113" t="str">
        <f>IFERROR(VLOOKUP($D294,'CADASTRO PROD'!$D$8:$P$508,13, FALSE)*I294, "")</f>
        <v>  </v>
      </c>
      <c r="M294" s="178" t="str">
        <f t="shared" si="2"/>
        <v/>
      </c>
      <c r="N294" s="173" t="str">
        <f t="shared" si="3"/>
        <v/>
      </c>
      <c r="O294" s="181"/>
      <c r="P294" s="179"/>
      <c r="Q294" s="55"/>
      <c r="R294" s="55"/>
      <c r="S294" s="55" t="str">
        <f t="shared" si="4"/>
        <v/>
      </c>
      <c r="T294" s="55"/>
      <c r="U294" s="55" t="str">
        <f t="shared" si="5"/>
        <v/>
      </c>
      <c r="V294" s="104" t="str">
        <f t="shared" si="12"/>
        <v>  </v>
      </c>
      <c r="W294" s="152" t="str">
        <f t="shared" si="7"/>
        <v/>
      </c>
      <c r="X294" s="176" t="str">
        <f t="shared" si="8"/>
        <v/>
      </c>
      <c r="Y294" s="176" t="str">
        <f t="shared" si="11"/>
        <v>100.0%</v>
      </c>
      <c r="Z294" s="176" t="str">
        <f t="shared" si="9"/>
        <v/>
      </c>
      <c r="AA294" s="55"/>
      <c r="AB294" s="55"/>
    </row>
    <row r="295" ht="30.0" customHeight="1">
      <c r="A295" s="1"/>
      <c r="B295" s="166" t="str">
        <f t="shared" si="1"/>
        <v>0</v>
      </c>
      <c r="C295" s="98" t="str">
        <f t="shared" si="10"/>
        <v>-</v>
      </c>
      <c r="D295" s="151" t="str">
        <f>IF('CADASTRO PROD'!D292 = "","", 'CADASTRO PROD'!D292)</f>
        <v/>
      </c>
      <c r="E295" s="100" t="str">
        <f>IF('CADASTRO PROD'!E292:G292 = "", "", 'CADASTRO PROD'!E292:G292)</f>
        <v/>
      </c>
      <c r="F295" s="92"/>
      <c r="G295" s="93"/>
      <c r="H295" s="101" t="str">
        <f>IF(D295="","",(SUMIFS('LANÇAMENTOS ENT'!N:N,'LANÇAMENTOS ENT'!E:E,D295)-SUMIFS('LANÇAMENTOS SAÍ'!K:K,'LANÇAMENTOS SAÍ'!E:E,D295)+SUMIFS('CADASTRO PROD'!I:I,'CADASTRO PROD'!D:D,D295)))</f>
        <v/>
      </c>
      <c r="I295" s="101"/>
      <c r="J295" s="151" t="str">
        <f>VLOOKUP(E295, 'LANÇAMENTOS ENT'!$AN$8:$AO$507, 2,FALSE)</f>
        <v>#N/A</v>
      </c>
      <c r="K295" s="103" t="str">
        <f>IFERROR(VLOOKUP($D295,'CADASTRO PROD'!$D$8:$P$508,13, FALSE)*H295, "")</f>
        <v>  </v>
      </c>
      <c r="L295" s="103" t="str">
        <f>IFERROR(VLOOKUP($D295,'CADASTRO PROD'!$D$8:$P$508,13, FALSE)*I295, "")</f>
        <v>  </v>
      </c>
      <c r="M295" s="172" t="str">
        <f t="shared" si="2"/>
        <v/>
      </c>
      <c r="N295" s="173" t="str">
        <f t="shared" si="3"/>
        <v/>
      </c>
      <c r="O295" s="181"/>
      <c r="P295" s="179"/>
      <c r="Q295" s="55"/>
      <c r="R295" s="55"/>
      <c r="S295" s="55" t="str">
        <f t="shared" si="4"/>
        <v/>
      </c>
      <c r="T295" s="55"/>
      <c r="U295" s="55" t="str">
        <f t="shared" si="5"/>
        <v/>
      </c>
      <c r="V295" s="104" t="str">
        <f t="shared" si="12"/>
        <v>  </v>
      </c>
      <c r="W295" s="152" t="str">
        <f t="shared" si="7"/>
        <v/>
      </c>
      <c r="X295" s="176" t="str">
        <f t="shared" si="8"/>
        <v/>
      </c>
      <c r="Y295" s="176" t="str">
        <f t="shared" si="11"/>
        <v>100.0%</v>
      </c>
      <c r="Z295" s="176" t="str">
        <f t="shared" si="9"/>
        <v/>
      </c>
      <c r="AA295" s="55"/>
      <c r="AB295" s="55"/>
    </row>
    <row r="296" ht="30.0" customHeight="1">
      <c r="A296" s="1"/>
      <c r="B296" s="166" t="str">
        <f t="shared" si="1"/>
        <v>0</v>
      </c>
      <c r="C296" s="108" t="str">
        <f t="shared" si="10"/>
        <v>-</v>
      </c>
      <c r="D296" s="150" t="str">
        <f>IF('CADASTRO PROD'!D293 = "","", 'CADASTRO PROD'!D293)</f>
        <v/>
      </c>
      <c r="E296" s="110" t="str">
        <f>IF('CADASTRO PROD'!E293:G293 = "", "", 'CADASTRO PROD'!E293:G293)</f>
        <v/>
      </c>
      <c r="F296" s="92"/>
      <c r="G296" s="93"/>
      <c r="H296" s="111" t="str">
        <f>IF(D296="","",(SUMIFS('LANÇAMENTOS ENT'!N:N,'LANÇAMENTOS ENT'!E:E,D296)-SUMIFS('LANÇAMENTOS SAÍ'!K:K,'LANÇAMENTOS SAÍ'!E:E,D296)+SUMIFS('CADASTRO PROD'!I:I,'CADASTRO PROD'!D:D,D296)))</f>
        <v/>
      </c>
      <c r="I296" s="111"/>
      <c r="J296" s="150" t="str">
        <f>VLOOKUP(E296, 'LANÇAMENTOS ENT'!$AN$8:$AO$507, 2,FALSE)</f>
        <v>#N/A</v>
      </c>
      <c r="K296" s="113" t="str">
        <f>IFERROR(VLOOKUP($D296,'CADASTRO PROD'!$D$8:$P$508,13, FALSE)*H296, "")</f>
        <v>  </v>
      </c>
      <c r="L296" s="113" t="str">
        <f>IFERROR(VLOOKUP($D296,'CADASTRO PROD'!$D$8:$P$508,13, FALSE)*I296, "")</f>
        <v>  </v>
      </c>
      <c r="M296" s="178" t="str">
        <f t="shared" si="2"/>
        <v/>
      </c>
      <c r="N296" s="173" t="str">
        <f t="shared" si="3"/>
        <v/>
      </c>
      <c r="O296" s="181"/>
      <c r="P296" s="179"/>
      <c r="Q296" s="55"/>
      <c r="R296" s="55"/>
      <c r="S296" s="55" t="str">
        <f t="shared" si="4"/>
        <v/>
      </c>
      <c r="T296" s="55"/>
      <c r="U296" s="55" t="str">
        <f t="shared" si="5"/>
        <v/>
      </c>
      <c r="V296" s="104" t="str">
        <f t="shared" si="12"/>
        <v>  </v>
      </c>
      <c r="W296" s="152" t="str">
        <f t="shared" si="7"/>
        <v/>
      </c>
      <c r="X296" s="176" t="str">
        <f t="shared" si="8"/>
        <v/>
      </c>
      <c r="Y296" s="176" t="str">
        <f t="shared" si="11"/>
        <v>100.0%</v>
      </c>
      <c r="Z296" s="176" t="str">
        <f t="shared" si="9"/>
        <v/>
      </c>
      <c r="AA296" s="55"/>
      <c r="AB296" s="55"/>
    </row>
    <row r="297" ht="30.0" customHeight="1">
      <c r="A297" s="1"/>
      <c r="B297" s="166" t="str">
        <f t="shared" si="1"/>
        <v>0</v>
      </c>
      <c r="C297" s="98" t="str">
        <f t="shared" si="10"/>
        <v>-</v>
      </c>
      <c r="D297" s="151" t="str">
        <f>IF('CADASTRO PROD'!D294 = "","", 'CADASTRO PROD'!D294)</f>
        <v/>
      </c>
      <c r="E297" s="100" t="str">
        <f>IF('CADASTRO PROD'!E294:G294 = "", "", 'CADASTRO PROD'!E294:G294)</f>
        <v/>
      </c>
      <c r="F297" s="92"/>
      <c r="G297" s="93"/>
      <c r="H297" s="101" t="str">
        <f>IF(D297="","",(SUMIFS('LANÇAMENTOS ENT'!N:N,'LANÇAMENTOS ENT'!E:E,D297)-SUMIFS('LANÇAMENTOS SAÍ'!K:K,'LANÇAMENTOS SAÍ'!E:E,D297)+SUMIFS('CADASTRO PROD'!I:I,'CADASTRO PROD'!D:D,D297)))</f>
        <v/>
      </c>
      <c r="I297" s="101"/>
      <c r="J297" s="151" t="str">
        <f>VLOOKUP(E297, 'LANÇAMENTOS ENT'!$AN$8:$AO$507, 2,FALSE)</f>
        <v>#N/A</v>
      </c>
      <c r="K297" s="103" t="str">
        <f>IFERROR(VLOOKUP($D297,'CADASTRO PROD'!$D$8:$P$508,13, FALSE)*H297, "")</f>
        <v>  </v>
      </c>
      <c r="L297" s="103" t="str">
        <f>IFERROR(VLOOKUP($D297,'CADASTRO PROD'!$D$8:$P$508,13, FALSE)*I297, "")</f>
        <v>  </v>
      </c>
      <c r="M297" s="172" t="str">
        <f t="shared" si="2"/>
        <v/>
      </c>
      <c r="N297" s="173" t="str">
        <f t="shared" si="3"/>
        <v/>
      </c>
      <c r="O297" s="181"/>
      <c r="P297" s="179"/>
      <c r="Q297" s="55"/>
      <c r="R297" s="55"/>
      <c r="S297" s="55" t="str">
        <f t="shared" si="4"/>
        <v/>
      </c>
      <c r="T297" s="55"/>
      <c r="U297" s="55" t="str">
        <f t="shared" si="5"/>
        <v/>
      </c>
      <c r="V297" s="104" t="str">
        <f t="shared" si="12"/>
        <v>  </v>
      </c>
      <c r="W297" s="152" t="str">
        <f t="shared" si="7"/>
        <v/>
      </c>
      <c r="X297" s="176" t="str">
        <f t="shared" si="8"/>
        <v/>
      </c>
      <c r="Y297" s="176" t="str">
        <f t="shared" si="11"/>
        <v>100.0%</v>
      </c>
      <c r="Z297" s="176" t="str">
        <f t="shared" si="9"/>
        <v/>
      </c>
      <c r="AA297" s="55"/>
      <c r="AB297" s="55"/>
    </row>
    <row r="298" ht="30.0" customHeight="1">
      <c r="A298" s="1"/>
      <c r="B298" s="166" t="str">
        <f t="shared" si="1"/>
        <v>0</v>
      </c>
      <c r="C298" s="108" t="str">
        <f t="shared" si="10"/>
        <v>-</v>
      </c>
      <c r="D298" s="150" t="str">
        <f>IF('CADASTRO PROD'!D295 = "","", 'CADASTRO PROD'!D295)</f>
        <v/>
      </c>
      <c r="E298" s="110" t="str">
        <f>IF('CADASTRO PROD'!E295:G295 = "", "", 'CADASTRO PROD'!E295:G295)</f>
        <v/>
      </c>
      <c r="F298" s="92"/>
      <c r="G298" s="93"/>
      <c r="H298" s="111" t="str">
        <f>IF(D298="","",(SUMIFS('LANÇAMENTOS ENT'!N:N,'LANÇAMENTOS ENT'!E:E,D298)-SUMIFS('LANÇAMENTOS SAÍ'!K:K,'LANÇAMENTOS SAÍ'!E:E,D298)+SUMIFS('CADASTRO PROD'!I:I,'CADASTRO PROD'!D:D,D298)))</f>
        <v/>
      </c>
      <c r="I298" s="111"/>
      <c r="J298" s="150" t="str">
        <f>VLOOKUP(E298, 'LANÇAMENTOS ENT'!$AN$8:$AO$507, 2,FALSE)</f>
        <v>#N/A</v>
      </c>
      <c r="K298" s="113" t="str">
        <f>IFERROR(VLOOKUP($D298,'CADASTRO PROD'!$D$8:$P$508,13, FALSE)*H298, "")</f>
        <v>  </v>
      </c>
      <c r="L298" s="113" t="str">
        <f>IFERROR(VLOOKUP($D298,'CADASTRO PROD'!$D$8:$P$508,13, FALSE)*I298, "")</f>
        <v>  </v>
      </c>
      <c r="M298" s="178" t="str">
        <f t="shared" si="2"/>
        <v/>
      </c>
      <c r="N298" s="173" t="str">
        <f t="shared" si="3"/>
        <v/>
      </c>
      <c r="O298" s="181"/>
      <c r="P298" s="179"/>
      <c r="Q298" s="55"/>
      <c r="R298" s="55"/>
      <c r="S298" s="55" t="str">
        <f t="shared" si="4"/>
        <v/>
      </c>
      <c r="T298" s="55"/>
      <c r="U298" s="55" t="str">
        <f t="shared" si="5"/>
        <v/>
      </c>
      <c r="V298" s="104" t="str">
        <f t="shared" si="12"/>
        <v>  </v>
      </c>
      <c r="W298" s="152" t="str">
        <f t="shared" si="7"/>
        <v/>
      </c>
      <c r="X298" s="176" t="str">
        <f t="shared" si="8"/>
        <v/>
      </c>
      <c r="Y298" s="176" t="str">
        <f t="shared" si="11"/>
        <v>100.0%</v>
      </c>
      <c r="Z298" s="176" t="str">
        <f t="shared" si="9"/>
        <v/>
      </c>
      <c r="AA298" s="55"/>
      <c r="AB298" s="55"/>
    </row>
    <row r="299" ht="30.0" customHeight="1">
      <c r="A299" s="1"/>
      <c r="B299" s="166" t="str">
        <f t="shared" si="1"/>
        <v>0</v>
      </c>
      <c r="C299" s="98" t="str">
        <f t="shared" si="10"/>
        <v>-</v>
      </c>
      <c r="D299" s="151" t="str">
        <f>IF('CADASTRO PROD'!D296 = "","", 'CADASTRO PROD'!D296)</f>
        <v/>
      </c>
      <c r="E299" s="100" t="str">
        <f>IF('CADASTRO PROD'!E296:G296 = "", "", 'CADASTRO PROD'!E296:G296)</f>
        <v/>
      </c>
      <c r="F299" s="92"/>
      <c r="G299" s="93"/>
      <c r="H299" s="101" t="str">
        <f>IF(D299="","",(SUMIFS('LANÇAMENTOS ENT'!N:N,'LANÇAMENTOS ENT'!E:E,D299)-SUMIFS('LANÇAMENTOS SAÍ'!K:K,'LANÇAMENTOS SAÍ'!E:E,D299)+SUMIFS('CADASTRO PROD'!I:I,'CADASTRO PROD'!D:D,D299)))</f>
        <v/>
      </c>
      <c r="I299" s="101"/>
      <c r="J299" s="151" t="str">
        <f>VLOOKUP(E299, 'LANÇAMENTOS ENT'!$AN$8:$AO$507, 2,FALSE)</f>
        <v>#N/A</v>
      </c>
      <c r="K299" s="103" t="str">
        <f>IFERROR(VLOOKUP($D299,'CADASTRO PROD'!$D$8:$P$508,13, FALSE)*H299, "")</f>
        <v>  </v>
      </c>
      <c r="L299" s="103" t="str">
        <f>IFERROR(VLOOKUP($D299,'CADASTRO PROD'!$D$8:$P$508,13, FALSE)*I299, "")</f>
        <v>  </v>
      </c>
      <c r="M299" s="172" t="str">
        <f t="shared" si="2"/>
        <v/>
      </c>
      <c r="N299" s="173" t="str">
        <f t="shared" si="3"/>
        <v/>
      </c>
      <c r="O299" s="181"/>
      <c r="P299" s="179"/>
      <c r="Q299" s="55"/>
      <c r="R299" s="55"/>
      <c r="S299" s="55" t="str">
        <f t="shared" si="4"/>
        <v/>
      </c>
      <c r="T299" s="55"/>
      <c r="U299" s="55" t="str">
        <f t="shared" si="5"/>
        <v/>
      </c>
      <c r="V299" s="104" t="str">
        <f t="shared" si="12"/>
        <v>  </v>
      </c>
      <c r="W299" s="152" t="str">
        <f t="shared" si="7"/>
        <v/>
      </c>
      <c r="X299" s="176" t="str">
        <f t="shared" si="8"/>
        <v/>
      </c>
      <c r="Y299" s="176" t="str">
        <f t="shared" si="11"/>
        <v>100.0%</v>
      </c>
      <c r="Z299" s="176" t="str">
        <f t="shared" si="9"/>
        <v/>
      </c>
      <c r="AA299" s="55"/>
      <c r="AB299" s="55"/>
    </row>
    <row r="300" ht="30.0" customHeight="1">
      <c r="A300" s="1"/>
      <c r="B300" s="166" t="str">
        <f t="shared" si="1"/>
        <v>0</v>
      </c>
      <c r="C300" s="108" t="str">
        <f t="shared" si="10"/>
        <v>-</v>
      </c>
      <c r="D300" s="150" t="str">
        <f>IF('CADASTRO PROD'!D297 = "","", 'CADASTRO PROD'!D297)</f>
        <v/>
      </c>
      <c r="E300" s="110" t="str">
        <f>IF('CADASTRO PROD'!E297:G297 = "", "", 'CADASTRO PROD'!E297:G297)</f>
        <v/>
      </c>
      <c r="F300" s="92"/>
      <c r="G300" s="93"/>
      <c r="H300" s="111" t="str">
        <f>IF(D300="","",(SUMIFS('LANÇAMENTOS ENT'!N:N,'LANÇAMENTOS ENT'!E:E,D300)-SUMIFS('LANÇAMENTOS SAÍ'!K:K,'LANÇAMENTOS SAÍ'!E:E,D300)+SUMIFS('CADASTRO PROD'!I:I,'CADASTRO PROD'!D:D,D300)))</f>
        <v/>
      </c>
      <c r="I300" s="111"/>
      <c r="J300" s="150" t="str">
        <f>VLOOKUP(E300, 'LANÇAMENTOS ENT'!$AN$8:$AO$507, 2,FALSE)</f>
        <v>#N/A</v>
      </c>
      <c r="K300" s="113" t="str">
        <f>IFERROR(VLOOKUP($D300,'CADASTRO PROD'!$D$8:$P$508,13, FALSE)*H300, "")</f>
        <v>  </v>
      </c>
      <c r="L300" s="113" t="str">
        <f>IFERROR(VLOOKUP($D300,'CADASTRO PROD'!$D$8:$P$508,13, FALSE)*I300, "")</f>
        <v>  </v>
      </c>
      <c r="M300" s="178" t="str">
        <f t="shared" si="2"/>
        <v/>
      </c>
      <c r="N300" s="173" t="str">
        <f t="shared" si="3"/>
        <v/>
      </c>
      <c r="O300" s="181"/>
      <c r="P300" s="179"/>
      <c r="Q300" s="55"/>
      <c r="R300" s="55"/>
      <c r="S300" s="55" t="str">
        <f t="shared" si="4"/>
        <v/>
      </c>
      <c r="T300" s="55"/>
      <c r="U300" s="55" t="str">
        <f t="shared" si="5"/>
        <v/>
      </c>
      <c r="V300" s="104" t="str">
        <f t="shared" si="12"/>
        <v>  </v>
      </c>
      <c r="W300" s="152" t="str">
        <f t="shared" si="7"/>
        <v/>
      </c>
      <c r="X300" s="176" t="str">
        <f t="shared" si="8"/>
        <v/>
      </c>
      <c r="Y300" s="176" t="str">
        <f t="shared" si="11"/>
        <v>100.0%</v>
      </c>
      <c r="Z300" s="176" t="str">
        <f t="shared" si="9"/>
        <v/>
      </c>
      <c r="AA300" s="55"/>
      <c r="AB300" s="55"/>
    </row>
    <row r="301" ht="30.0" customHeight="1">
      <c r="A301" s="1"/>
      <c r="B301" s="166" t="str">
        <f t="shared" si="1"/>
        <v>0</v>
      </c>
      <c r="C301" s="98" t="str">
        <f t="shared" si="10"/>
        <v>-</v>
      </c>
      <c r="D301" s="151" t="str">
        <f>IF('CADASTRO PROD'!D298 = "","", 'CADASTRO PROD'!D298)</f>
        <v/>
      </c>
      <c r="E301" s="100" t="str">
        <f>IF('CADASTRO PROD'!E298:G298 = "", "", 'CADASTRO PROD'!E298:G298)</f>
        <v/>
      </c>
      <c r="F301" s="92"/>
      <c r="G301" s="93"/>
      <c r="H301" s="101" t="str">
        <f>IF(D301="","",(SUMIFS('LANÇAMENTOS ENT'!N:N,'LANÇAMENTOS ENT'!E:E,D301)-SUMIFS('LANÇAMENTOS SAÍ'!K:K,'LANÇAMENTOS SAÍ'!E:E,D301)+SUMIFS('CADASTRO PROD'!I:I,'CADASTRO PROD'!D:D,D301)))</f>
        <v/>
      </c>
      <c r="I301" s="101"/>
      <c r="J301" s="151" t="str">
        <f>VLOOKUP(E301, 'LANÇAMENTOS ENT'!$AN$8:$AO$507, 2,FALSE)</f>
        <v>#N/A</v>
      </c>
      <c r="K301" s="103" t="str">
        <f>IFERROR(VLOOKUP($D301,'CADASTRO PROD'!$D$8:$P$508,13, FALSE)*H301, "")</f>
        <v>  </v>
      </c>
      <c r="L301" s="103" t="str">
        <f>IFERROR(VLOOKUP($D301,'CADASTRO PROD'!$D$8:$P$508,13, FALSE)*I301, "")</f>
        <v>  </v>
      </c>
      <c r="M301" s="172" t="str">
        <f t="shared" si="2"/>
        <v/>
      </c>
      <c r="N301" s="173" t="str">
        <f t="shared" si="3"/>
        <v/>
      </c>
      <c r="O301" s="181"/>
      <c r="P301" s="179"/>
      <c r="Q301" s="55"/>
      <c r="R301" s="55"/>
      <c r="S301" s="55" t="str">
        <f t="shared" si="4"/>
        <v/>
      </c>
      <c r="T301" s="55"/>
      <c r="U301" s="55" t="str">
        <f t="shared" si="5"/>
        <v/>
      </c>
      <c r="V301" s="104" t="str">
        <f t="shared" si="12"/>
        <v>  </v>
      </c>
      <c r="W301" s="152" t="str">
        <f t="shared" si="7"/>
        <v/>
      </c>
      <c r="X301" s="176" t="str">
        <f t="shared" si="8"/>
        <v/>
      </c>
      <c r="Y301" s="176" t="str">
        <f t="shared" si="11"/>
        <v>100.0%</v>
      </c>
      <c r="Z301" s="176" t="str">
        <f t="shared" si="9"/>
        <v/>
      </c>
      <c r="AA301" s="55"/>
      <c r="AB301" s="55"/>
    </row>
    <row r="302" ht="30.0" customHeight="1">
      <c r="A302" s="1"/>
      <c r="B302" s="166" t="str">
        <f t="shared" si="1"/>
        <v>0</v>
      </c>
      <c r="C302" s="108" t="str">
        <f t="shared" si="10"/>
        <v>-</v>
      </c>
      <c r="D302" s="150" t="str">
        <f>IF('CADASTRO PROD'!D299 = "","", 'CADASTRO PROD'!D299)</f>
        <v/>
      </c>
      <c r="E302" s="110" t="str">
        <f>IF('CADASTRO PROD'!E299:G299 = "", "", 'CADASTRO PROD'!E299:G299)</f>
        <v/>
      </c>
      <c r="F302" s="92"/>
      <c r="G302" s="93"/>
      <c r="H302" s="111" t="str">
        <f>IF(D302="","",(SUMIFS('LANÇAMENTOS ENT'!N:N,'LANÇAMENTOS ENT'!E:E,D302)-SUMIFS('LANÇAMENTOS SAÍ'!K:K,'LANÇAMENTOS SAÍ'!E:E,D302)+SUMIFS('CADASTRO PROD'!I:I,'CADASTRO PROD'!D:D,D302)))</f>
        <v/>
      </c>
      <c r="I302" s="111"/>
      <c r="J302" s="150" t="str">
        <f>VLOOKUP(E302, 'LANÇAMENTOS ENT'!$AN$8:$AO$507, 2,FALSE)</f>
        <v>#N/A</v>
      </c>
      <c r="K302" s="113" t="str">
        <f>IFERROR(VLOOKUP($D302,'CADASTRO PROD'!$D$8:$P$508,13, FALSE)*H302, "")</f>
        <v>  </v>
      </c>
      <c r="L302" s="113" t="str">
        <f>IFERROR(VLOOKUP($D302,'CADASTRO PROD'!$D$8:$P$508,13, FALSE)*I302, "")</f>
        <v>  </v>
      </c>
      <c r="M302" s="178" t="str">
        <f t="shared" si="2"/>
        <v/>
      </c>
      <c r="N302" s="173" t="str">
        <f t="shared" si="3"/>
        <v/>
      </c>
      <c r="O302" s="181"/>
      <c r="P302" s="179"/>
      <c r="Q302" s="55"/>
      <c r="R302" s="55"/>
      <c r="S302" s="55" t="str">
        <f t="shared" si="4"/>
        <v/>
      </c>
      <c r="T302" s="55"/>
      <c r="U302" s="55" t="str">
        <f t="shared" si="5"/>
        <v/>
      </c>
      <c r="V302" s="104" t="str">
        <f t="shared" si="12"/>
        <v>  </v>
      </c>
      <c r="W302" s="152" t="str">
        <f t="shared" si="7"/>
        <v/>
      </c>
      <c r="X302" s="176" t="str">
        <f t="shared" si="8"/>
        <v/>
      </c>
      <c r="Y302" s="176" t="str">
        <f t="shared" si="11"/>
        <v>100.0%</v>
      </c>
      <c r="Z302" s="176" t="str">
        <f t="shared" si="9"/>
        <v/>
      </c>
      <c r="AA302" s="55"/>
      <c r="AB302" s="55"/>
    </row>
    <row r="303" ht="30.0" customHeight="1">
      <c r="A303" s="1"/>
      <c r="B303" s="166" t="str">
        <f t="shared" si="1"/>
        <v>0</v>
      </c>
      <c r="C303" s="98" t="str">
        <f t="shared" si="10"/>
        <v>-</v>
      </c>
      <c r="D303" s="151" t="str">
        <f>IF('CADASTRO PROD'!D300 = "","", 'CADASTRO PROD'!D300)</f>
        <v/>
      </c>
      <c r="E303" s="100" t="str">
        <f>IF('CADASTRO PROD'!E300:G300 = "", "", 'CADASTRO PROD'!E300:G300)</f>
        <v/>
      </c>
      <c r="F303" s="92"/>
      <c r="G303" s="93"/>
      <c r="H303" s="101" t="str">
        <f>IF(D303="","",(SUMIFS('LANÇAMENTOS ENT'!N:N,'LANÇAMENTOS ENT'!E:E,D303)-SUMIFS('LANÇAMENTOS SAÍ'!K:K,'LANÇAMENTOS SAÍ'!E:E,D303)+SUMIFS('CADASTRO PROD'!I:I,'CADASTRO PROD'!D:D,D303)))</f>
        <v/>
      </c>
      <c r="I303" s="101"/>
      <c r="J303" s="151" t="str">
        <f>VLOOKUP(E303, 'LANÇAMENTOS ENT'!$AN$8:$AO$507, 2,FALSE)</f>
        <v>#N/A</v>
      </c>
      <c r="K303" s="103" t="str">
        <f>IFERROR(VLOOKUP($D303,'CADASTRO PROD'!$D$8:$P$508,13, FALSE)*H303, "")</f>
        <v>  </v>
      </c>
      <c r="L303" s="103" t="str">
        <f>IFERROR(VLOOKUP($D303,'CADASTRO PROD'!$D$8:$P$508,13, FALSE)*I303, "")</f>
        <v>  </v>
      </c>
      <c r="M303" s="172" t="str">
        <f t="shared" si="2"/>
        <v/>
      </c>
      <c r="N303" s="173" t="str">
        <f t="shared" si="3"/>
        <v/>
      </c>
      <c r="O303" s="181"/>
      <c r="P303" s="179"/>
      <c r="Q303" s="55"/>
      <c r="R303" s="55"/>
      <c r="S303" s="55" t="str">
        <f t="shared" si="4"/>
        <v/>
      </c>
      <c r="T303" s="55"/>
      <c r="U303" s="55" t="str">
        <f t="shared" si="5"/>
        <v/>
      </c>
      <c r="V303" s="104" t="str">
        <f t="shared" si="12"/>
        <v>  </v>
      </c>
      <c r="W303" s="152" t="str">
        <f t="shared" si="7"/>
        <v/>
      </c>
      <c r="X303" s="176" t="str">
        <f t="shared" si="8"/>
        <v/>
      </c>
      <c r="Y303" s="176" t="str">
        <f t="shared" si="11"/>
        <v>100.0%</v>
      </c>
      <c r="Z303" s="176" t="str">
        <f t="shared" si="9"/>
        <v/>
      </c>
      <c r="AA303" s="55"/>
      <c r="AB303" s="55"/>
    </row>
    <row r="304" ht="30.0" customHeight="1">
      <c r="A304" s="1"/>
      <c r="B304" s="166" t="str">
        <f t="shared" si="1"/>
        <v>0</v>
      </c>
      <c r="C304" s="108" t="str">
        <f t="shared" si="10"/>
        <v>-</v>
      </c>
      <c r="D304" s="150" t="str">
        <f>IF('CADASTRO PROD'!D301 = "","", 'CADASTRO PROD'!D301)</f>
        <v/>
      </c>
      <c r="E304" s="110" t="str">
        <f>IF('CADASTRO PROD'!E301:G301 = "", "", 'CADASTRO PROD'!E301:G301)</f>
        <v/>
      </c>
      <c r="F304" s="92"/>
      <c r="G304" s="93"/>
      <c r="H304" s="111" t="str">
        <f>IF(D304="","",(SUMIFS('LANÇAMENTOS ENT'!N:N,'LANÇAMENTOS ENT'!E:E,D304)-SUMIFS('LANÇAMENTOS SAÍ'!K:K,'LANÇAMENTOS SAÍ'!E:E,D304)+SUMIFS('CADASTRO PROD'!I:I,'CADASTRO PROD'!D:D,D304)))</f>
        <v/>
      </c>
      <c r="I304" s="111"/>
      <c r="J304" s="150" t="str">
        <f>VLOOKUP(E304, 'LANÇAMENTOS ENT'!$AN$8:$AO$507, 2,FALSE)</f>
        <v>#N/A</v>
      </c>
      <c r="K304" s="113" t="str">
        <f>IFERROR(VLOOKUP($D304,'CADASTRO PROD'!$D$8:$P$508,13, FALSE)*H304, "")</f>
        <v>  </v>
      </c>
      <c r="L304" s="113" t="str">
        <f>IFERROR(VLOOKUP($D304,'CADASTRO PROD'!$D$8:$P$508,13, FALSE)*I304, "")</f>
        <v>  </v>
      </c>
      <c r="M304" s="178" t="str">
        <f t="shared" si="2"/>
        <v/>
      </c>
      <c r="N304" s="173" t="str">
        <f t="shared" si="3"/>
        <v/>
      </c>
      <c r="O304" s="181"/>
      <c r="P304" s="179"/>
      <c r="Q304" s="55"/>
      <c r="R304" s="55"/>
      <c r="S304" s="55" t="str">
        <f t="shared" si="4"/>
        <v/>
      </c>
      <c r="T304" s="55"/>
      <c r="U304" s="55" t="str">
        <f t="shared" si="5"/>
        <v/>
      </c>
      <c r="V304" s="104" t="str">
        <f t="shared" si="12"/>
        <v>  </v>
      </c>
      <c r="W304" s="152" t="str">
        <f t="shared" si="7"/>
        <v/>
      </c>
      <c r="X304" s="176" t="str">
        <f t="shared" si="8"/>
        <v/>
      </c>
      <c r="Y304" s="176" t="str">
        <f t="shared" si="11"/>
        <v>100.0%</v>
      </c>
      <c r="Z304" s="176" t="str">
        <f t="shared" si="9"/>
        <v/>
      </c>
      <c r="AA304" s="55"/>
      <c r="AB304" s="55"/>
    </row>
    <row r="305" ht="30.0" customHeight="1">
      <c r="A305" s="1"/>
      <c r="B305" s="166" t="str">
        <f t="shared" si="1"/>
        <v>0</v>
      </c>
      <c r="C305" s="98" t="str">
        <f t="shared" si="10"/>
        <v>-</v>
      </c>
      <c r="D305" s="151" t="str">
        <f>IF('CADASTRO PROD'!D302 = "","", 'CADASTRO PROD'!D302)</f>
        <v/>
      </c>
      <c r="E305" s="100" t="str">
        <f>IF('CADASTRO PROD'!E302:G302 = "", "", 'CADASTRO PROD'!E302:G302)</f>
        <v/>
      </c>
      <c r="F305" s="92"/>
      <c r="G305" s="93"/>
      <c r="H305" s="101" t="str">
        <f>IF(D305="","",(SUMIFS('LANÇAMENTOS ENT'!N:N,'LANÇAMENTOS ENT'!E:E,D305)-SUMIFS('LANÇAMENTOS SAÍ'!K:K,'LANÇAMENTOS SAÍ'!E:E,D305)+SUMIFS('CADASTRO PROD'!I:I,'CADASTRO PROD'!D:D,D305)))</f>
        <v/>
      </c>
      <c r="I305" s="101"/>
      <c r="J305" s="151" t="str">
        <f>VLOOKUP(E305, 'LANÇAMENTOS ENT'!$AN$8:$AO$507, 2,FALSE)</f>
        <v>#N/A</v>
      </c>
      <c r="K305" s="103" t="str">
        <f>IFERROR(VLOOKUP($D305,'CADASTRO PROD'!$D$8:$P$508,13, FALSE)*H305, "")</f>
        <v>  </v>
      </c>
      <c r="L305" s="103" t="str">
        <f>IFERROR(VLOOKUP($D305,'CADASTRO PROD'!$D$8:$P$508,13, FALSE)*I305, "")</f>
        <v>  </v>
      </c>
      <c r="M305" s="172" t="str">
        <f t="shared" si="2"/>
        <v/>
      </c>
      <c r="N305" s="173" t="str">
        <f t="shared" si="3"/>
        <v/>
      </c>
      <c r="O305" s="181"/>
      <c r="P305" s="179"/>
      <c r="Q305" s="55"/>
      <c r="R305" s="55"/>
      <c r="S305" s="55" t="str">
        <f t="shared" si="4"/>
        <v/>
      </c>
      <c r="T305" s="55"/>
      <c r="U305" s="55" t="str">
        <f t="shared" si="5"/>
        <v/>
      </c>
      <c r="V305" s="104" t="str">
        <f t="shared" si="12"/>
        <v>  </v>
      </c>
      <c r="W305" s="152" t="str">
        <f t="shared" si="7"/>
        <v/>
      </c>
      <c r="X305" s="176" t="str">
        <f t="shared" si="8"/>
        <v/>
      </c>
      <c r="Y305" s="176" t="str">
        <f t="shared" si="11"/>
        <v>100.0%</v>
      </c>
      <c r="Z305" s="176" t="str">
        <f t="shared" si="9"/>
        <v/>
      </c>
      <c r="AA305" s="55"/>
      <c r="AB305" s="55"/>
    </row>
    <row r="306" ht="30.0" customHeight="1">
      <c r="A306" s="1"/>
      <c r="B306" s="166" t="str">
        <f t="shared" si="1"/>
        <v>0</v>
      </c>
      <c r="C306" s="108" t="str">
        <f t="shared" si="10"/>
        <v>-</v>
      </c>
      <c r="D306" s="150" t="str">
        <f>IF('CADASTRO PROD'!D303 = "","", 'CADASTRO PROD'!D303)</f>
        <v/>
      </c>
      <c r="E306" s="110" t="str">
        <f>IF('CADASTRO PROD'!E303:G303 = "", "", 'CADASTRO PROD'!E303:G303)</f>
        <v/>
      </c>
      <c r="F306" s="92"/>
      <c r="G306" s="93"/>
      <c r="H306" s="111" t="str">
        <f>IF(D306="","",(SUMIFS('LANÇAMENTOS ENT'!N:N,'LANÇAMENTOS ENT'!E:E,D306)-SUMIFS('LANÇAMENTOS SAÍ'!K:K,'LANÇAMENTOS SAÍ'!E:E,D306)+SUMIFS('CADASTRO PROD'!I:I,'CADASTRO PROD'!D:D,D306)))</f>
        <v/>
      </c>
      <c r="I306" s="111"/>
      <c r="J306" s="150" t="str">
        <f>VLOOKUP(E306, 'LANÇAMENTOS ENT'!$AN$8:$AO$507, 2,FALSE)</f>
        <v>#N/A</v>
      </c>
      <c r="K306" s="113" t="str">
        <f>IFERROR(VLOOKUP($D306,'CADASTRO PROD'!$D$8:$P$508,13, FALSE)*H306, "")</f>
        <v>  </v>
      </c>
      <c r="L306" s="113" t="str">
        <f>IFERROR(VLOOKUP($D306,'CADASTRO PROD'!$D$8:$P$508,13, FALSE)*I306, "")</f>
        <v>  </v>
      </c>
      <c r="M306" s="178" t="str">
        <f t="shared" si="2"/>
        <v/>
      </c>
      <c r="N306" s="173" t="str">
        <f t="shared" si="3"/>
        <v/>
      </c>
      <c r="O306" s="181"/>
      <c r="P306" s="179"/>
      <c r="Q306" s="55"/>
      <c r="R306" s="55"/>
      <c r="S306" s="55" t="str">
        <f t="shared" si="4"/>
        <v/>
      </c>
      <c r="T306" s="55"/>
      <c r="U306" s="55" t="str">
        <f t="shared" si="5"/>
        <v/>
      </c>
      <c r="V306" s="104" t="str">
        <f t="shared" si="12"/>
        <v>  </v>
      </c>
      <c r="W306" s="152" t="str">
        <f t="shared" si="7"/>
        <v/>
      </c>
      <c r="X306" s="176" t="str">
        <f t="shared" si="8"/>
        <v/>
      </c>
      <c r="Y306" s="176" t="str">
        <f t="shared" si="11"/>
        <v>100.0%</v>
      </c>
      <c r="Z306" s="176" t="str">
        <f t="shared" si="9"/>
        <v/>
      </c>
      <c r="AA306" s="55"/>
      <c r="AB306" s="55"/>
    </row>
    <row r="307" ht="30.0" customHeight="1">
      <c r="A307" s="1"/>
      <c r="B307" s="166" t="str">
        <f t="shared" si="1"/>
        <v>0</v>
      </c>
      <c r="C307" s="98" t="str">
        <f t="shared" si="10"/>
        <v>-</v>
      </c>
      <c r="D307" s="151" t="str">
        <f>IF('CADASTRO PROD'!D304 = "","", 'CADASTRO PROD'!D304)</f>
        <v/>
      </c>
      <c r="E307" s="100" t="str">
        <f>IF('CADASTRO PROD'!E304:G304 = "", "", 'CADASTRO PROD'!E304:G304)</f>
        <v/>
      </c>
      <c r="F307" s="92"/>
      <c r="G307" s="93"/>
      <c r="H307" s="101" t="str">
        <f>IF(D307="","",(SUMIFS('LANÇAMENTOS ENT'!N:N,'LANÇAMENTOS ENT'!E:E,D307)-SUMIFS('LANÇAMENTOS SAÍ'!K:K,'LANÇAMENTOS SAÍ'!E:E,D307)+SUMIFS('CADASTRO PROD'!I:I,'CADASTRO PROD'!D:D,D307)))</f>
        <v/>
      </c>
      <c r="I307" s="101"/>
      <c r="J307" s="151" t="str">
        <f>VLOOKUP(E307, 'LANÇAMENTOS ENT'!$AN$8:$AO$507, 2,FALSE)</f>
        <v>#N/A</v>
      </c>
      <c r="K307" s="103" t="str">
        <f>IFERROR(VLOOKUP($D307,'CADASTRO PROD'!$D$8:$P$508,13, FALSE)*H307, "")</f>
        <v>  </v>
      </c>
      <c r="L307" s="103" t="str">
        <f>IFERROR(VLOOKUP($D307,'CADASTRO PROD'!$D$8:$P$508,13, FALSE)*I307, "")</f>
        <v>  </v>
      </c>
      <c r="M307" s="172" t="str">
        <f t="shared" si="2"/>
        <v/>
      </c>
      <c r="N307" s="173" t="str">
        <f t="shared" si="3"/>
        <v/>
      </c>
      <c r="O307" s="181"/>
      <c r="P307" s="179"/>
      <c r="Q307" s="55"/>
      <c r="R307" s="55"/>
      <c r="S307" s="55" t="str">
        <f t="shared" si="4"/>
        <v/>
      </c>
      <c r="T307" s="55"/>
      <c r="U307" s="55" t="str">
        <f t="shared" si="5"/>
        <v/>
      </c>
      <c r="V307" s="104" t="str">
        <f t="shared" si="12"/>
        <v>  </v>
      </c>
      <c r="W307" s="152" t="str">
        <f t="shared" si="7"/>
        <v/>
      </c>
      <c r="X307" s="176" t="str">
        <f t="shared" si="8"/>
        <v/>
      </c>
      <c r="Y307" s="176" t="str">
        <f t="shared" si="11"/>
        <v>100.0%</v>
      </c>
      <c r="Z307" s="176" t="str">
        <f t="shared" si="9"/>
        <v/>
      </c>
      <c r="AA307" s="55"/>
      <c r="AB307" s="55"/>
    </row>
    <row r="308" ht="30.0" customHeight="1">
      <c r="A308" s="1"/>
      <c r="B308" s="166" t="str">
        <f t="shared" si="1"/>
        <v>0</v>
      </c>
      <c r="C308" s="108" t="str">
        <f t="shared" si="10"/>
        <v>-</v>
      </c>
      <c r="D308" s="150" t="str">
        <f>IF('CADASTRO PROD'!D305 = "","", 'CADASTRO PROD'!D305)</f>
        <v/>
      </c>
      <c r="E308" s="110" t="str">
        <f>IF('CADASTRO PROD'!E305:G305 = "", "", 'CADASTRO PROD'!E305:G305)</f>
        <v/>
      </c>
      <c r="F308" s="92"/>
      <c r="G308" s="93"/>
      <c r="H308" s="111" t="str">
        <f>IF(D308="","",(SUMIFS('LANÇAMENTOS ENT'!N:N,'LANÇAMENTOS ENT'!E:E,D308)-SUMIFS('LANÇAMENTOS SAÍ'!K:K,'LANÇAMENTOS SAÍ'!E:E,D308)+SUMIFS('CADASTRO PROD'!I:I,'CADASTRO PROD'!D:D,D308)))</f>
        <v/>
      </c>
      <c r="I308" s="111"/>
      <c r="J308" s="150" t="str">
        <f>VLOOKUP(E308, 'LANÇAMENTOS ENT'!$AN$8:$AO$507, 2,FALSE)</f>
        <v>#N/A</v>
      </c>
      <c r="K308" s="113" t="str">
        <f>IFERROR(VLOOKUP($D308,'CADASTRO PROD'!$D$8:$P$508,13, FALSE)*H308, "")</f>
        <v>  </v>
      </c>
      <c r="L308" s="113" t="str">
        <f>IFERROR(VLOOKUP($D308,'CADASTRO PROD'!$D$8:$P$508,13, FALSE)*I308, "")</f>
        <v>  </v>
      </c>
      <c r="M308" s="178" t="str">
        <f t="shared" si="2"/>
        <v/>
      </c>
      <c r="N308" s="173" t="str">
        <f t="shared" si="3"/>
        <v/>
      </c>
      <c r="O308" s="181"/>
      <c r="P308" s="179"/>
      <c r="Q308" s="55"/>
      <c r="R308" s="55"/>
      <c r="S308" s="55" t="str">
        <f t="shared" si="4"/>
        <v/>
      </c>
      <c r="T308" s="55"/>
      <c r="U308" s="55" t="str">
        <f t="shared" si="5"/>
        <v/>
      </c>
      <c r="V308" s="104" t="str">
        <f t="shared" si="12"/>
        <v>  </v>
      </c>
      <c r="W308" s="152" t="str">
        <f t="shared" si="7"/>
        <v/>
      </c>
      <c r="X308" s="176" t="str">
        <f t="shared" si="8"/>
        <v/>
      </c>
      <c r="Y308" s="176" t="str">
        <f t="shared" si="11"/>
        <v>100.0%</v>
      </c>
      <c r="Z308" s="176" t="str">
        <f t="shared" si="9"/>
        <v/>
      </c>
      <c r="AA308" s="55"/>
      <c r="AB308" s="55"/>
    </row>
    <row r="309" ht="30.0" customHeight="1">
      <c r="A309" s="1"/>
      <c r="B309" s="166" t="str">
        <f t="shared" si="1"/>
        <v>0</v>
      </c>
      <c r="C309" s="98" t="str">
        <f t="shared" si="10"/>
        <v>-</v>
      </c>
      <c r="D309" s="151" t="str">
        <f>IF('CADASTRO PROD'!D306 = "","", 'CADASTRO PROD'!D306)</f>
        <v/>
      </c>
      <c r="E309" s="100" t="str">
        <f>IF('CADASTRO PROD'!E306:G306 = "", "", 'CADASTRO PROD'!E306:G306)</f>
        <v/>
      </c>
      <c r="F309" s="92"/>
      <c r="G309" s="93"/>
      <c r="H309" s="101" t="str">
        <f>IF(D309="","",(SUMIFS('LANÇAMENTOS ENT'!N:N,'LANÇAMENTOS ENT'!E:E,D309)-SUMIFS('LANÇAMENTOS SAÍ'!K:K,'LANÇAMENTOS SAÍ'!E:E,D309)+SUMIFS('CADASTRO PROD'!I:I,'CADASTRO PROD'!D:D,D309)))</f>
        <v/>
      </c>
      <c r="I309" s="101"/>
      <c r="J309" s="151" t="str">
        <f>VLOOKUP(E309, 'LANÇAMENTOS ENT'!$AN$8:$AO$507, 2,FALSE)</f>
        <v>#N/A</v>
      </c>
      <c r="K309" s="103" t="str">
        <f>IFERROR(VLOOKUP($D309,'CADASTRO PROD'!$D$8:$P$508,13, FALSE)*H309, "")</f>
        <v>  </v>
      </c>
      <c r="L309" s="103" t="str">
        <f>IFERROR(VLOOKUP($D309,'CADASTRO PROD'!$D$8:$P$508,13, FALSE)*I309, "")</f>
        <v>  </v>
      </c>
      <c r="M309" s="172" t="str">
        <f t="shared" si="2"/>
        <v/>
      </c>
      <c r="N309" s="173" t="str">
        <f t="shared" si="3"/>
        <v/>
      </c>
      <c r="O309" s="181"/>
      <c r="P309" s="179"/>
      <c r="Q309" s="55"/>
      <c r="R309" s="55"/>
      <c r="S309" s="55" t="str">
        <f t="shared" si="4"/>
        <v/>
      </c>
      <c r="T309" s="55"/>
      <c r="U309" s="55" t="str">
        <f t="shared" si="5"/>
        <v/>
      </c>
      <c r="V309" s="104" t="str">
        <f t="shared" si="12"/>
        <v>  </v>
      </c>
      <c r="W309" s="152" t="str">
        <f t="shared" si="7"/>
        <v/>
      </c>
      <c r="X309" s="176" t="str">
        <f t="shared" si="8"/>
        <v/>
      </c>
      <c r="Y309" s="176" t="str">
        <f t="shared" si="11"/>
        <v>100.0%</v>
      </c>
      <c r="Z309" s="176" t="str">
        <f t="shared" si="9"/>
        <v/>
      </c>
      <c r="AA309" s="55"/>
      <c r="AB309" s="55"/>
    </row>
    <row r="310" ht="30.0" customHeight="1">
      <c r="A310" s="1"/>
      <c r="B310" s="166" t="str">
        <f t="shared" si="1"/>
        <v>0</v>
      </c>
      <c r="C310" s="108" t="str">
        <f t="shared" si="10"/>
        <v>-</v>
      </c>
      <c r="D310" s="150" t="str">
        <f>IF('CADASTRO PROD'!D307 = "","", 'CADASTRO PROD'!D307)</f>
        <v/>
      </c>
      <c r="E310" s="110" t="str">
        <f>IF('CADASTRO PROD'!E307:G307 = "", "", 'CADASTRO PROD'!E307:G307)</f>
        <v/>
      </c>
      <c r="F310" s="92"/>
      <c r="G310" s="93"/>
      <c r="H310" s="111" t="str">
        <f>IF(D310="","",(SUMIFS('LANÇAMENTOS ENT'!N:N,'LANÇAMENTOS ENT'!E:E,D310)-SUMIFS('LANÇAMENTOS SAÍ'!K:K,'LANÇAMENTOS SAÍ'!E:E,D310)+SUMIFS('CADASTRO PROD'!I:I,'CADASTRO PROD'!D:D,D310)))</f>
        <v/>
      </c>
      <c r="I310" s="111"/>
      <c r="J310" s="150" t="str">
        <f>VLOOKUP(E310, 'LANÇAMENTOS ENT'!$AN$8:$AO$507, 2,FALSE)</f>
        <v>#N/A</v>
      </c>
      <c r="K310" s="113" t="str">
        <f>IFERROR(VLOOKUP($D310,'CADASTRO PROD'!$D$8:$P$508,13, FALSE)*H310, "")</f>
        <v>  </v>
      </c>
      <c r="L310" s="113" t="str">
        <f>IFERROR(VLOOKUP($D310,'CADASTRO PROD'!$D$8:$P$508,13, FALSE)*I310, "")</f>
        <v>  </v>
      </c>
      <c r="M310" s="178" t="str">
        <f t="shared" si="2"/>
        <v/>
      </c>
      <c r="N310" s="173" t="str">
        <f t="shared" si="3"/>
        <v/>
      </c>
      <c r="O310" s="181"/>
      <c r="P310" s="179"/>
      <c r="Q310" s="55"/>
      <c r="R310" s="55"/>
      <c r="S310" s="55" t="str">
        <f t="shared" si="4"/>
        <v/>
      </c>
      <c r="T310" s="55"/>
      <c r="U310" s="55" t="str">
        <f t="shared" si="5"/>
        <v/>
      </c>
      <c r="V310" s="104" t="str">
        <f t="shared" si="12"/>
        <v>  </v>
      </c>
      <c r="W310" s="152" t="str">
        <f t="shared" si="7"/>
        <v/>
      </c>
      <c r="X310" s="176" t="str">
        <f t="shared" si="8"/>
        <v/>
      </c>
      <c r="Y310" s="176" t="str">
        <f t="shared" si="11"/>
        <v>100.0%</v>
      </c>
      <c r="Z310" s="176" t="str">
        <f t="shared" si="9"/>
        <v/>
      </c>
      <c r="AA310" s="55"/>
      <c r="AB310" s="55"/>
    </row>
    <row r="311" ht="30.0" customHeight="1">
      <c r="A311" s="1"/>
      <c r="B311" s="166" t="str">
        <f t="shared" si="1"/>
        <v>0</v>
      </c>
      <c r="C311" s="98" t="str">
        <f t="shared" si="10"/>
        <v>-</v>
      </c>
      <c r="D311" s="151" t="str">
        <f>IF('CADASTRO PROD'!D308 = "","", 'CADASTRO PROD'!D308)</f>
        <v/>
      </c>
      <c r="E311" s="100" t="str">
        <f>IF('CADASTRO PROD'!E308:G308 = "", "", 'CADASTRO PROD'!E308:G308)</f>
        <v/>
      </c>
      <c r="F311" s="92"/>
      <c r="G311" s="93"/>
      <c r="H311" s="101" t="str">
        <f>IF(D311="","",(SUMIFS('LANÇAMENTOS ENT'!N:N,'LANÇAMENTOS ENT'!E:E,D311)-SUMIFS('LANÇAMENTOS SAÍ'!K:K,'LANÇAMENTOS SAÍ'!E:E,D311)+SUMIFS('CADASTRO PROD'!I:I,'CADASTRO PROD'!D:D,D311)))</f>
        <v/>
      </c>
      <c r="I311" s="101"/>
      <c r="J311" s="151" t="str">
        <f>VLOOKUP(E311, 'LANÇAMENTOS ENT'!$AN$8:$AO$507, 2,FALSE)</f>
        <v>#N/A</v>
      </c>
      <c r="K311" s="103" t="str">
        <f>IFERROR(VLOOKUP($D311,'CADASTRO PROD'!$D$8:$P$508,13, FALSE)*H311, "")</f>
        <v>  </v>
      </c>
      <c r="L311" s="103" t="str">
        <f>IFERROR(VLOOKUP($D311,'CADASTRO PROD'!$D$8:$P$508,13, FALSE)*I311, "")</f>
        <v>  </v>
      </c>
      <c r="M311" s="172" t="str">
        <f t="shared" si="2"/>
        <v/>
      </c>
      <c r="N311" s="173" t="str">
        <f t="shared" si="3"/>
        <v/>
      </c>
      <c r="O311" s="181"/>
      <c r="P311" s="179"/>
      <c r="Q311" s="55"/>
      <c r="R311" s="55"/>
      <c r="S311" s="55" t="str">
        <f t="shared" si="4"/>
        <v/>
      </c>
      <c r="T311" s="55"/>
      <c r="U311" s="55" t="str">
        <f t="shared" si="5"/>
        <v/>
      </c>
      <c r="V311" s="104" t="str">
        <f t="shared" si="12"/>
        <v>  </v>
      </c>
      <c r="W311" s="152" t="str">
        <f t="shared" si="7"/>
        <v/>
      </c>
      <c r="X311" s="176" t="str">
        <f t="shared" si="8"/>
        <v/>
      </c>
      <c r="Y311" s="176" t="str">
        <f t="shared" si="11"/>
        <v>100.0%</v>
      </c>
      <c r="Z311" s="176" t="str">
        <f t="shared" si="9"/>
        <v/>
      </c>
      <c r="AA311" s="55"/>
      <c r="AB311" s="55"/>
    </row>
    <row r="312" ht="30.0" customHeight="1">
      <c r="A312" s="1"/>
      <c r="B312" s="166" t="str">
        <f t="shared" si="1"/>
        <v>0</v>
      </c>
      <c r="C312" s="108" t="str">
        <f t="shared" si="10"/>
        <v>-</v>
      </c>
      <c r="D312" s="150" t="str">
        <f>IF('CADASTRO PROD'!D309 = "","", 'CADASTRO PROD'!D309)</f>
        <v/>
      </c>
      <c r="E312" s="110" t="str">
        <f>IF('CADASTRO PROD'!E309:G309 = "", "", 'CADASTRO PROD'!E309:G309)</f>
        <v/>
      </c>
      <c r="F312" s="92"/>
      <c r="G312" s="93"/>
      <c r="H312" s="111" t="str">
        <f>IF(D312="","",(SUMIFS('LANÇAMENTOS ENT'!N:N,'LANÇAMENTOS ENT'!E:E,D312)-SUMIFS('LANÇAMENTOS SAÍ'!K:K,'LANÇAMENTOS SAÍ'!E:E,D312)+SUMIFS('CADASTRO PROD'!I:I,'CADASTRO PROD'!D:D,D312)))</f>
        <v/>
      </c>
      <c r="I312" s="111"/>
      <c r="J312" s="150" t="str">
        <f>VLOOKUP(E312, 'LANÇAMENTOS ENT'!$AN$8:$AO$507, 2,FALSE)</f>
        <v>#N/A</v>
      </c>
      <c r="K312" s="113" t="str">
        <f>IFERROR(VLOOKUP($D312,'CADASTRO PROD'!$D$8:$P$508,13, FALSE)*H312, "")</f>
        <v>  </v>
      </c>
      <c r="L312" s="113" t="str">
        <f>IFERROR(VLOOKUP($D312,'CADASTRO PROD'!$D$8:$P$508,13, FALSE)*I312, "")</f>
        <v>  </v>
      </c>
      <c r="M312" s="178" t="str">
        <f t="shared" si="2"/>
        <v/>
      </c>
      <c r="N312" s="173" t="str">
        <f t="shared" si="3"/>
        <v/>
      </c>
      <c r="O312" s="181"/>
      <c r="P312" s="179"/>
      <c r="Q312" s="55"/>
      <c r="R312" s="55"/>
      <c r="S312" s="55" t="str">
        <f t="shared" si="4"/>
        <v/>
      </c>
      <c r="T312" s="55"/>
      <c r="U312" s="55" t="str">
        <f t="shared" si="5"/>
        <v/>
      </c>
      <c r="V312" s="104" t="str">
        <f t="shared" si="12"/>
        <v>  </v>
      </c>
      <c r="W312" s="152" t="str">
        <f t="shared" si="7"/>
        <v/>
      </c>
      <c r="X312" s="176" t="str">
        <f t="shared" si="8"/>
        <v/>
      </c>
      <c r="Y312" s="176" t="str">
        <f t="shared" si="11"/>
        <v>100.0%</v>
      </c>
      <c r="Z312" s="176" t="str">
        <f t="shared" si="9"/>
        <v/>
      </c>
      <c r="AA312" s="55"/>
      <c r="AB312" s="55"/>
    </row>
    <row r="313" ht="30.0" customHeight="1">
      <c r="A313" s="1"/>
      <c r="B313" s="166" t="str">
        <f t="shared" si="1"/>
        <v>0</v>
      </c>
      <c r="C313" s="98" t="str">
        <f t="shared" si="10"/>
        <v>-</v>
      </c>
      <c r="D313" s="151" t="str">
        <f>IF('CADASTRO PROD'!D310 = "","", 'CADASTRO PROD'!D310)</f>
        <v/>
      </c>
      <c r="E313" s="100" t="str">
        <f>IF('CADASTRO PROD'!E310:G310 = "", "", 'CADASTRO PROD'!E310:G310)</f>
        <v/>
      </c>
      <c r="F313" s="92"/>
      <c r="G313" s="93"/>
      <c r="H313" s="101" t="str">
        <f>IF(D313="","",(SUMIFS('LANÇAMENTOS ENT'!N:N,'LANÇAMENTOS ENT'!E:E,D313)-SUMIFS('LANÇAMENTOS SAÍ'!K:K,'LANÇAMENTOS SAÍ'!E:E,D313)+SUMIFS('CADASTRO PROD'!I:I,'CADASTRO PROD'!D:D,D313)))</f>
        <v/>
      </c>
      <c r="I313" s="101"/>
      <c r="J313" s="151" t="str">
        <f>VLOOKUP(E313, 'LANÇAMENTOS ENT'!$AN$8:$AO$507, 2,FALSE)</f>
        <v>#N/A</v>
      </c>
      <c r="K313" s="103" t="str">
        <f>IFERROR(VLOOKUP($D313,'CADASTRO PROD'!$D$8:$P$508,13, FALSE)*H313, "")</f>
        <v>  </v>
      </c>
      <c r="L313" s="103" t="str">
        <f>IFERROR(VLOOKUP($D313,'CADASTRO PROD'!$D$8:$P$508,13, FALSE)*I313, "")</f>
        <v>  </v>
      </c>
      <c r="M313" s="172" t="str">
        <f t="shared" si="2"/>
        <v/>
      </c>
      <c r="N313" s="173" t="str">
        <f t="shared" si="3"/>
        <v/>
      </c>
      <c r="O313" s="181"/>
      <c r="P313" s="179"/>
      <c r="Q313" s="55"/>
      <c r="R313" s="55"/>
      <c r="S313" s="55" t="str">
        <f t="shared" si="4"/>
        <v/>
      </c>
      <c r="T313" s="55"/>
      <c r="U313" s="55" t="str">
        <f t="shared" si="5"/>
        <v/>
      </c>
      <c r="V313" s="104" t="str">
        <f t="shared" si="12"/>
        <v>  </v>
      </c>
      <c r="W313" s="152" t="str">
        <f t="shared" si="7"/>
        <v/>
      </c>
      <c r="X313" s="176" t="str">
        <f t="shared" si="8"/>
        <v/>
      </c>
      <c r="Y313" s="176" t="str">
        <f t="shared" si="11"/>
        <v>100.0%</v>
      </c>
      <c r="Z313" s="176" t="str">
        <f t="shared" si="9"/>
        <v/>
      </c>
      <c r="AA313" s="55"/>
      <c r="AB313" s="55"/>
    </row>
    <row r="314" ht="30.0" customHeight="1">
      <c r="A314" s="1"/>
      <c r="B314" s="166" t="str">
        <f t="shared" si="1"/>
        <v>0</v>
      </c>
      <c r="C314" s="108" t="str">
        <f t="shared" si="10"/>
        <v>-</v>
      </c>
      <c r="D314" s="150" t="str">
        <f>IF('CADASTRO PROD'!D311 = "","", 'CADASTRO PROD'!D311)</f>
        <v/>
      </c>
      <c r="E314" s="110" t="str">
        <f>IF('CADASTRO PROD'!E311:G311 = "", "", 'CADASTRO PROD'!E311:G311)</f>
        <v/>
      </c>
      <c r="F314" s="92"/>
      <c r="G314" s="93"/>
      <c r="H314" s="111" t="str">
        <f>IF(D314="","",(SUMIFS('LANÇAMENTOS ENT'!N:N,'LANÇAMENTOS ENT'!E:E,D314)-SUMIFS('LANÇAMENTOS SAÍ'!K:K,'LANÇAMENTOS SAÍ'!E:E,D314)+SUMIFS('CADASTRO PROD'!I:I,'CADASTRO PROD'!D:D,D314)))</f>
        <v/>
      </c>
      <c r="I314" s="111"/>
      <c r="J314" s="150" t="str">
        <f>VLOOKUP(E314, 'LANÇAMENTOS ENT'!$AN$8:$AO$507, 2,FALSE)</f>
        <v>#N/A</v>
      </c>
      <c r="K314" s="113" t="str">
        <f>IFERROR(VLOOKUP($D314,'CADASTRO PROD'!$D$8:$P$508,13, FALSE)*H314, "")</f>
        <v>  </v>
      </c>
      <c r="L314" s="113" t="str">
        <f>IFERROR(VLOOKUP($D314,'CADASTRO PROD'!$D$8:$P$508,13, FALSE)*I314, "")</f>
        <v>  </v>
      </c>
      <c r="M314" s="178" t="str">
        <f t="shared" si="2"/>
        <v/>
      </c>
      <c r="N314" s="173" t="str">
        <f t="shared" si="3"/>
        <v/>
      </c>
      <c r="O314" s="181"/>
      <c r="P314" s="179"/>
      <c r="Q314" s="55"/>
      <c r="R314" s="55"/>
      <c r="S314" s="55" t="str">
        <f t="shared" si="4"/>
        <v/>
      </c>
      <c r="T314" s="55"/>
      <c r="U314" s="55" t="str">
        <f t="shared" si="5"/>
        <v/>
      </c>
      <c r="V314" s="104" t="str">
        <f t="shared" si="12"/>
        <v>  </v>
      </c>
      <c r="W314" s="152" t="str">
        <f t="shared" si="7"/>
        <v/>
      </c>
      <c r="X314" s="176" t="str">
        <f t="shared" si="8"/>
        <v/>
      </c>
      <c r="Y314" s="176" t="str">
        <f t="shared" si="11"/>
        <v>100.0%</v>
      </c>
      <c r="Z314" s="176" t="str">
        <f t="shared" si="9"/>
        <v/>
      </c>
      <c r="AA314" s="55"/>
      <c r="AB314" s="55"/>
    </row>
    <row r="315" ht="30.0" customHeight="1">
      <c r="A315" s="1"/>
      <c r="B315" s="166" t="str">
        <f t="shared" si="1"/>
        <v>0</v>
      </c>
      <c r="C315" s="98" t="str">
        <f t="shared" si="10"/>
        <v>-</v>
      </c>
      <c r="D315" s="151" t="str">
        <f>IF('CADASTRO PROD'!D312 = "","", 'CADASTRO PROD'!D312)</f>
        <v/>
      </c>
      <c r="E315" s="100" t="str">
        <f>IF('CADASTRO PROD'!E312:G312 = "", "", 'CADASTRO PROD'!E312:G312)</f>
        <v/>
      </c>
      <c r="F315" s="92"/>
      <c r="G315" s="93"/>
      <c r="H315" s="101" t="str">
        <f>IF(D315="","",(SUMIFS('LANÇAMENTOS ENT'!N:N,'LANÇAMENTOS ENT'!E:E,D315)-SUMIFS('LANÇAMENTOS SAÍ'!K:K,'LANÇAMENTOS SAÍ'!E:E,D315)+SUMIFS('CADASTRO PROD'!I:I,'CADASTRO PROD'!D:D,D315)))</f>
        <v/>
      </c>
      <c r="I315" s="101"/>
      <c r="J315" s="151" t="str">
        <f>VLOOKUP(E315, 'LANÇAMENTOS ENT'!$AN$8:$AO$507, 2,FALSE)</f>
        <v>#N/A</v>
      </c>
      <c r="K315" s="103" t="str">
        <f>IFERROR(VLOOKUP($D315,'CADASTRO PROD'!$D$8:$P$508,13, FALSE)*H315, "")</f>
        <v>  </v>
      </c>
      <c r="L315" s="103" t="str">
        <f>IFERROR(VLOOKUP($D315,'CADASTRO PROD'!$D$8:$P$508,13, FALSE)*I315, "")</f>
        <v>  </v>
      </c>
      <c r="M315" s="172" t="str">
        <f t="shared" si="2"/>
        <v/>
      </c>
      <c r="N315" s="173" t="str">
        <f t="shared" si="3"/>
        <v/>
      </c>
      <c r="O315" s="181"/>
      <c r="P315" s="179"/>
      <c r="Q315" s="55"/>
      <c r="R315" s="55"/>
      <c r="S315" s="55" t="str">
        <f t="shared" si="4"/>
        <v/>
      </c>
      <c r="T315" s="55"/>
      <c r="U315" s="55" t="str">
        <f t="shared" si="5"/>
        <v/>
      </c>
      <c r="V315" s="104" t="str">
        <f t="shared" si="12"/>
        <v>  </v>
      </c>
      <c r="W315" s="152" t="str">
        <f t="shared" si="7"/>
        <v/>
      </c>
      <c r="X315" s="176" t="str">
        <f t="shared" si="8"/>
        <v/>
      </c>
      <c r="Y315" s="176" t="str">
        <f t="shared" si="11"/>
        <v>100.0%</v>
      </c>
      <c r="Z315" s="176" t="str">
        <f t="shared" si="9"/>
        <v/>
      </c>
      <c r="AA315" s="55"/>
      <c r="AB315" s="55"/>
    </row>
    <row r="316" ht="30.0" customHeight="1">
      <c r="A316" s="1"/>
      <c r="B316" s="166" t="str">
        <f t="shared" si="1"/>
        <v>0</v>
      </c>
      <c r="C316" s="108" t="str">
        <f t="shared" si="10"/>
        <v>-</v>
      </c>
      <c r="D316" s="150" t="str">
        <f>IF('CADASTRO PROD'!D313 = "","", 'CADASTRO PROD'!D313)</f>
        <v/>
      </c>
      <c r="E316" s="110" t="str">
        <f>IF('CADASTRO PROD'!E313:G313 = "", "", 'CADASTRO PROD'!E313:G313)</f>
        <v/>
      </c>
      <c r="F316" s="92"/>
      <c r="G316" s="93"/>
      <c r="H316" s="111" t="str">
        <f>IF(D316="","",(SUMIFS('LANÇAMENTOS ENT'!N:N,'LANÇAMENTOS ENT'!E:E,D316)-SUMIFS('LANÇAMENTOS SAÍ'!K:K,'LANÇAMENTOS SAÍ'!E:E,D316)+SUMIFS('CADASTRO PROD'!I:I,'CADASTRO PROD'!D:D,D316)))</f>
        <v/>
      </c>
      <c r="I316" s="111"/>
      <c r="J316" s="150" t="str">
        <f>VLOOKUP(E316, 'LANÇAMENTOS ENT'!$AN$8:$AO$507, 2,FALSE)</f>
        <v>#N/A</v>
      </c>
      <c r="K316" s="113" t="str">
        <f>IFERROR(VLOOKUP($D316,'CADASTRO PROD'!$D$8:$P$508,13, FALSE)*H316, "")</f>
        <v>  </v>
      </c>
      <c r="L316" s="113" t="str">
        <f>IFERROR(VLOOKUP($D316,'CADASTRO PROD'!$D$8:$P$508,13, FALSE)*I316, "")</f>
        <v>  </v>
      </c>
      <c r="M316" s="178" t="str">
        <f t="shared" si="2"/>
        <v/>
      </c>
      <c r="N316" s="173" t="str">
        <f t="shared" si="3"/>
        <v/>
      </c>
      <c r="O316" s="181"/>
      <c r="P316" s="179"/>
      <c r="Q316" s="55"/>
      <c r="R316" s="55"/>
      <c r="S316" s="55" t="str">
        <f t="shared" si="4"/>
        <v/>
      </c>
      <c r="T316" s="55"/>
      <c r="U316" s="55" t="str">
        <f t="shared" si="5"/>
        <v/>
      </c>
      <c r="V316" s="104" t="str">
        <f t="shared" si="12"/>
        <v>  </v>
      </c>
      <c r="W316" s="152" t="str">
        <f t="shared" si="7"/>
        <v/>
      </c>
      <c r="X316" s="176" t="str">
        <f t="shared" si="8"/>
        <v/>
      </c>
      <c r="Y316" s="176" t="str">
        <f t="shared" si="11"/>
        <v>100.0%</v>
      </c>
      <c r="Z316" s="176" t="str">
        <f t="shared" si="9"/>
        <v/>
      </c>
      <c r="AA316" s="55"/>
      <c r="AB316" s="55"/>
    </row>
    <row r="317" ht="30.0" customHeight="1">
      <c r="A317" s="1"/>
      <c r="B317" s="166" t="str">
        <f t="shared" si="1"/>
        <v>0</v>
      </c>
      <c r="C317" s="98" t="str">
        <f t="shared" si="10"/>
        <v>-</v>
      </c>
      <c r="D317" s="151" t="str">
        <f>IF('CADASTRO PROD'!D314 = "","", 'CADASTRO PROD'!D314)</f>
        <v/>
      </c>
      <c r="E317" s="100" t="str">
        <f>IF('CADASTRO PROD'!E314:G314 = "", "", 'CADASTRO PROD'!E314:G314)</f>
        <v/>
      </c>
      <c r="F317" s="92"/>
      <c r="G317" s="93"/>
      <c r="H317" s="101" t="str">
        <f>IF(D317="","",(SUMIFS('LANÇAMENTOS ENT'!N:N,'LANÇAMENTOS ENT'!E:E,D317)-SUMIFS('LANÇAMENTOS SAÍ'!K:K,'LANÇAMENTOS SAÍ'!E:E,D317)+SUMIFS('CADASTRO PROD'!I:I,'CADASTRO PROD'!D:D,D317)))</f>
        <v/>
      </c>
      <c r="I317" s="101"/>
      <c r="J317" s="151" t="str">
        <f>VLOOKUP(E317, 'LANÇAMENTOS ENT'!$AN$8:$AO$507, 2,FALSE)</f>
        <v>#N/A</v>
      </c>
      <c r="K317" s="103" t="str">
        <f>IFERROR(VLOOKUP($D317,'CADASTRO PROD'!$D$8:$P$508,13, FALSE)*H317, "")</f>
        <v>  </v>
      </c>
      <c r="L317" s="103" t="str">
        <f>IFERROR(VLOOKUP($D317,'CADASTRO PROD'!$D$8:$P$508,13, FALSE)*I317, "")</f>
        <v>  </v>
      </c>
      <c r="M317" s="172" t="str">
        <f t="shared" si="2"/>
        <v/>
      </c>
      <c r="N317" s="173" t="str">
        <f t="shared" si="3"/>
        <v/>
      </c>
      <c r="O317" s="181"/>
      <c r="P317" s="179"/>
      <c r="Q317" s="55"/>
      <c r="R317" s="55"/>
      <c r="S317" s="55" t="str">
        <f t="shared" si="4"/>
        <v/>
      </c>
      <c r="T317" s="55"/>
      <c r="U317" s="55" t="str">
        <f t="shared" si="5"/>
        <v/>
      </c>
      <c r="V317" s="104" t="str">
        <f t="shared" si="12"/>
        <v>  </v>
      </c>
      <c r="W317" s="152" t="str">
        <f t="shared" si="7"/>
        <v/>
      </c>
      <c r="X317" s="176" t="str">
        <f t="shared" si="8"/>
        <v/>
      </c>
      <c r="Y317" s="176" t="str">
        <f t="shared" si="11"/>
        <v>100.0%</v>
      </c>
      <c r="Z317" s="176" t="str">
        <f t="shared" si="9"/>
        <v/>
      </c>
      <c r="AA317" s="55"/>
      <c r="AB317" s="55"/>
    </row>
    <row r="318" ht="30.0" customHeight="1">
      <c r="A318" s="1"/>
      <c r="B318" s="166" t="str">
        <f t="shared" si="1"/>
        <v>0</v>
      </c>
      <c r="C318" s="108" t="str">
        <f t="shared" si="10"/>
        <v>-</v>
      </c>
      <c r="D318" s="150" t="str">
        <f>IF('CADASTRO PROD'!D315 = "","", 'CADASTRO PROD'!D315)</f>
        <v/>
      </c>
      <c r="E318" s="110" t="str">
        <f>IF('CADASTRO PROD'!E315:G315 = "", "", 'CADASTRO PROD'!E315:G315)</f>
        <v/>
      </c>
      <c r="F318" s="92"/>
      <c r="G318" s="93"/>
      <c r="H318" s="111" t="str">
        <f>IF(D318="","",(SUMIFS('LANÇAMENTOS ENT'!N:N,'LANÇAMENTOS ENT'!E:E,D318)-SUMIFS('LANÇAMENTOS SAÍ'!K:K,'LANÇAMENTOS SAÍ'!E:E,D318)+SUMIFS('CADASTRO PROD'!I:I,'CADASTRO PROD'!D:D,D318)))</f>
        <v/>
      </c>
      <c r="I318" s="111"/>
      <c r="J318" s="150" t="str">
        <f>VLOOKUP(E318, 'LANÇAMENTOS ENT'!$AN$8:$AO$507, 2,FALSE)</f>
        <v>#N/A</v>
      </c>
      <c r="K318" s="113" t="str">
        <f>IFERROR(VLOOKUP($D318,'CADASTRO PROD'!$D$8:$P$508,13, FALSE)*H318, "")</f>
        <v>  </v>
      </c>
      <c r="L318" s="113" t="str">
        <f>IFERROR(VLOOKUP($D318,'CADASTRO PROD'!$D$8:$P$508,13, FALSE)*I318, "")</f>
        <v>  </v>
      </c>
      <c r="M318" s="178" t="str">
        <f t="shared" si="2"/>
        <v/>
      </c>
      <c r="N318" s="173" t="str">
        <f t="shared" si="3"/>
        <v/>
      </c>
      <c r="O318" s="181"/>
      <c r="P318" s="179"/>
      <c r="Q318" s="55"/>
      <c r="R318" s="55"/>
      <c r="S318" s="55" t="str">
        <f t="shared" si="4"/>
        <v/>
      </c>
      <c r="T318" s="55"/>
      <c r="U318" s="55" t="str">
        <f t="shared" si="5"/>
        <v/>
      </c>
      <c r="V318" s="104" t="str">
        <f t="shared" si="12"/>
        <v>  </v>
      </c>
      <c r="W318" s="152" t="str">
        <f t="shared" si="7"/>
        <v/>
      </c>
      <c r="X318" s="176" t="str">
        <f t="shared" si="8"/>
        <v/>
      </c>
      <c r="Y318" s="176" t="str">
        <f t="shared" si="11"/>
        <v>100.0%</v>
      </c>
      <c r="Z318" s="176" t="str">
        <f t="shared" si="9"/>
        <v/>
      </c>
      <c r="AA318" s="55"/>
      <c r="AB318" s="55"/>
    </row>
    <row r="319" ht="30.0" customHeight="1">
      <c r="A319" s="1"/>
      <c r="B319" s="166" t="str">
        <f t="shared" si="1"/>
        <v>0</v>
      </c>
      <c r="C319" s="98" t="str">
        <f t="shared" si="10"/>
        <v>-</v>
      </c>
      <c r="D319" s="151" t="str">
        <f>IF('CADASTRO PROD'!D316 = "","", 'CADASTRO PROD'!D316)</f>
        <v/>
      </c>
      <c r="E319" s="100" t="str">
        <f>IF('CADASTRO PROD'!E316:G316 = "", "", 'CADASTRO PROD'!E316:G316)</f>
        <v/>
      </c>
      <c r="F319" s="92"/>
      <c r="G319" s="93"/>
      <c r="H319" s="101" t="str">
        <f>IF(D319="","",(SUMIFS('LANÇAMENTOS ENT'!N:N,'LANÇAMENTOS ENT'!E:E,D319)-SUMIFS('LANÇAMENTOS SAÍ'!K:K,'LANÇAMENTOS SAÍ'!E:E,D319)+SUMIFS('CADASTRO PROD'!I:I,'CADASTRO PROD'!D:D,D319)))</f>
        <v/>
      </c>
      <c r="I319" s="101"/>
      <c r="J319" s="151" t="str">
        <f>VLOOKUP(E319, 'LANÇAMENTOS ENT'!$AN$8:$AO$507, 2,FALSE)</f>
        <v>#N/A</v>
      </c>
      <c r="K319" s="103" t="str">
        <f>IFERROR(VLOOKUP($D319,'CADASTRO PROD'!$D$8:$P$508,13, FALSE)*H319, "")</f>
        <v>  </v>
      </c>
      <c r="L319" s="103" t="str">
        <f>IFERROR(VLOOKUP($D319,'CADASTRO PROD'!$D$8:$P$508,13, FALSE)*I319, "")</f>
        <v>  </v>
      </c>
      <c r="M319" s="172" t="str">
        <f t="shared" si="2"/>
        <v/>
      </c>
      <c r="N319" s="173" t="str">
        <f t="shared" si="3"/>
        <v/>
      </c>
      <c r="O319" s="181"/>
      <c r="P319" s="179"/>
      <c r="Q319" s="55"/>
      <c r="R319" s="55"/>
      <c r="S319" s="55" t="str">
        <f t="shared" si="4"/>
        <v/>
      </c>
      <c r="T319" s="55"/>
      <c r="U319" s="55" t="str">
        <f t="shared" si="5"/>
        <v/>
      </c>
      <c r="V319" s="104" t="str">
        <f t="shared" si="12"/>
        <v>  </v>
      </c>
      <c r="W319" s="152" t="str">
        <f t="shared" si="7"/>
        <v/>
      </c>
      <c r="X319" s="176" t="str">
        <f t="shared" si="8"/>
        <v/>
      </c>
      <c r="Y319" s="176" t="str">
        <f t="shared" si="11"/>
        <v>100.0%</v>
      </c>
      <c r="Z319" s="176" t="str">
        <f t="shared" si="9"/>
        <v/>
      </c>
      <c r="AA319" s="55"/>
      <c r="AB319" s="55"/>
    </row>
    <row r="320" ht="30.0" customHeight="1">
      <c r="A320" s="1"/>
      <c r="B320" s="166" t="str">
        <f t="shared" si="1"/>
        <v>0</v>
      </c>
      <c r="C320" s="108" t="str">
        <f t="shared" si="10"/>
        <v>-</v>
      </c>
      <c r="D320" s="150" t="str">
        <f>IF('CADASTRO PROD'!D317 = "","", 'CADASTRO PROD'!D317)</f>
        <v/>
      </c>
      <c r="E320" s="110" t="str">
        <f>IF('CADASTRO PROD'!E317:G317 = "", "", 'CADASTRO PROD'!E317:G317)</f>
        <v/>
      </c>
      <c r="F320" s="92"/>
      <c r="G320" s="93"/>
      <c r="H320" s="111" t="str">
        <f>IF(D320="","",(SUMIFS('LANÇAMENTOS ENT'!N:N,'LANÇAMENTOS ENT'!E:E,D320)-SUMIFS('LANÇAMENTOS SAÍ'!K:K,'LANÇAMENTOS SAÍ'!E:E,D320)+SUMIFS('CADASTRO PROD'!I:I,'CADASTRO PROD'!D:D,D320)))</f>
        <v/>
      </c>
      <c r="I320" s="111"/>
      <c r="J320" s="150" t="str">
        <f>VLOOKUP(E320, 'LANÇAMENTOS ENT'!$AN$8:$AO$507, 2,FALSE)</f>
        <v>#N/A</v>
      </c>
      <c r="K320" s="113" t="str">
        <f>IFERROR(VLOOKUP($D320,'CADASTRO PROD'!$D$8:$P$508,13, FALSE)*H320, "")</f>
        <v>  </v>
      </c>
      <c r="L320" s="113" t="str">
        <f>IFERROR(VLOOKUP($D320,'CADASTRO PROD'!$D$8:$P$508,13, FALSE)*I320, "")</f>
        <v>  </v>
      </c>
      <c r="M320" s="178" t="str">
        <f t="shared" si="2"/>
        <v/>
      </c>
      <c r="N320" s="173" t="str">
        <f t="shared" si="3"/>
        <v/>
      </c>
      <c r="O320" s="181"/>
      <c r="P320" s="179"/>
      <c r="Q320" s="55"/>
      <c r="R320" s="55"/>
      <c r="S320" s="55" t="str">
        <f t="shared" si="4"/>
        <v/>
      </c>
      <c r="T320" s="55"/>
      <c r="U320" s="55" t="str">
        <f t="shared" si="5"/>
        <v/>
      </c>
      <c r="V320" s="104" t="str">
        <f t="shared" si="12"/>
        <v>  </v>
      </c>
      <c r="W320" s="152" t="str">
        <f t="shared" si="7"/>
        <v/>
      </c>
      <c r="X320" s="176" t="str">
        <f t="shared" si="8"/>
        <v/>
      </c>
      <c r="Y320" s="176" t="str">
        <f t="shared" si="11"/>
        <v>100.0%</v>
      </c>
      <c r="Z320" s="176" t="str">
        <f t="shared" si="9"/>
        <v/>
      </c>
      <c r="AA320" s="55"/>
      <c r="AB320" s="55"/>
    </row>
    <row r="321" ht="30.0" customHeight="1">
      <c r="A321" s="1"/>
      <c r="B321" s="166" t="str">
        <f t="shared" si="1"/>
        <v>0</v>
      </c>
      <c r="C321" s="98" t="str">
        <f t="shared" si="10"/>
        <v>-</v>
      </c>
      <c r="D321" s="151" t="str">
        <f>IF('CADASTRO PROD'!D318 = "","", 'CADASTRO PROD'!D318)</f>
        <v/>
      </c>
      <c r="E321" s="100" t="str">
        <f>IF('CADASTRO PROD'!E318:G318 = "", "", 'CADASTRO PROD'!E318:G318)</f>
        <v/>
      </c>
      <c r="F321" s="92"/>
      <c r="G321" s="93"/>
      <c r="H321" s="101" t="str">
        <f>IF(D321="","",(SUMIFS('LANÇAMENTOS ENT'!N:N,'LANÇAMENTOS ENT'!E:E,D321)-SUMIFS('LANÇAMENTOS SAÍ'!K:K,'LANÇAMENTOS SAÍ'!E:E,D321)+SUMIFS('CADASTRO PROD'!I:I,'CADASTRO PROD'!D:D,D321)))</f>
        <v/>
      </c>
      <c r="I321" s="101"/>
      <c r="J321" s="151" t="str">
        <f>VLOOKUP(E321, 'LANÇAMENTOS ENT'!$AN$8:$AO$507, 2,FALSE)</f>
        <v>#N/A</v>
      </c>
      <c r="K321" s="103" t="str">
        <f>IFERROR(VLOOKUP($D321,'CADASTRO PROD'!$D$8:$P$508,13, FALSE)*H321, "")</f>
        <v>  </v>
      </c>
      <c r="L321" s="103" t="str">
        <f>IFERROR(VLOOKUP($D321,'CADASTRO PROD'!$D$8:$P$508,13, FALSE)*I321, "")</f>
        <v>  </v>
      </c>
      <c r="M321" s="172" t="str">
        <f t="shared" si="2"/>
        <v/>
      </c>
      <c r="N321" s="173" t="str">
        <f t="shared" si="3"/>
        <v/>
      </c>
      <c r="O321" s="181"/>
      <c r="P321" s="179"/>
      <c r="Q321" s="55"/>
      <c r="R321" s="55"/>
      <c r="S321" s="55" t="str">
        <f t="shared" si="4"/>
        <v/>
      </c>
      <c r="T321" s="55"/>
      <c r="U321" s="55" t="str">
        <f t="shared" si="5"/>
        <v/>
      </c>
      <c r="V321" s="104" t="str">
        <f t="shared" si="12"/>
        <v>  </v>
      </c>
      <c r="W321" s="152" t="str">
        <f t="shared" si="7"/>
        <v/>
      </c>
      <c r="X321" s="176" t="str">
        <f t="shared" si="8"/>
        <v/>
      </c>
      <c r="Y321" s="176" t="str">
        <f t="shared" si="11"/>
        <v>100.0%</v>
      </c>
      <c r="Z321" s="176" t="str">
        <f t="shared" si="9"/>
        <v/>
      </c>
      <c r="AA321" s="55"/>
      <c r="AB321" s="55"/>
    </row>
    <row r="322" ht="30.0" customHeight="1">
      <c r="A322" s="1"/>
      <c r="B322" s="166" t="str">
        <f t="shared" si="1"/>
        <v>0</v>
      </c>
      <c r="C322" s="108" t="str">
        <f t="shared" si="10"/>
        <v>-</v>
      </c>
      <c r="D322" s="150" t="str">
        <f>IF('CADASTRO PROD'!D319 = "","", 'CADASTRO PROD'!D319)</f>
        <v/>
      </c>
      <c r="E322" s="110" t="str">
        <f>IF('CADASTRO PROD'!E319:G319 = "", "", 'CADASTRO PROD'!E319:G319)</f>
        <v/>
      </c>
      <c r="F322" s="92"/>
      <c r="G322" s="93"/>
      <c r="H322" s="111" t="str">
        <f>IF(D322="","",(SUMIFS('LANÇAMENTOS ENT'!N:N,'LANÇAMENTOS ENT'!E:E,D322)-SUMIFS('LANÇAMENTOS SAÍ'!K:K,'LANÇAMENTOS SAÍ'!E:E,D322)+SUMIFS('CADASTRO PROD'!I:I,'CADASTRO PROD'!D:D,D322)))</f>
        <v/>
      </c>
      <c r="I322" s="111"/>
      <c r="J322" s="150" t="str">
        <f>VLOOKUP(E322, 'LANÇAMENTOS ENT'!$AN$8:$AO$507, 2,FALSE)</f>
        <v>#N/A</v>
      </c>
      <c r="K322" s="113" t="str">
        <f>IFERROR(VLOOKUP($D322,'CADASTRO PROD'!$D$8:$P$508,13, FALSE)*H322, "")</f>
        <v>  </v>
      </c>
      <c r="L322" s="113" t="str">
        <f>IFERROR(VLOOKUP($D322,'CADASTRO PROD'!$D$8:$P$508,13, FALSE)*I322, "")</f>
        <v>  </v>
      </c>
      <c r="M322" s="178" t="str">
        <f t="shared" si="2"/>
        <v/>
      </c>
      <c r="N322" s="173" t="str">
        <f t="shared" si="3"/>
        <v/>
      </c>
      <c r="O322" s="181"/>
      <c r="P322" s="179"/>
      <c r="Q322" s="55"/>
      <c r="R322" s="55"/>
      <c r="S322" s="55" t="str">
        <f t="shared" si="4"/>
        <v/>
      </c>
      <c r="T322" s="55"/>
      <c r="U322" s="55" t="str">
        <f t="shared" si="5"/>
        <v/>
      </c>
      <c r="V322" s="104" t="str">
        <f t="shared" si="12"/>
        <v>  </v>
      </c>
      <c r="W322" s="152" t="str">
        <f t="shared" si="7"/>
        <v/>
      </c>
      <c r="X322" s="176" t="str">
        <f t="shared" si="8"/>
        <v/>
      </c>
      <c r="Y322" s="176" t="str">
        <f t="shared" si="11"/>
        <v>100.0%</v>
      </c>
      <c r="Z322" s="176" t="str">
        <f t="shared" si="9"/>
        <v/>
      </c>
      <c r="AA322" s="55"/>
      <c r="AB322" s="55"/>
    </row>
    <row r="323" ht="30.0" customHeight="1">
      <c r="A323" s="1"/>
      <c r="B323" s="166" t="str">
        <f t="shared" si="1"/>
        <v>0</v>
      </c>
      <c r="C323" s="98" t="str">
        <f t="shared" si="10"/>
        <v>-</v>
      </c>
      <c r="D323" s="151" t="str">
        <f>IF('CADASTRO PROD'!D320 = "","", 'CADASTRO PROD'!D320)</f>
        <v/>
      </c>
      <c r="E323" s="100" t="str">
        <f>IF('CADASTRO PROD'!E320:G320 = "", "", 'CADASTRO PROD'!E320:G320)</f>
        <v/>
      </c>
      <c r="F323" s="92"/>
      <c r="G323" s="93"/>
      <c r="H323" s="101" t="str">
        <f>IF(D323="","",(SUMIFS('LANÇAMENTOS ENT'!N:N,'LANÇAMENTOS ENT'!E:E,D323)-SUMIFS('LANÇAMENTOS SAÍ'!K:K,'LANÇAMENTOS SAÍ'!E:E,D323)+SUMIFS('CADASTRO PROD'!I:I,'CADASTRO PROD'!D:D,D323)))</f>
        <v/>
      </c>
      <c r="I323" s="101"/>
      <c r="J323" s="151" t="str">
        <f>VLOOKUP(E323, 'LANÇAMENTOS ENT'!$AN$8:$AO$507, 2,FALSE)</f>
        <v>#N/A</v>
      </c>
      <c r="K323" s="103" t="str">
        <f>IFERROR(VLOOKUP($D323,'CADASTRO PROD'!$D$8:$P$508,13, FALSE)*H323, "")</f>
        <v>  </v>
      </c>
      <c r="L323" s="103" t="str">
        <f>IFERROR(VLOOKUP($D323,'CADASTRO PROD'!$D$8:$P$508,13, FALSE)*I323, "")</f>
        <v>  </v>
      </c>
      <c r="M323" s="172" t="str">
        <f t="shared" si="2"/>
        <v/>
      </c>
      <c r="N323" s="173" t="str">
        <f t="shared" si="3"/>
        <v/>
      </c>
      <c r="O323" s="181"/>
      <c r="P323" s="179"/>
      <c r="Q323" s="55"/>
      <c r="R323" s="55"/>
      <c r="S323" s="55" t="str">
        <f t="shared" si="4"/>
        <v/>
      </c>
      <c r="T323" s="55"/>
      <c r="U323" s="55" t="str">
        <f t="shared" si="5"/>
        <v/>
      </c>
      <c r="V323" s="104" t="str">
        <f t="shared" si="12"/>
        <v>  </v>
      </c>
      <c r="W323" s="152" t="str">
        <f t="shared" si="7"/>
        <v/>
      </c>
      <c r="X323" s="176" t="str">
        <f t="shared" si="8"/>
        <v/>
      </c>
      <c r="Y323" s="176" t="str">
        <f t="shared" si="11"/>
        <v>100.0%</v>
      </c>
      <c r="Z323" s="176" t="str">
        <f t="shared" si="9"/>
        <v/>
      </c>
      <c r="AA323" s="55"/>
      <c r="AB323" s="55"/>
    </row>
    <row r="324" ht="30.0" customHeight="1">
      <c r="A324" s="1"/>
      <c r="B324" s="166" t="str">
        <f t="shared" si="1"/>
        <v>0</v>
      </c>
      <c r="C324" s="108" t="str">
        <f t="shared" si="10"/>
        <v>-</v>
      </c>
      <c r="D324" s="150" t="str">
        <f>IF('CADASTRO PROD'!D321 = "","", 'CADASTRO PROD'!D321)</f>
        <v/>
      </c>
      <c r="E324" s="110" t="str">
        <f>IF('CADASTRO PROD'!E321:G321 = "", "", 'CADASTRO PROD'!E321:G321)</f>
        <v/>
      </c>
      <c r="F324" s="92"/>
      <c r="G324" s="93"/>
      <c r="H324" s="111" t="str">
        <f>IF(D324="","",(SUMIFS('LANÇAMENTOS ENT'!N:N,'LANÇAMENTOS ENT'!E:E,D324)-SUMIFS('LANÇAMENTOS SAÍ'!K:K,'LANÇAMENTOS SAÍ'!E:E,D324)+SUMIFS('CADASTRO PROD'!I:I,'CADASTRO PROD'!D:D,D324)))</f>
        <v/>
      </c>
      <c r="I324" s="111"/>
      <c r="J324" s="150" t="str">
        <f>VLOOKUP(E324, 'LANÇAMENTOS ENT'!$AN$8:$AO$507, 2,FALSE)</f>
        <v>#N/A</v>
      </c>
      <c r="K324" s="113" t="str">
        <f>IFERROR(VLOOKUP($D324,'CADASTRO PROD'!$D$8:$P$508,13, FALSE)*H324, "")</f>
        <v>  </v>
      </c>
      <c r="L324" s="113" t="str">
        <f>IFERROR(VLOOKUP($D324,'CADASTRO PROD'!$D$8:$P$508,13, FALSE)*I324, "")</f>
        <v>  </v>
      </c>
      <c r="M324" s="178" t="str">
        <f t="shared" si="2"/>
        <v/>
      </c>
      <c r="N324" s="173" t="str">
        <f t="shared" si="3"/>
        <v/>
      </c>
      <c r="O324" s="181"/>
      <c r="P324" s="179"/>
      <c r="Q324" s="55"/>
      <c r="R324" s="55"/>
      <c r="S324" s="55" t="str">
        <f t="shared" si="4"/>
        <v/>
      </c>
      <c r="T324" s="55"/>
      <c r="U324" s="55" t="str">
        <f t="shared" si="5"/>
        <v/>
      </c>
      <c r="V324" s="104" t="str">
        <f t="shared" si="12"/>
        <v>  </v>
      </c>
      <c r="W324" s="152" t="str">
        <f t="shared" si="7"/>
        <v/>
      </c>
      <c r="X324" s="176" t="str">
        <f t="shared" si="8"/>
        <v/>
      </c>
      <c r="Y324" s="176" t="str">
        <f t="shared" si="11"/>
        <v>100.0%</v>
      </c>
      <c r="Z324" s="176" t="str">
        <f t="shared" si="9"/>
        <v/>
      </c>
      <c r="AA324" s="55"/>
      <c r="AB324" s="55"/>
    </row>
    <row r="325" ht="30.0" customHeight="1">
      <c r="A325" s="1"/>
      <c r="B325" s="166" t="str">
        <f t="shared" si="1"/>
        <v>0</v>
      </c>
      <c r="C325" s="98" t="str">
        <f t="shared" si="10"/>
        <v>-</v>
      </c>
      <c r="D325" s="151" t="str">
        <f>IF('CADASTRO PROD'!D322 = "","", 'CADASTRO PROD'!D322)</f>
        <v/>
      </c>
      <c r="E325" s="100" t="str">
        <f>IF('CADASTRO PROD'!E322:G322 = "", "", 'CADASTRO PROD'!E322:G322)</f>
        <v/>
      </c>
      <c r="F325" s="92"/>
      <c r="G325" s="93"/>
      <c r="H325" s="101" t="str">
        <f>IF(D325="","",(SUMIFS('LANÇAMENTOS ENT'!N:N,'LANÇAMENTOS ENT'!E:E,D325)-SUMIFS('LANÇAMENTOS SAÍ'!K:K,'LANÇAMENTOS SAÍ'!E:E,D325)+SUMIFS('CADASTRO PROD'!I:I,'CADASTRO PROD'!D:D,D325)))</f>
        <v/>
      </c>
      <c r="I325" s="101"/>
      <c r="J325" s="151" t="str">
        <f>VLOOKUP(E325, 'LANÇAMENTOS ENT'!$AN$8:$AO$507, 2,FALSE)</f>
        <v>#N/A</v>
      </c>
      <c r="K325" s="103" t="str">
        <f>IFERROR(VLOOKUP($D325,'CADASTRO PROD'!$D$8:$P$508,13, FALSE)*H325, "")</f>
        <v>  </v>
      </c>
      <c r="L325" s="103" t="str">
        <f>IFERROR(VLOOKUP($D325,'CADASTRO PROD'!$D$8:$P$508,13, FALSE)*I325, "")</f>
        <v>  </v>
      </c>
      <c r="M325" s="172" t="str">
        <f t="shared" si="2"/>
        <v/>
      </c>
      <c r="N325" s="173" t="str">
        <f t="shared" si="3"/>
        <v/>
      </c>
      <c r="O325" s="181"/>
      <c r="P325" s="179"/>
      <c r="Q325" s="55"/>
      <c r="R325" s="55"/>
      <c r="S325" s="55" t="str">
        <f t="shared" si="4"/>
        <v/>
      </c>
      <c r="T325" s="55"/>
      <c r="U325" s="55" t="str">
        <f t="shared" si="5"/>
        <v/>
      </c>
      <c r="V325" s="104" t="str">
        <f t="shared" si="12"/>
        <v>  </v>
      </c>
      <c r="W325" s="152" t="str">
        <f t="shared" si="7"/>
        <v/>
      </c>
      <c r="X325" s="176" t="str">
        <f t="shared" si="8"/>
        <v/>
      </c>
      <c r="Y325" s="176" t="str">
        <f t="shared" si="11"/>
        <v>100.0%</v>
      </c>
      <c r="Z325" s="176" t="str">
        <f t="shared" si="9"/>
        <v/>
      </c>
      <c r="AA325" s="55"/>
      <c r="AB325" s="55"/>
    </row>
    <row r="326" ht="30.0" customHeight="1">
      <c r="A326" s="1"/>
      <c r="B326" s="166" t="str">
        <f t="shared" si="1"/>
        <v>0</v>
      </c>
      <c r="C326" s="108" t="str">
        <f t="shared" si="10"/>
        <v>-</v>
      </c>
      <c r="D326" s="150" t="str">
        <f>IF('CADASTRO PROD'!D323 = "","", 'CADASTRO PROD'!D323)</f>
        <v/>
      </c>
      <c r="E326" s="110" t="str">
        <f>IF('CADASTRO PROD'!E323:G323 = "", "", 'CADASTRO PROD'!E323:G323)</f>
        <v/>
      </c>
      <c r="F326" s="92"/>
      <c r="G326" s="93"/>
      <c r="H326" s="111" t="str">
        <f>IF(D326="","",(SUMIFS('LANÇAMENTOS ENT'!N:N,'LANÇAMENTOS ENT'!E:E,D326)-SUMIFS('LANÇAMENTOS SAÍ'!K:K,'LANÇAMENTOS SAÍ'!E:E,D326)+SUMIFS('CADASTRO PROD'!I:I,'CADASTRO PROD'!D:D,D326)))</f>
        <v/>
      </c>
      <c r="I326" s="111"/>
      <c r="J326" s="150" t="str">
        <f>VLOOKUP(E326, 'LANÇAMENTOS ENT'!$AN$8:$AO$507, 2,FALSE)</f>
        <v>#N/A</v>
      </c>
      <c r="K326" s="113" t="str">
        <f>IFERROR(VLOOKUP($D326,'CADASTRO PROD'!$D$8:$P$508,13, FALSE)*H326, "")</f>
        <v>  </v>
      </c>
      <c r="L326" s="113" t="str">
        <f>IFERROR(VLOOKUP($D326,'CADASTRO PROD'!$D$8:$P$508,13, FALSE)*I326, "")</f>
        <v>  </v>
      </c>
      <c r="M326" s="178" t="str">
        <f t="shared" si="2"/>
        <v/>
      </c>
      <c r="N326" s="173" t="str">
        <f t="shared" si="3"/>
        <v/>
      </c>
      <c r="O326" s="181"/>
      <c r="P326" s="179"/>
      <c r="Q326" s="55"/>
      <c r="R326" s="55"/>
      <c r="S326" s="55" t="str">
        <f t="shared" si="4"/>
        <v/>
      </c>
      <c r="T326" s="55"/>
      <c r="U326" s="55" t="str">
        <f t="shared" si="5"/>
        <v/>
      </c>
      <c r="V326" s="104" t="str">
        <f t="shared" si="12"/>
        <v>  </v>
      </c>
      <c r="W326" s="152" t="str">
        <f t="shared" si="7"/>
        <v/>
      </c>
      <c r="X326" s="176" t="str">
        <f t="shared" si="8"/>
        <v/>
      </c>
      <c r="Y326" s="176" t="str">
        <f t="shared" si="11"/>
        <v>100.0%</v>
      </c>
      <c r="Z326" s="176" t="str">
        <f t="shared" si="9"/>
        <v/>
      </c>
      <c r="AA326" s="55"/>
      <c r="AB326" s="55"/>
    </row>
    <row r="327" ht="30.0" customHeight="1">
      <c r="A327" s="1"/>
      <c r="B327" s="166" t="str">
        <f t="shared" si="1"/>
        <v>0</v>
      </c>
      <c r="C327" s="98" t="str">
        <f t="shared" si="10"/>
        <v>-</v>
      </c>
      <c r="D327" s="151" t="str">
        <f>IF('CADASTRO PROD'!D324 = "","", 'CADASTRO PROD'!D324)</f>
        <v/>
      </c>
      <c r="E327" s="100" t="str">
        <f>IF('CADASTRO PROD'!E324:G324 = "", "", 'CADASTRO PROD'!E324:G324)</f>
        <v/>
      </c>
      <c r="F327" s="92"/>
      <c r="G327" s="93"/>
      <c r="H327" s="101" t="str">
        <f>IF(D327="","",(SUMIFS('LANÇAMENTOS ENT'!N:N,'LANÇAMENTOS ENT'!E:E,D327)-SUMIFS('LANÇAMENTOS SAÍ'!K:K,'LANÇAMENTOS SAÍ'!E:E,D327)+SUMIFS('CADASTRO PROD'!I:I,'CADASTRO PROD'!D:D,D327)))</f>
        <v/>
      </c>
      <c r="I327" s="101"/>
      <c r="J327" s="151" t="str">
        <f>VLOOKUP(E327, 'LANÇAMENTOS ENT'!$AN$8:$AO$507, 2,FALSE)</f>
        <v>#N/A</v>
      </c>
      <c r="K327" s="103" t="str">
        <f>IFERROR(VLOOKUP($D327,'CADASTRO PROD'!$D$8:$P$508,13, FALSE)*H327, "")</f>
        <v>  </v>
      </c>
      <c r="L327" s="103" t="str">
        <f>IFERROR(VLOOKUP($D327,'CADASTRO PROD'!$D$8:$P$508,13, FALSE)*I327, "")</f>
        <v>  </v>
      </c>
      <c r="M327" s="172" t="str">
        <f t="shared" si="2"/>
        <v/>
      </c>
      <c r="N327" s="173" t="str">
        <f t="shared" si="3"/>
        <v/>
      </c>
      <c r="O327" s="181"/>
      <c r="P327" s="179"/>
      <c r="Q327" s="55"/>
      <c r="R327" s="55"/>
      <c r="S327" s="55" t="str">
        <f t="shared" si="4"/>
        <v/>
      </c>
      <c r="T327" s="55"/>
      <c r="U327" s="55" t="str">
        <f t="shared" si="5"/>
        <v/>
      </c>
      <c r="V327" s="104" t="str">
        <f t="shared" si="12"/>
        <v>  </v>
      </c>
      <c r="W327" s="152" t="str">
        <f t="shared" si="7"/>
        <v/>
      </c>
      <c r="X327" s="176" t="str">
        <f t="shared" si="8"/>
        <v/>
      </c>
      <c r="Y327" s="176" t="str">
        <f t="shared" si="11"/>
        <v>100.0%</v>
      </c>
      <c r="Z327" s="176" t="str">
        <f t="shared" si="9"/>
        <v/>
      </c>
      <c r="AA327" s="55"/>
      <c r="AB327" s="55"/>
    </row>
    <row r="328" ht="30.0" customHeight="1">
      <c r="A328" s="1"/>
      <c r="B328" s="166" t="str">
        <f t="shared" si="1"/>
        <v>0</v>
      </c>
      <c r="C328" s="108" t="str">
        <f t="shared" si="10"/>
        <v>-</v>
      </c>
      <c r="D328" s="150" t="str">
        <f>IF('CADASTRO PROD'!D325 = "","", 'CADASTRO PROD'!D325)</f>
        <v/>
      </c>
      <c r="E328" s="110" t="str">
        <f>IF('CADASTRO PROD'!E325:G325 = "", "", 'CADASTRO PROD'!E325:G325)</f>
        <v/>
      </c>
      <c r="F328" s="92"/>
      <c r="G328" s="93"/>
      <c r="H328" s="111" t="str">
        <f>IF(D328="","",(SUMIFS('LANÇAMENTOS ENT'!N:N,'LANÇAMENTOS ENT'!E:E,D328)-SUMIFS('LANÇAMENTOS SAÍ'!K:K,'LANÇAMENTOS SAÍ'!E:E,D328)+SUMIFS('CADASTRO PROD'!I:I,'CADASTRO PROD'!D:D,D328)))</f>
        <v/>
      </c>
      <c r="I328" s="111"/>
      <c r="J328" s="150" t="str">
        <f>VLOOKUP(E328, 'LANÇAMENTOS ENT'!$AN$8:$AO$507, 2,FALSE)</f>
        <v>#N/A</v>
      </c>
      <c r="K328" s="113" t="str">
        <f>IFERROR(VLOOKUP($D328,'CADASTRO PROD'!$D$8:$P$508,13, FALSE)*H328, "")</f>
        <v>  </v>
      </c>
      <c r="L328" s="113" t="str">
        <f>IFERROR(VLOOKUP($D328,'CADASTRO PROD'!$D$8:$P$508,13, FALSE)*I328, "")</f>
        <v>  </v>
      </c>
      <c r="M328" s="178" t="str">
        <f t="shared" si="2"/>
        <v/>
      </c>
      <c r="N328" s="173" t="str">
        <f t="shared" si="3"/>
        <v/>
      </c>
      <c r="O328" s="181"/>
      <c r="P328" s="179"/>
      <c r="Q328" s="55"/>
      <c r="R328" s="55"/>
      <c r="S328" s="55" t="str">
        <f t="shared" si="4"/>
        <v/>
      </c>
      <c r="T328" s="55"/>
      <c r="U328" s="55" t="str">
        <f t="shared" si="5"/>
        <v/>
      </c>
      <c r="V328" s="104" t="str">
        <f t="shared" si="12"/>
        <v>  </v>
      </c>
      <c r="W328" s="152" t="str">
        <f t="shared" si="7"/>
        <v/>
      </c>
      <c r="X328" s="176" t="str">
        <f t="shared" si="8"/>
        <v/>
      </c>
      <c r="Y328" s="176" t="str">
        <f t="shared" si="11"/>
        <v>100.0%</v>
      </c>
      <c r="Z328" s="176" t="str">
        <f t="shared" si="9"/>
        <v/>
      </c>
      <c r="AA328" s="55"/>
      <c r="AB328" s="55"/>
    </row>
    <row r="329" ht="30.0" customHeight="1">
      <c r="A329" s="1"/>
      <c r="B329" s="166" t="str">
        <f t="shared" si="1"/>
        <v>0</v>
      </c>
      <c r="C329" s="98" t="str">
        <f t="shared" si="10"/>
        <v>-</v>
      </c>
      <c r="D329" s="151" t="str">
        <f>IF('CADASTRO PROD'!D326 = "","", 'CADASTRO PROD'!D326)</f>
        <v/>
      </c>
      <c r="E329" s="100" t="str">
        <f>IF('CADASTRO PROD'!E326:G326 = "", "", 'CADASTRO PROD'!E326:G326)</f>
        <v/>
      </c>
      <c r="F329" s="92"/>
      <c r="G329" s="93"/>
      <c r="H329" s="101" t="str">
        <f>IF(D329="","",(SUMIFS('LANÇAMENTOS ENT'!N:N,'LANÇAMENTOS ENT'!E:E,D329)-SUMIFS('LANÇAMENTOS SAÍ'!K:K,'LANÇAMENTOS SAÍ'!E:E,D329)+SUMIFS('CADASTRO PROD'!I:I,'CADASTRO PROD'!D:D,D329)))</f>
        <v/>
      </c>
      <c r="I329" s="101"/>
      <c r="J329" s="151" t="str">
        <f>VLOOKUP(E329, 'LANÇAMENTOS ENT'!$AN$8:$AO$507, 2,FALSE)</f>
        <v>#N/A</v>
      </c>
      <c r="K329" s="103" t="str">
        <f>IFERROR(VLOOKUP($D329,'CADASTRO PROD'!$D$8:$P$508,13, FALSE)*H329, "")</f>
        <v>  </v>
      </c>
      <c r="L329" s="103" t="str">
        <f>IFERROR(VLOOKUP($D329,'CADASTRO PROD'!$D$8:$P$508,13, FALSE)*I329, "")</f>
        <v>  </v>
      </c>
      <c r="M329" s="172" t="str">
        <f t="shared" si="2"/>
        <v/>
      </c>
      <c r="N329" s="173" t="str">
        <f t="shared" si="3"/>
        <v/>
      </c>
      <c r="O329" s="181"/>
      <c r="P329" s="179"/>
      <c r="Q329" s="55"/>
      <c r="R329" s="55"/>
      <c r="S329" s="55" t="str">
        <f t="shared" si="4"/>
        <v/>
      </c>
      <c r="T329" s="55"/>
      <c r="U329" s="55" t="str">
        <f t="shared" si="5"/>
        <v/>
      </c>
      <c r="V329" s="104" t="str">
        <f t="shared" si="12"/>
        <v>  </v>
      </c>
      <c r="W329" s="152" t="str">
        <f t="shared" si="7"/>
        <v/>
      </c>
      <c r="X329" s="176" t="str">
        <f t="shared" si="8"/>
        <v/>
      </c>
      <c r="Y329" s="176" t="str">
        <f t="shared" si="11"/>
        <v>100.0%</v>
      </c>
      <c r="Z329" s="176" t="str">
        <f t="shared" si="9"/>
        <v/>
      </c>
      <c r="AA329" s="55"/>
      <c r="AB329" s="55"/>
    </row>
    <row r="330" ht="30.0" customHeight="1">
      <c r="A330" s="1"/>
      <c r="B330" s="166" t="str">
        <f t="shared" si="1"/>
        <v>0</v>
      </c>
      <c r="C330" s="108" t="str">
        <f t="shared" si="10"/>
        <v>-</v>
      </c>
      <c r="D330" s="150" t="str">
        <f>IF('CADASTRO PROD'!D327 = "","", 'CADASTRO PROD'!D327)</f>
        <v/>
      </c>
      <c r="E330" s="110" t="str">
        <f>IF('CADASTRO PROD'!E327:G327 = "", "", 'CADASTRO PROD'!E327:G327)</f>
        <v/>
      </c>
      <c r="F330" s="92"/>
      <c r="G330" s="93"/>
      <c r="H330" s="111" t="str">
        <f>IF(D330="","",(SUMIFS('LANÇAMENTOS ENT'!N:N,'LANÇAMENTOS ENT'!E:E,D330)-SUMIFS('LANÇAMENTOS SAÍ'!K:K,'LANÇAMENTOS SAÍ'!E:E,D330)+SUMIFS('CADASTRO PROD'!I:I,'CADASTRO PROD'!D:D,D330)))</f>
        <v/>
      </c>
      <c r="I330" s="111"/>
      <c r="J330" s="150" t="str">
        <f>VLOOKUP(E330, 'LANÇAMENTOS ENT'!$AN$8:$AO$507, 2,FALSE)</f>
        <v>#N/A</v>
      </c>
      <c r="K330" s="113" t="str">
        <f>IFERROR(VLOOKUP($D330,'CADASTRO PROD'!$D$8:$P$508,13, FALSE)*H330, "")</f>
        <v>  </v>
      </c>
      <c r="L330" s="113" t="str">
        <f>IFERROR(VLOOKUP($D330,'CADASTRO PROD'!$D$8:$P$508,13, FALSE)*I330, "")</f>
        <v>  </v>
      </c>
      <c r="M330" s="178" t="str">
        <f t="shared" si="2"/>
        <v/>
      </c>
      <c r="N330" s="173" t="str">
        <f t="shared" si="3"/>
        <v/>
      </c>
      <c r="O330" s="181"/>
      <c r="P330" s="179"/>
      <c r="Q330" s="55"/>
      <c r="R330" s="55"/>
      <c r="S330" s="55" t="str">
        <f t="shared" si="4"/>
        <v/>
      </c>
      <c r="T330" s="55"/>
      <c r="U330" s="55" t="str">
        <f t="shared" si="5"/>
        <v/>
      </c>
      <c r="V330" s="104" t="str">
        <f t="shared" si="12"/>
        <v>  </v>
      </c>
      <c r="W330" s="152" t="str">
        <f t="shared" si="7"/>
        <v/>
      </c>
      <c r="X330" s="176" t="str">
        <f t="shared" si="8"/>
        <v/>
      </c>
      <c r="Y330" s="176" t="str">
        <f t="shared" si="11"/>
        <v>100.0%</v>
      </c>
      <c r="Z330" s="176" t="str">
        <f t="shared" si="9"/>
        <v/>
      </c>
      <c r="AA330" s="55"/>
      <c r="AB330" s="55"/>
    </row>
    <row r="331" ht="30.0" customHeight="1">
      <c r="A331" s="1"/>
      <c r="B331" s="166" t="str">
        <f t="shared" si="1"/>
        <v>0</v>
      </c>
      <c r="C331" s="98" t="str">
        <f t="shared" si="10"/>
        <v>-</v>
      </c>
      <c r="D331" s="151" t="str">
        <f>IF('CADASTRO PROD'!D328 = "","", 'CADASTRO PROD'!D328)</f>
        <v/>
      </c>
      <c r="E331" s="100" t="str">
        <f>IF('CADASTRO PROD'!E328:G328 = "", "", 'CADASTRO PROD'!E328:G328)</f>
        <v/>
      </c>
      <c r="F331" s="92"/>
      <c r="G331" s="93"/>
      <c r="H331" s="101" t="str">
        <f>IF(D331="","",(SUMIFS('LANÇAMENTOS ENT'!N:N,'LANÇAMENTOS ENT'!E:E,D331)-SUMIFS('LANÇAMENTOS SAÍ'!K:K,'LANÇAMENTOS SAÍ'!E:E,D331)+SUMIFS('CADASTRO PROD'!I:I,'CADASTRO PROD'!D:D,D331)))</f>
        <v/>
      </c>
      <c r="I331" s="101"/>
      <c r="J331" s="151" t="str">
        <f>VLOOKUP(E331, 'LANÇAMENTOS ENT'!$AN$8:$AO$507, 2,FALSE)</f>
        <v>#N/A</v>
      </c>
      <c r="K331" s="103" t="str">
        <f>IFERROR(VLOOKUP($D331,'CADASTRO PROD'!$D$8:$P$508,13, FALSE)*H331, "")</f>
        <v>  </v>
      </c>
      <c r="L331" s="103" t="str">
        <f>IFERROR(VLOOKUP($D331,'CADASTRO PROD'!$D$8:$P$508,13, FALSE)*I331, "")</f>
        <v>  </v>
      </c>
      <c r="M331" s="172" t="str">
        <f t="shared" si="2"/>
        <v/>
      </c>
      <c r="N331" s="173" t="str">
        <f t="shared" si="3"/>
        <v/>
      </c>
      <c r="O331" s="181"/>
      <c r="P331" s="179"/>
      <c r="Q331" s="55"/>
      <c r="R331" s="55"/>
      <c r="S331" s="55" t="str">
        <f t="shared" si="4"/>
        <v/>
      </c>
      <c r="T331" s="55"/>
      <c r="U331" s="55" t="str">
        <f t="shared" si="5"/>
        <v/>
      </c>
      <c r="V331" s="104" t="str">
        <f t="shared" si="12"/>
        <v>  </v>
      </c>
      <c r="W331" s="152" t="str">
        <f t="shared" si="7"/>
        <v/>
      </c>
      <c r="X331" s="176" t="str">
        <f t="shared" si="8"/>
        <v/>
      </c>
      <c r="Y331" s="176" t="str">
        <f t="shared" si="11"/>
        <v>100.0%</v>
      </c>
      <c r="Z331" s="176" t="str">
        <f t="shared" si="9"/>
        <v/>
      </c>
      <c r="AA331" s="55"/>
      <c r="AB331" s="55"/>
    </row>
    <row r="332" ht="30.0" customHeight="1">
      <c r="A332" s="1"/>
      <c r="B332" s="166" t="str">
        <f t="shared" si="1"/>
        <v>0</v>
      </c>
      <c r="C332" s="108" t="str">
        <f t="shared" si="10"/>
        <v>-</v>
      </c>
      <c r="D332" s="150" t="str">
        <f>IF('CADASTRO PROD'!D329 = "","", 'CADASTRO PROD'!D329)</f>
        <v/>
      </c>
      <c r="E332" s="110" t="str">
        <f>IF('CADASTRO PROD'!E329:G329 = "", "", 'CADASTRO PROD'!E329:G329)</f>
        <v/>
      </c>
      <c r="F332" s="92"/>
      <c r="G332" s="93"/>
      <c r="H332" s="111" t="str">
        <f>IF(D332="","",(SUMIFS('LANÇAMENTOS ENT'!N:N,'LANÇAMENTOS ENT'!E:E,D332)-SUMIFS('LANÇAMENTOS SAÍ'!K:K,'LANÇAMENTOS SAÍ'!E:E,D332)+SUMIFS('CADASTRO PROD'!I:I,'CADASTRO PROD'!D:D,D332)))</f>
        <v/>
      </c>
      <c r="I332" s="111"/>
      <c r="J332" s="150" t="str">
        <f>VLOOKUP(E332, 'LANÇAMENTOS ENT'!$AN$8:$AO$507, 2,FALSE)</f>
        <v>#N/A</v>
      </c>
      <c r="K332" s="113" t="str">
        <f>IFERROR(VLOOKUP($D332,'CADASTRO PROD'!$D$8:$P$508,13, FALSE)*H332, "")</f>
        <v>  </v>
      </c>
      <c r="L332" s="113" t="str">
        <f>IFERROR(VLOOKUP($D332,'CADASTRO PROD'!$D$8:$P$508,13, FALSE)*I332, "")</f>
        <v>  </v>
      </c>
      <c r="M332" s="178" t="str">
        <f t="shared" si="2"/>
        <v/>
      </c>
      <c r="N332" s="173" t="str">
        <f t="shared" si="3"/>
        <v/>
      </c>
      <c r="O332" s="181"/>
      <c r="P332" s="179"/>
      <c r="Q332" s="55"/>
      <c r="R332" s="55"/>
      <c r="S332" s="55" t="str">
        <f t="shared" si="4"/>
        <v/>
      </c>
      <c r="T332" s="55"/>
      <c r="U332" s="55" t="str">
        <f t="shared" si="5"/>
        <v/>
      </c>
      <c r="V332" s="104" t="str">
        <f t="shared" si="12"/>
        <v>  </v>
      </c>
      <c r="W332" s="152" t="str">
        <f t="shared" si="7"/>
        <v/>
      </c>
      <c r="X332" s="176" t="str">
        <f t="shared" si="8"/>
        <v/>
      </c>
      <c r="Y332" s="176" t="str">
        <f t="shared" si="11"/>
        <v>100.0%</v>
      </c>
      <c r="Z332" s="176" t="str">
        <f t="shared" si="9"/>
        <v/>
      </c>
      <c r="AA332" s="55"/>
      <c r="AB332" s="55"/>
    </row>
    <row r="333" ht="30.0" customHeight="1">
      <c r="A333" s="1"/>
      <c r="B333" s="166" t="str">
        <f t="shared" si="1"/>
        <v>0</v>
      </c>
      <c r="C333" s="98" t="str">
        <f t="shared" si="10"/>
        <v>-</v>
      </c>
      <c r="D333" s="151" t="str">
        <f>IF('CADASTRO PROD'!D330 = "","", 'CADASTRO PROD'!D330)</f>
        <v/>
      </c>
      <c r="E333" s="100" t="str">
        <f>IF('CADASTRO PROD'!E330:G330 = "", "", 'CADASTRO PROD'!E330:G330)</f>
        <v/>
      </c>
      <c r="F333" s="92"/>
      <c r="G333" s="93"/>
      <c r="H333" s="101" t="str">
        <f>IF(D333="","",(SUMIFS('LANÇAMENTOS ENT'!N:N,'LANÇAMENTOS ENT'!E:E,D333)-SUMIFS('LANÇAMENTOS SAÍ'!K:K,'LANÇAMENTOS SAÍ'!E:E,D333)+SUMIFS('CADASTRO PROD'!I:I,'CADASTRO PROD'!D:D,D333)))</f>
        <v/>
      </c>
      <c r="I333" s="101"/>
      <c r="J333" s="151" t="str">
        <f>VLOOKUP(E333, 'LANÇAMENTOS ENT'!$AN$8:$AO$507, 2,FALSE)</f>
        <v>#N/A</v>
      </c>
      <c r="K333" s="103" t="str">
        <f>IFERROR(VLOOKUP($D333,'CADASTRO PROD'!$D$8:$P$508,13, FALSE)*H333, "")</f>
        <v>  </v>
      </c>
      <c r="L333" s="103" t="str">
        <f>IFERROR(VLOOKUP($D333,'CADASTRO PROD'!$D$8:$P$508,13, FALSE)*I333, "")</f>
        <v>  </v>
      </c>
      <c r="M333" s="172" t="str">
        <f t="shared" si="2"/>
        <v/>
      </c>
      <c r="N333" s="173" t="str">
        <f t="shared" si="3"/>
        <v/>
      </c>
      <c r="O333" s="181"/>
      <c r="P333" s="179"/>
      <c r="Q333" s="55"/>
      <c r="R333" s="55"/>
      <c r="S333" s="55" t="str">
        <f t="shared" si="4"/>
        <v/>
      </c>
      <c r="T333" s="55"/>
      <c r="U333" s="55" t="str">
        <f t="shared" si="5"/>
        <v/>
      </c>
      <c r="V333" s="104" t="str">
        <f t="shared" si="12"/>
        <v>  </v>
      </c>
      <c r="W333" s="152" t="str">
        <f t="shared" si="7"/>
        <v/>
      </c>
      <c r="X333" s="176" t="str">
        <f t="shared" si="8"/>
        <v/>
      </c>
      <c r="Y333" s="176" t="str">
        <f t="shared" si="11"/>
        <v>100.0%</v>
      </c>
      <c r="Z333" s="176" t="str">
        <f t="shared" si="9"/>
        <v/>
      </c>
      <c r="AA333" s="55"/>
      <c r="AB333" s="55"/>
    </row>
    <row r="334" ht="30.0" customHeight="1">
      <c r="A334" s="1"/>
      <c r="B334" s="166" t="str">
        <f t="shared" si="1"/>
        <v>0</v>
      </c>
      <c r="C334" s="108" t="str">
        <f t="shared" si="10"/>
        <v>-</v>
      </c>
      <c r="D334" s="150" t="str">
        <f>IF('CADASTRO PROD'!D331 = "","", 'CADASTRO PROD'!D331)</f>
        <v/>
      </c>
      <c r="E334" s="110" t="str">
        <f>IF('CADASTRO PROD'!E331:G331 = "", "", 'CADASTRO PROD'!E331:G331)</f>
        <v/>
      </c>
      <c r="F334" s="92"/>
      <c r="G334" s="93"/>
      <c r="H334" s="111" t="str">
        <f>IF(D334="","",(SUMIFS('LANÇAMENTOS ENT'!N:N,'LANÇAMENTOS ENT'!E:E,D334)-SUMIFS('LANÇAMENTOS SAÍ'!K:K,'LANÇAMENTOS SAÍ'!E:E,D334)+SUMIFS('CADASTRO PROD'!I:I,'CADASTRO PROD'!D:D,D334)))</f>
        <v/>
      </c>
      <c r="I334" s="111"/>
      <c r="J334" s="150" t="str">
        <f>VLOOKUP(E334, 'LANÇAMENTOS ENT'!$AN$8:$AO$507, 2,FALSE)</f>
        <v>#N/A</v>
      </c>
      <c r="K334" s="113" t="str">
        <f>IFERROR(VLOOKUP($D334,'CADASTRO PROD'!$D$8:$P$508,13, FALSE)*H334, "")</f>
        <v>  </v>
      </c>
      <c r="L334" s="113" t="str">
        <f>IFERROR(VLOOKUP($D334,'CADASTRO PROD'!$D$8:$P$508,13, FALSE)*I334, "")</f>
        <v>  </v>
      </c>
      <c r="M334" s="178" t="str">
        <f t="shared" si="2"/>
        <v/>
      </c>
      <c r="N334" s="173" t="str">
        <f t="shared" si="3"/>
        <v/>
      </c>
      <c r="O334" s="181"/>
      <c r="P334" s="179"/>
      <c r="Q334" s="55"/>
      <c r="R334" s="55"/>
      <c r="S334" s="55" t="str">
        <f t="shared" si="4"/>
        <v/>
      </c>
      <c r="T334" s="55"/>
      <c r="U334" s="55" t="str">
        <f t="shared" si="5"/>
        <v/>
      </c>
      <c r="V334" s="104" t="str">
        <f t="shared" si="12"/>
        <v>  </v>
      </c>
      <c r="W334" s="152" t="str">
        <f t="shared" si="7"/>
        <v/>
      </c>
      <c r="X334" s="176" t="str">
        <f t="shared" si="8"/>
        <v/>
      </c>
      <c r="Y334" s="176" t="str">
        <f t="shared" si="11"/>
        <v>100.0%</v>
      </c>
      <c r="Z334" s="176" t="str">
        <f t="shared" si="9"/>
        <v/>
      </c>
      <c r="AA334" s="55"/>
      <c r="AB334" s="55"/>
    </row>
    <row r="335" ht="30.0" customHeight="1">
      <c r="A335" s="1"/>
      <c r="B335" s="166" t="str">
        <f t="shared" si="1"/>
        <v>0</v>
      </c>
      <c r="C335" s="98" t="str">
        <f t="shared" si="10"/>
        <v>-</v>
      </c>
      <c r="D335" s="151" t="str">
        <f>IF('CADASTRO PROD'!D332 = "","", 'CADASTRO PROD'!D332)</f>
        <v/>
      </c>
      <c r="E335" s="100" t="str">
        <f>IF('CADASTRO PROD'!E332:G332 = "", "", 'CADASTRO PROD'!E332:G332)</f>
        <v/>
      </c>
      <c r="F335" s="92"/>
      <c r="G335" s="93"/>
      <c r="H335" s="101" t="str">
        <f>IF(D335="","",(SUMIFS('LANÇAMENTOS ENT'!N:N,'LANÇAMENTOS ENT'!E:E,D335)-SUMIFS('LANÇAMENTOS SAÍ'!K:K,'LANÇAMENTOS SAÍ'!E:E,D335)+SUMIFS('CADASTRO PROD'!I:I,'CADASTRO PROD'!D:D,D335)))</f>
        <v/>
      </c>
      <c r="I335" s="101"/>
      <c r="J335" s="151" t="str">
        <f>VLOOKUP(E335, 'LANÇAMENTOS ENT'!$AN$8:$AO$507, 2,FALSE)</f>
        <v>#N/A</v>
      </c>
      <c r="K335" s="103" t="str">
        <f>IFERROR(VLOOKUP($D335,'CADASTRO PROD'!$D$8:$P$508,13, FALSE)*H335, "")</f>
        <v>  </v>
      </c>
      <c r="L335" s="103" t="str">
        <f>IFERROR(VLOOKUP($D335,'CADASTRO PROD'!$D$8:$P$508,13, FALSE)*I335, "")</f>
        <v>  </v>
      </c>
      <c r="M335" s="172" t="str">
        <f t="shared" si="2"/>
        <v/>
      </c>
      <c r="N335" s="173" t="str">
        <f t="shared" si="3"/>
        <v/>
      </c>
      <c r="O335" s="181"/>
      <c r="P335" s="179"/>
      <c r="Q335" s="55"/>
      <c r="R335" s="55"/>
      <c r="S335" s="55" t="str">
        <f t="shared" si="4"/>
        <v/>
      </c>
      <c r="T335" s="55"/>
      <c r="U335" s="55" t="str">
        <f t="shared" si="5"/>
        <v/>
      </c>
      <c r="V335" s="104" t="str">
        <f t="shared" si="12"/>
        <v>  </v>
      </c>
      <c r="W335" s="152" t="str">
        <f t="shared" si="7"/>
        <v/>
      </c>
      <c r="X335" s="176" t="str">
        <f t="shared" si="8"/>
        <v/>
      </c>
      <c r="Y335" s="176" t="str">
        <f t="shared" si="11"/>
        <v>100.0%</v>
      </c>
      <c r="Z335" s="176" t="str">
        <f t="shared" si="9"/>
        <v/>
      </c>
      <c r="AA335" s="55"/>
      <c r="AB335" s="55"/>
    </row>
    <row r="336" ht="30.0" customHeight="1">
      <c r="A336" s="1"/>
      <c r="B336" s="166" t="str">
        <f t="shared" si="1"/>
        <v>0</v>
      </c>
      <c r="C336" s="108" t="str">
        <f t="shared" si="10"/>
        <v>-</v>
      </c>
      <c r="D336" s="150" t="str">
        <f>IF('CADASTRO PROD'!D333 = "","", 'CADASTRO PROD'!D333)</f>
        <v/>
      </c>
      <c r="E336" s="110" t="str">
        <f>IF('CADASTRO PROD'!E333:G333 = "", "", 'CADASTRO PROD'!E333:G333)</f>
        <v/>
      </c>
      <c r="F336" s="92"/>
      <c r="G336" s="93"/>
      <c r="H336" s="111" t="str">
        <f>IF(D336="","",(SUMIFS('LANÇAMENTOS ENT'!N:N,'LANÇAMENTOS ENT'!E:E,D336)-SUMIFS('LANÇAMENTOS SAÍ'!K:K,'LANÇAMENTOS SAÍ'!E:E,D336)+SUMIFS('CADASTRO PROD'!I:I,'CADASTRO PROD'!D:D,D336)))</f>
        <v/>
      </c>
      <c r="I336" s="111"/>
      <c r="J336" s="150" t="str">
        <f>VLOOKUP(E336, 'LANÇAMENTOS ENT'!$AN$8:$AO$507, 2,FALSE)</f>
        <v>#N/A</v>
      </c>
      <c r="K336" s="113" t="str">
        <f>IFERROR(VLOOKUP($D336,'CADASTRO PROD'!$D$8:$P$508,13, FALSE)*H336, "")</f>
        <v>  </v>
      </c>
      <c r="L336" s="113" t="str">
        <f>IFERROR(VLOOKUP($D336,'CADASTRO PROD'!$D$8:$P$508,13, FALSE)*I336, "")</f>
        <v>  </v>
      </c>
      <c r="M336" s="178" t="str">
        <f t="shared" si="2"/>
        <v/>
      </c>
      <c r="N336" s="173" t="str">
        <f t="shared" si="3"/>
        <v/>
      </c>
      <c r="O336" s="181"/>
      <c r="P336" s="179"/>
      <c r="Q336" s="55"/>
      <c r="R336" s="55"/>
      <c r="S336" s="55" t="str">
        <f t="shared" si="4"/>
        <v/>
      </c>
      <c r="T336" s="55"/>
      <c r="U336" s="55" t="str">
        <f t="shared" si="5"/>
        <v/>
      </c>
      <c r="V336" s="104" t="str">
        <f t="shared" si="12"/>
        <v>  </v>
      </c>
      <c r="W336" s="152" t="str">
        <f t="shared" si="7"/>
        <v/>
      </c>
      <c r="X336" s="176" t="str">
        <f t="shared" si="8"/>
        <v/>
      </c>
      <c r="Y336" s="176" t="str">
        <f t="shared" si="11"/>
        <v>100.0%</v>
      </c>
      <c r="Z336" s="176" t="str">
        <f t="shared" si="9"/>
        <v/>
      </c>
      <c r="AA336" s="55"/>
      <c r="AB336" s="55"/>
    </row>
    <row r="337" ht="30.0" customHeight="1">
      <c r="A337" s="1"/>
      <c r="B337" s="166" t="str">
        <f t="shared" si="1"/>
        <v>0</v>
      </c>
      <c r="C337" s="98" t="str">
        <f t="shared" si="10"/>
        <v>-</v>
      </c>
      <c r="D337" s="151" t="str">
        <f>IF('CADASTRO PROD'!D334 = "","", 'CADASTRO PROD'!D334)</f>
        <v/>
      </c>
      <c r="E337" s="100" t="str">
        <f>IF('CADASTRO PROD'!E334:G334 = "", "", 'CADASTRO PROD'!E334:G334)</f>
        <v/>
      </c>
      <c r="F337" s="92"/>
      <c r="G337" s="93"/>
      <c r="H337" s="101" t="str">
        <f>IF(D337="","",(SUMIFS('LANÇAMENTOS ENT'!N:N,'LANÇAMENTOS ENT'!E:E,D337)-SUMIFS('LANÇAMENTOS SAÍ'!K:K,'LANÇAMENTOS SAÍ'!E:E,D337)+SUMIFS('CADASTRO PROD'!I:I,'CADASTRO PROD'!D:D,D337)))</f>
        <v/>
      </c>
      <c r="I337" s="101"/>
      <c r="J337" s="151" t="str">
        <f>VLOOKUP(E337, 'LANÇAMENTOS ENT'!$AN$8:$AO$507, 2,FALSE)</f>
        <v>#N/A</v>
      </c>
      <c r="K337" s="103" t="str">
        <f>IFERROR(VLOOKUP($D337,'CADASTRO PROD'!$D$8:$P$508,13, FALSE)*H337, "")</f>
        <v>  </v>
      </c>
      <c r="L337" s="103" t="str">
        <f>IFERROR(VLOOKUP($D337,'CADASTRO PROD'!$D$8:$P$508,13, FALSE)*I337, "")</f>
        <v>  </v>
      </c>
      <c r="M337" s="172" t="str">
        <f t="shared" si="2"/>
        <v/>
      </c>
      <c r="N337" s="173" t="str">
        <f t="shared" si="3"/>
        <v/>
      </c>
      <c r="O337" s="181"/>
      <c r="P337" s="179"/>
      <c r="Q337" s="55"/>
      <c r="R337" s="55"/>
      <c r="S337" s="55" t="str">
        <f t="shared" si="4"/>
        <v/>
      </c>
      <c r="T337" s="55"/>
      <c r="U337" s="55" t="str">
        <f t="shared" si="5"/>
        <v/>
      </c>
      <c r="V337" s="104" t="str">
        <f t="shared" si="12"/>
        <v>  </v>
      </c>
      <c r="W337" s="152" t="str">
        <f t="shared" si="7"/>
        <v/>
      </c>
      <c r="X337" s="176" t="str">
        <f t="shared" si="8"/>
        <v/>
      </c>
      <c r="Y337" s="176" t="str">
        <f t="shared" si="11"/>
        <v>100.0%</v>
      </c>
      <c r="Z337" s="176" t="str">
        <f t="shared" si="9"/>
        <v/>
      </c>
      <c r="AA337" s="55"/>
      <c r="AB337" s="55"/>
    </row>
    <row r="338" ht="30.0" customHeight="1">
      <c r="A338" s="1"/>
      <c r="B338" s="166" t="str">
        <f t="shared" si="1"/>
        <v>0</v>
      </c>
      <c r="C338" s="108" t="str">
        <f t="shared" si="10"/>
        <v>-</v>
      </c>
      <c r="D338" s="150" t="str">
        <f>IF('CADASTRO PROD'!D335 = "","", 'CADASTRO PROD'!D335)</f>
        <v/>
      </c>
      <c r="E338" s="110" t="str">
        <f>IF('CADASTRO PROD'!E335:G335 = "", "", 'CADASTRO PROD'!E335:G335)</f>
        <v/>
      </c>
      <c r="F338" s="92"/>
      <c r="G338" s="93"/>
      <c r="H338" s="111" t="str">
        <f>IF(D338="","",(SUMIFS('LANÇAMENTOS ENT'!N:N,'LANÇAMENTOS ENT'!E:E,D338)-SUMIFS('LANÇAMENTOS SAÍ'!K:K,'LANÇAMENTOS SAÍ'!E:E,D338)+SUMIFS('CADASTRO PROD'!I:I,'CADASTRO PROD'!D:D,D338)))</f>
        <v/>
      </c>
      <c r="I338" s="111"/>
      <c r="J338" s="150" t="str">
        <f>VLOOKUP(E338, 'LANÇAMENTOS ENT'!$AN$8:$AO$507, 2,FALSE)</f>
        <v>#N/A</v>
      </c>
      <c r="K338" s="113" t="str">
        <f>IFERROR(VLOOKUP($D338,'CADASTRO PROD'!$D$8:$P$508,13, FALSE)*H338, "")</f>
        <v>  </v>
      </c>
      <c r="L338" s="113" t="str">
        <f>IFERROR(VLOOKUP($D338,'CADASTRO PROD'!$D$8:$P$508,13, FALSE)*I338, "")</f>
        <v>  </v>
      </c>
      <c r="M338" s="178" t="str">
        <f t="shared" si="2"/>
        <v/>
      </c>
      <c r="N338" s="173" t="str">
        <f t="shared" si="3"/>
        <v/>
      </c>
      <c r="O338" s="181"/>
      <c r="P338" s="179"/>
      <c r="Q338" s="55"/>
      <c r="R338" s="55"/>
      <c r="S338" s="55" t="str">
        <f t="shared" si="4"/>
        <v/>
      </c>
      <c r="T338" s="55"/>
      <c r="U338" s="55" t="str">
        <f t="shared" si="5"/>
        <v/>
      </c>
      <c r="V338" s="104" t="str">
        <f t="shared" si="12"/>
        <v>  </v>
      </c>
      <c r="W338" s="152" t="str">
        <f t="shared" si="7"/>
        <v/>
      </c>
      <c r="X338" s="176" t="str">
        <f t="shared" si="8"/>
        <v/>
      </c>
      <c r="Y338" s="176" t="str">
        <f t="shared" si="11"/>
        <v>100.0%</v>
      </c>
      <c r="Z338" s="176" t="str">
        <f t="shared" si="9"/>
        <v/>
      </c>
      <c r="AA338" s="55"/>
      <c r="AB338" s="55"/>
    </row>
    <row r="339" ht="30.0" customHeight="1">
      <c r="A339" s="1"/>
      <c r="B339" s="166" t="str">
        <f t="shared" si="1"/>
        <v>0</v>
      </c>
      <c r="C339" s="98" t="str">
        <f t="shared" si="10"/>
        <v>-</v>
      </c>
      <c r="D339" s="151" t="str">
        <f>IF('CADASTRO PROD'!D336 = "","", 'CADASTRO PROD'!D336)</f>
        <v/>
      </c>
      <c r="E339" s="100" t="str">
        <f>IF('CADASTRO PROD'!E336:G336 = "", "", 'CADASTRO PROD'!E336:G336)</f>
        <v/>
      </c>
      <c r="F339" s="92"/>
      <c r="G339" s="93"/>
      <c r="H339" s="101" t="str">
        <f>IF(D339="","",(SUMIFS('LANÇAMENTOS ENT'!N:N,'LANÇAMENTOS ENT'!E:E,D339)-SUMIFS('LANÇAMENTOS SAÍ'!K:K,'LANÇAMENTOS SAÍ'!E:E,D339)+SUMIFS('CADASTRO PROD'!I:I,'CADASTRO PROD'!D:D,D339)))</f>
        <v/>
      </c>
      <c r="I339" s="101"/>
      <c r="J339" s="151" t="str">
        <f>VLOOKUP(E339, 'LANÇAMENTOS ENT'!$AN$8:$AO$507, 2,FALSE)</f>
        <v>#N/A</v>
      </c>
      <c r="K339" s="103" t="str">
        <f>IFERROR(VLOOKUP($D339,'CADASTRO PROD'!$D$8:$P$508,13, FALSE)*H339, "")</f>
        <v>  </v>
      </c>
      <c r="L339" s="103" t="str">
        <f>IFERROR(VLOOKUP($D339,'CADASTRO PROD'!$D$8:$P$508,13, FALSE)*I339, "")</f>
        <v>  </v>
      </c>
      <c r="M339" s="172" t="str">
        <f t="shared" si="2"/>
        <v/>
      </c>
      <c r="N339" s="173" t="str">
        <f t="shared" si="3"/>
        <v/>
      </c>
      <c r="O339" s="181"/>
      <c r="P339" s="179"/>
      <c r="Q339" s="55"/>
      <c r="R339" s="55"/>
      <c r="S339" s="55" t="str">
        <f t="shared" si="4"/>
        <v/>
      </c>
      <c r="T339" s="55"/>
      <c r="U339" s="55" t="str">
        <f t="shared" si="5"/>
        <v/>
      </c>
      <c r="V339" s="104" t="str">
        <f t="shared" si="12"/>
        <v>  </v>
      </c>
      <c r="W339" s="152" t="str">
        <f t="shared" si="7"/>
        <v/>
      </c>
      <c r="X339" s="176" t="str">
        <f t="shared" si="8"/>
        <v/>
      </c>
      <c r="Y339" s="176" t="str">
        <f t="shared" si="11"/>
        <v>100.0%</v>
      </c>
      <c r="Z339" s="176" t="str">
        <f t="shared" si="9"/>
        <v/>
      </c>
      <c r="AA339" s="55"/>
      <c r="AB339" s="55"/>
    </row>
    <row r="340" ht="30.0" customHeight="1">
      <c r="A340" s="1"/>
      <c r="B340" s="166" t="str">
        <f t="shared" si="1"/>
        <v>0</v>
      </c>
      <c r="C340" s="108" t="str">
        <f t="shared" si="10"/>
        <v>-</v>
      </c>
      <c r="D340" s="150" t="str">
        <f>IF('CADASTRO PROD'!D337 = "","", 'CADASTRO PROD'!D337)</f>
        <v/>
      </c>
      <c r="E340" s="110" t="str">
        <f>IF('CADASTRO PROD'!E337:G337 = "", "", 'CADASTRO PROD'!E337:G337)</f>
        <v/>
      </c>
      <c r="F340" s="92"/>
      <c r="G340" s="93"/>
      <c r="H340" s="111" t="str">
        <f>IF(D340="","",(SUMIFS('LANÇAMENTOS ENT'!N:N,'LANÇAMENTOS ENT'!E:E,D340)-SUMIFS('LANÇAMENTOS SAÍ'!K:K,'LANÇAMENTOS SAÍ'!E:E,D340)+SUMIFS('CADASTRO PROD'!I:I,'CADASTRO PROD'!D:D,D340)))</f>
        <v/>
      </c>
      <c r="I340" s="111"/>
      <c r="J340" s="150" t="str">
        <f>VLOOKUP(E340, 'LANÇAMENTOS ENT'!$AN$8:$AO$507, 2,FALSE)</f>
        <v>#N/A</v>
      </c>
      <c r="K340" s="113" t="str">
        <f>IFERROR(VLOOKUP($D340,'CADASTRO PROD'!$D$8:$P$508,13, FALSE)*H340, "")</f>
        <v>  </v>
      </c>
      <c r="L340" s="113" t="str">
        <f>IFERROR(VLOOKUP($D340,'CADASTRO PROD'!$D$8:$P$508,13, FALSE)*I340, "")</f>
        <v>  </v>
      </c>
      <c r="M340" s="178" t="str">
        <f t="shared" si="2"/>
        <v/>
      </c>
      <c r="N340" s="173" t="str">
        <f t="shared" si="3"/>
        <v/>
      </c>
      <c r="O340" s="181"/>
      <c r="P340" s="179"/>
      <c r="Q340" s="55"/>
      <c r="R340" s="55"/>
      <c r="S340" s="55" t="str">
        <f t="shared" si="4"/>
        <v/>
      </c>
      <c r="T340" s="55"/>
      <c r="U340" s="55" t="str">
        <f t="shared" si="5"/>
        <v/>
      </c>
      <c r="V340" s="104" t="str">
        <f t="shared" si="12"/>
        <v>  </v>
      </c>
      <c r="W340" s="152" t="str">
        <f t="shared" si="7"/>
        <v/>
      </c>
      <c r="X340" s="176" t="str">
        <f t="shared" si="8"/>
        <v/>
      </c>
      <c r="Y340" s="176" t="str">
        <f t="shared" si="11"/>
        <v>100.0%</v>
      </c>
      <c r="Z340" s="176" t="str">
        <f t="shared" si="9"/>
        <v/>
      </c>
      <c r="AA340" s="55"/>
      <c r="AB340" s="55"/>
    </row>
    <row r="341" ht="30.0" customHeight="1">
      <c r="A341" s="1"/>
      <c r="B341" s="166" t="str">
        <f t="shared" si="1"/>
        <v>0</v>
      </c>
      <c r="C341" s="98" t="str">
        <f t="shared" si="10"/>
        <v>-</v>
      </c>
      <c r="D341" s="151" t="str">
        <f>IF('CADASTRO PROD'!D338 = "","", 'CADASTRO PROD'!D338)</f>
        <v/>
      </c>
      <c r="E341" s="100" t="str">
        <f>IF('CADASTRO PROD'!E338:G338 = "", "", 'CADASTRO PROD'!E338:G338)</f>
        <v/>
      </c>
      <c r="F341" s="92"/>
      <c r="G341" s="93"/>
      <c r="H341" s="101" t="str">
        <f>IF(D341="","",(SUMIFS('LANÇAMENTOS ENT'!N:N,'LANÇAMENTOS ENT'!E:E,D341)-SUMIFS('LANÇAMENTOS SAÍ'!K:K,'LANÇAMENTOS SAÍ'!E:E,D341)+SUMIFS('CADASTRO PROD'!I:I,'CADASTRO PROD'!D:D,D341)))</f>
        <v/>
      </c>
      <c r="I341" s="101"/>
      <c r="J341" s="151" t="str">
        <f>VLOOKUP(E341, 'LANÇAMENTOS ENT'!$AN$8:$AO$507, 2,FALSE)</f>
        <v>#N/A</v>
      </c>
      <c r="K341" s="103" t="str">
        <f>IFERROR(VLOOKUP($D341,'CADASTRO PROD'!$D$8:$P$508,13, FALSE)*H341, "")</f>
        <v>  </v>
      </c>
      <c r="L341" s="103" t="str">
        <f>IFERROR(VLOOKUP($D341,'CADASTRO PROD'!$D$8:$P$508,13, FALSE)*I341, "")</f>
        <v>  </v>
      </c>
      <c r="M341" s="172" t="str">
        <f t="shared" si="2"/>
        <v/>
      </c>
      <c r="N341" s="173" t="str">
        <f t="shared" si="3"/>
        <v/>
      </c>
      <c r="O341" s="181"/>
      <c r="P341" s="179"/>
      <c r="Q341" s="55"/>
      <c r="R341" s="55"/>
      <c r="S341" s="55" t="str">
        <f t="shared" si="4"/>
        <v/>
      </c>
      <c r="T341" s="55"/>
      <c r="U341" s="55" t="str">
        <f t="shared" si="5"/>
        <v/>
      </c>
      <c r="V341" s="104" t="str">
        <f t="shared" si="12"/>
        <v>  </v>
      </c>
      <c r="W341" s="152" t="str">
        <f t="shared" si="7"/>
        <v/>
      </c>
      <c r="X341" s="176" t="str">
        <f t="shared" si="8"/>
        <v/>
      </c>
      <c r="Y341" s="176" t="str">
        <f t="shared" si="11"/>
        <v>100.0%</v>
      </c>
      <c r="Z341" s="176" t="str">
        <f t="shared" si="9"/>
        <v/>
      </c>
      <c r="AA341" s="55"/>
      <c r="AB341" s="55"/>
    </row>
    <row r="342" ht="30.0" customHeight="1">
      <c r="A342" s="1"/>
      <c r="B342" s="166" t="str">
        <f t="shared" si="1"/>
        <v>0</v>
      </c>
      <c r="C342" s="108" t="str">
        <f t="shared" si="10"/>
        <v>-</v>
      </c>
      <c r="D342" s="150" t="str">
        <f>IF('CADASTRO PROD'!D339 = "","", 'CADASTRO PROD'!D339)</f>
        <v/>
      </c>
      <c r="E342" s="110" t="str">
        <f>IF('CADASTRO PROD'!E339:G339 = "", "", 'CADASTRO PROD'!E339:G339)</f>
        <v/>
      </c>
      <c r="F342" s="92"/>
      <c r="G342" s="93"/>
      <c r="H342" s="111" t="str">
        <f>IF(D342="","",(SUMIFS('LANÇAMENTOS ENT'!N:N,'LANÇAMENTOS ENT'!E:E,D342)-SUMIFS('LANÇAMENTOS SAÍ'!K:K,'LANÇAMENTOS SAÍ'!E:E,D342)+SUMIFS('CADASTRO PROD'!I:I,'CADASTRO PROD'!D:D,D342)))</f>
        <v/>
      </c>
      <c r="I342" s="111"/>
      <c r="J342" s="150" t="str">
        <f>VLOOKUP(E342, 'LANÇAMENTOS ENT'!$AN$8:$AO$507, 2,FALSE)</f>
        <v>#N/A</v>
      </c>
      <c r="K342" s="113" t="str">
        <f>IFERROR(VLOOKUP($D342,'CADASTRO PROD'!$D$8:$P$508,13, FALSE)*H342, "")</f>
        <v>  </v>
      </c>
      <c r="L342" s="113" t="str">
        <f>IFERROR(VLOOKUP($D342,'CADASTRO PROD'!$D$8:$P$508,13, FALSE)*I342, "")</f>
        <v>  </v>
      </c>
      <c r="M342" s="178" t="str">
        <f t="shared" si="2"/>
        <v/>
      </c>
      <c r="N342" s="173" t="str">
        <f t="shared" si="3"/>
        <v/>
      </c>
      <c r="O342" s="181"/>
      <c r="P342" s="179"/>
      <c r="Q342" s="55"/>
      <c r="R342" s="55"/>
      <c r="S342" s="55" t="str">
        <f t="shared" si="4"/>
        <v/>
      </c>
      <c r="T342" s="55"/>
      <c r="U342" s="55" t="str">
        <f t="shared" si="5"/>
        <v/>
      </c>
      <c r="V342" s="104" t="str">
        <f t="shared" si="12"/>
        <v>  </v>
      </c>
      <c r="W342" s="152" t="str">
        <f t="shared" si="7"/>
        <v/>
      </c>
      <c r="X342" s="176" t="str">
        <f t="shared" si="8"/>
        <v/>
      </c>
      <c r="Y342" s="176" t="str">
        <f t="shared" si="11"/>
        <v>100.0%</v>
      </c>
      <c r="Z342" s="176" t="str">
        <f t="shared" si="9"/>
        <v/>
      </c>
      <c r="AA342" s="55"/>
      <c r="AB342" s="55"/>
    </row>
    <row r="343" ht="30.0" customHeight="1">
      <c r="A343" s="1"/>
      <c r="B343" s="166" t="str">
        <f t="shared" si="1"/>
        <v>0</v>
      </c>
      <c r="C343" s="98" t="str">
        <f t="shared" si="10"/>
        <v>-</v>
      </c>
      <c r="D343" s="151" t="str">
        <f>IF('CADASTRO PROD'!D340 = "","", 'CADASTRO PROD'!D340)</f>
        <v/>
      </c>
      <c r="E343" s="100" t="str">
        <f>IF('CADASTRO PROD'!E340:G340 = "", "", 'CADASTRO PROD'!E340:G340)</f>
        <v/>
      </c>
      <c r="F343" s="92"/>
      <c r="G343" s="93"/>
      <c r="H343" s="101" t="str">
        <f>IF(D343="","",(SUMIFS('LANÇAMENTOS ENT'!N:N,'LANÇAMENTOS ENT'!E:E,D343)-SUMIFS('LANÇAMENTOS SAÍ'!K:K,'LANÇAMENTOS SAÍ'!E:E,D343)+SUMIFS('CADASTRO PROD'!I:I,'CADASTRO PROD'!D:D,D343)))</f>
        <v/>
      </c>
      <c r="I343" s="101"/>
      <c r="J343" s="151" t="str">
        <f>VLOOKUP(E343, 'LANÇAMENTOS ENT'!$AN$8:$AO$507, 2,FALSE)</f>
        <v>#N/A</v>
      </c>
      <c r="K343" s="103" t="str">
        <f>IFERROR(VLOOKUP($D343,'CADASTRO PROD'!$D$8:$P$508,13, FALSE)*H343, "")</f>
        <v>  </v>
      </c>
      <c r="L343" s="103" t="str">
        <f>IFERROR(VLOOKUP($D343,'CADASTRO PROD'!$D$8:$P$508,13, FALSE)*I343, "")</f>
        <v>  </v>
      </c>
      <c r="M343" s="172" t="str">
        <f t="shared" si="2"/>
        <v/>
      </c>
      <c r="N343" s="173" t="str">
        <f t="shared" si="3"/>
        <v/>
      </c>
      <c r="O343" s="181"/>
      <c r="P343" s="179"/>
      <c r="Q343" s="55"/>
      <c r="R343" s="55"/>
      <c r="S343" s="55" t="str">
        <f t="shared" si="4"/>
        <v/>
      </c>
      <c r="T343" s="55"/>
      <c r="U343" s="55" t="str">
        <f t="shared" si="5"/>
        <v/>
      </c>
      <c r="V343" s="104" t="str">
        <f t="shared" si="12"/>
        <v>  </v>
      </c>
      <c r="W343" s="152" t="str">
        <f t="shared" si="7"/>
        <v/>
      </c>
      <c r="X343" s="176" t="str">
        <f t="shared" si="8"/>
        <v/>
      </c>
      <c r="Y343" s="176" t="str">
        <f t="shared" si="11"/>
        <v>100.0%</v>
      </c>
      <c r="Z343" s="176" t="str">
        <f t="shared" si="9"/>
        <v/>
      </c>
      <c r="AA343" s="55"/>
      <c r="AB343" s="55"/>
    </row>
    <row r="344" ht="30.0" customHeight="1">
      <c r="A344" s="1"/>
      <c r="B344" s="166" t="str">
        <f t="shared" si="1"/>
        <v>0</v>
      </c>
      <c r="C344" s="108" t="str">
        <f t="shared" si="10"/>
        <v>-</v>
      </c>
      <c r="D344" s="150" t="str">
        <f>IF('CADASTRO PROD'!D341 = "","", 'CADASTRO PROD'!D341)</f>
        <v/>
      </c>
      <c r="E344" s="110" t="str">
        <f>IF('CADASTRO PROD'!E341:G341 = "", "", 'CADASTRO PROD'!E341:G341)</f>
        <v/>
      </c>
      <c r="F344" s="92"/>
      <c r="G344" s="93"/>
      <c r="H344" s="111" t="str">
        <f>IF(D344="","",(SUMIFS('LANÇAMENTOS ENT'!N:N,'LANÇAMENTOS ENT'!E:E,D344)-SUMIFS('LANÇAMENTOS SAÍ'!K:K,'LANÇAMENTOS SAÍ'!E:E,D344)+SUMIFS('CADASTRO PROD'!I:I,'CADASTRO PROD'!D:D,D344)))</f>
        <v/>
      </c>
      <c r="I344" s="111"/>
      <c r="J344" s="150" t="str">
        <f>VLOOKUP(E344, 'LANÇAMENTOS ENT'!$AN$8:$AO$507, 2,FALSE)</f>
        <v>#N/A</v>
      </c>
      <c r="K344" s="113" t="str">
        <f>IFERROR(VLOOKUP($D344,'CADASTRO PROD'!$D$8:$P$508,13, FALSE)*H344, "")</f>
        <v>  </v>
      </c>
      <c r="L344" s="113" t="str">
        <f>IFERROR(VLOOKUP($D344,'CADASTRO PROD'!$D$8:$P$508,13, FALSE)*I344, "")</f>
        <v>  </v>
      </c>
      <c r="M344" s="178" t="str">
        <f t="shared" si="2"/>
        <v/>
      </c>
      <c r="N344" s="173" t="str">
        <f t="shared" si="3"/>
        <v/>
      </c>
      <c r="O344" s="181"/>
      <c r="P344" s="179"/>
      <c r="Q344" s="55"/>
      <c r="R344" s="55"/>
      <c r="S344" s="55" t="str">
        <f t="shared" si="4"/>
        <v/>
      </c>
      <c r="T344" s="55"/>
      <c r="U344" s="55" t="str">
        <f t="shared" si="5"/>
        <v/>
      </c>
      <c r="V344" s="104" t="str">
        <f t="shared" si="12"/>
        <v>  </v>
      </c>
      <c r="W344" s="152" t="str">
        <f t="shared" si="7"/>
        <v/>
      </c>
      <c r="X344" s="176" t="str">
        <f t="shared" si="8"/>
        <v/>
      </c>
      <c r="Y344" s="176" t="str">
        <f t="shared" si="11"/>
        <v>100.0%</v>
      </c>
      <c r="Z344" s="176" t="str">
        <f t="shared" si="9"/>
        <v/>
      </c>
      <c r="AA344" s="55"/>
      <c r="AB344" s="55"/>
    </row>
    <row r="345" ht="30.0" customHeight="1">
      <c r="A345" s="1"/>
      <c r="B345" s="166" t="str">
        <f t="shared" si="1"/>
        <v>0</v>
      </c>
      <c r="C345" s="98" t="str">
        <f t="shared" si="10"/>
        <v>-</v>
      </c>
      <c r="D345" s="151" t="str">
        <f>IF('CADASTRO PROD'!D342 = "","", 'CADASTRO PROD'!D342)</f>
        <v/>
      </c>
      <c r="E345" s="100" t="str">
        <f>IF('CADASTRO PROD'!E342:G342 = "", "", 'CADASTRO PROD'!E342:G342)</f>
        <v/>
      </c>
      <c r="F345" s="92"/>
      <c r="G345" s="93"/>
      <c r="H345" s="101" t="str">
        <f>IF(D345="","",(SUMIFS('LANÇAMENTOS ENT'!N:N,'LANÇAMENTOS ENT'!E:E,D345)-SUMIFS('LANÇAMENTOS SAÍ'!K:K,'LANÇAMENTOS SAÍ'!E:E,D345)+SUMIFS('CADASTRO PROD'!I:I,'CADASTRO PROD'!D:D,D345)))</f>
        <v/>
      </c>
      <c r="I345" s="101"/>
      <c r="J345" s="151" t="str">
        <f>VLOOKUP(E345, 'LANÇAMENTOS ENT'!$AN$8:$AO$507, 2,FALSE)</f>
        <v>#N/A</v>
      </c>
      <c r="K345" s="103" t="str">
        <f>IFERROR(VLOOKUP($D345,'CADASTRO PROD'!$D$8:$P$508,13, FALSE)*H345, "")</f>
        <v>  </v>
      </c>
      <c r="L345" s="103" t="str">
        <f>IFERROR(VLOOKUP($D345,'CADASTRO PROD'!$D$8:$P$508,13, FALSE)*I345, "")</f>
        <v>  </v>
      </c>
      <c r="M345" s="172" t="str">
        <f t="shared" si="2"/>
        <v/>
      </c>
      <c r="N345" s="173" t="str">
        <f t="shared" si="3"/>
        <v/>
      </c>
      <c r="O345" s="181"/>
      <c r="P345" s="179"/>
      <c r="Q345" s="55"/>
      <c r="R345" s="55"/>
      <c r="S345" s="55" t="str">
        <f t="shared" si="4"/>
        <v/>
      </c>
      <c r="T345" s="55"/>
      <c r="U345" s="55" t="str">
        <f t="shared" si="5"/>
        <v/>
      </c>
      <c r="V345" s="104" t="str">
        <f t="shared" si="12"/>
        <v>  </v>
      </c>
      <c r="W345" s="152" t="str">
        <f t="shared" si="7"/>
        <v/>
      </c>
      <c r="X345" s="176" t="str">
        <f t="shared" si="8"/>
        <v/>
      </c>
      <c r="Y345" s="176" t="str">
        <f t="shared" si="11"/>
        <v>100.0%</v>
      </c>
      <c r="Z345" s="176" t="str">
        <f t="shared" si="9"/>
        <v/>
      </c>
      <c r="AA345" s="55"/>
      <c r="AB345" s="55"/>
    </row>
    <row r="346" ht="30.0" customHeight="1">
      <c r="A346" s="1"/>
      <c r="B346" s="166" t="str">
        <f t="shared" si="1"/>
        <v>0</v>
      </c>
      <c r="C346" s="108" t="str">
        <f t="shared" si="10"/>
        <v>-</v>
      </c>
      <c r="D346" s="150" t="str">
        <f>IF('CADASTRO PROD'!D343 = "","", 'CADASTRO PROD'!D343)</f>
        <v/>
      </c>
      <c r="E346" s="110" t="str">
        <f>IF('CADASTRO PROD'!E343:G343 = "", "", 'CADASTRO PROD'!E343:G343)</f>
        <v/>
      </c>
      <c r="F346" s="92"/>
      <c r="G346" s="93"/>
      <c r="H346" s="111" t="str">
        <f>IF(D346="","",(SUMIFS('LANÇAMENTOS ENT'!N:N,'LANÇAMENTOS ENT'!E:E,D346)-SUMIFS('LANÇAMENTOS SAÍ'!K:K,'LANÇAMENTOS SAÍ'!E:E,D346)+SUMIFS('CADASTRO PROD'!I:I,'CADASTRO PROD'!D:D,D346)))</f>
        <v/>
      </c>
      <c r="I346" s="111"/>
      <c r="J346" s="150" t="str">
        <f>VLOOKUP(E346, 'LANÇAMENTOS ENT'!$AN$8:$AO$507, 2,FALSE)</f>
        <v>#N/A</v>
      </c>
      <c r="K346" s="113" t="str">
        <f>IFERROR(VLOOKUP($D346,'CADASTRO PROD'!$D$8:$P$508,13, FALSE)*H346, "")</f>
        <v>  </v>
      </c>
      <c r="L346" s="113" t="str">
        <f>IFERROR(VLOOKUP($D346,'CADASTRO PROD'!$D$8:$P$508,13, FALSE)*I346, "")</f>
        <v>  </v>
      </c>
      <c r="M346" s="178" t="str">
        <f t="shared" si="2"/>
        <v/>
      </c>
      <c r="N346" s="173" t="str">
        <f t="shared" si="3"/>
        <v/>
      </c>
      <c r="O346" s="181"/>
      <c r="P346" s="179"/>
      <c r="Q346" s="55"/>
      <c r="R346" s="55"/>
      <c r="S346" s="55" t="str">
        <f t="shared" si="4"/>
        <v/>
      </c>
      <c r="T346" s="55"/>
      <c r="U346" s="55" t="str">
        <f t="shared" si="5"/>
        <v/>
      </c>
      <c r="V346" s="104" t="str">
        <f t="shared" si="12"/>
        <v>  </v>
      </c>
      <c r="W346" s="152" t="str">
        <f t="shared" si="7"/>
        <v/>
      </c>
      <c r="X346" s="176" t="str">
        <f t="shared" si="8"/>
        <v/>
      </c>
      <c r="Y346" s="176" t="str">
        <f t="shared" si="11"/>
        <v>100.0%</v>
      </c>
      <c r="Z346" s="176" t="str">
        <f t="shared" si="9"/>
        <v/>
      </c>
      <c r="AA346" s="55"/>
      <c r="AB346" s="55"/>
    </row>
    <row r="347" ht="30.0" customHeight="1">
      <c r="A347" s="1"/>
      <c r="B347" s="166" t="str">
        <f t="shared" si="1"/>
        <v>0</v>
      </c>
      <c r="C347" s="98" t="str">
        <f t="shared" si="10"/>
        <v>-</v>
      </c>
      <c r="D347" s="151" t="str">
        <f>IF('CADASTRO PROD'!D344 = "","", 'CADASTRO PROD'!D344)</f>
        <v/>
      </c>
      <c r="E347" s="100" t="str">
        <f>IF('CADASTRO PROD'!E344:G344 = "", "", 'CADASTRO PROD'!E344:G344)</f>
        <v/>
      </c>
      <c r="F347" s="92"/>
      <c r="G347" s="93"/>
      <c r="H347" s="101" t="str">
        <f>IF(D347="","",(SUMIFS('LANÇAMENTOS ENT'!N:N,'LANÇAMENTOS ENT'!E:E,D347)-SUMIFS('LANÇAMENTOS SAÍ'!K:K,'LANÇAMENTOS SAÍ'!E:E,D347)+SUMIFS('CADASTRO PROD'!I:I,'CADASTRO PROD'!D:D,D347)))</f>
        <v/>
      </c>
      <c r="I347" s="101"/>
      <c r="J347" s="151" t="str">
        <f>VLOOKUP(E347, 'LANÇAMENTOS ENT'!$AN$8:$AO$507, 2,FALSE)</f>
        <v>#N/A</v>
      </c>
      <c r="K347" s="103" t="str">
        <f>IFERROR(VLOOKUP($D347,'CADASTRO PROD'!$D$8:$P$508,13, FALSE)*H347, "")</f>
        <v>  </v>
      </c>
      <c r="L347" s="103" t="str">
        <f>IFERROR(VLOOKUP($D347,'CADASTRO PROD'!$D$8:$P$508,13, FALSE)*I347, "")</f>
        <v>  </v>
      </c>
      <c r="M347" s="172" t="str">
        <f t="shared" si="2"/>
        <v/>
      </c>
      <c r="N347" s="173" t="str">
        <f t="shared" si="3"/>
        <v/>
      </c>
      <c r="O347" s="181"/>
      <c r="P347" s="179"/>
      <c r="Q347" s="55"/>
      <c r="R347" s="55"/>
      <c r="S347" s="55" t="str">
        <f t="shared" si="4"/>
        <v/>
      </c>
      <c r="T347" s="55"/>
      <c r="U347" s="55" t="str">
        <f t="shared" si="5"/>
        <v/>
      </c>
      <c r="V347" s="104" t="str">
        <f t="shared" si="12"/>
        <v>  </v>
      </c>
      <c r="W347" s="152" t="str">
        <f t="shared" si="7"/>
        <v/>
      </c>
      <c r="X347" s="176" t="str">
        <f t="shared" si="8"/>
        <v/>
      </c>
      <c r="Y347" s="176" t="str">
        <f t="shared" si="11"/>
        <v>100.0%</v>
      </c>
      <c r="Z347" s="176" t="str">
        <f t="shared" si="9"/>
        <v/>
      </c>
      <c r="AA347" s="55"/>
      <c r="AB347" s="55"/>
    </row>
    <row r="348" ht="30.0" customHeight="1">
      <c r="A348" s="1"/>
      <c r="B348" s="166" t="str">
        <f t="shared" si="1"/>
        <v>0</v>
      </c>
      <c r="C348" s="108" t="str">
        <f t="shared" si="10"/>
        <v>-</v>
      </c>
      <c r="D348" s="150" t="str">
        <f>IF('CADASTRO PROD'!D345 = "","", 'CADASTRO PROD'!D345)</f>
        <v/>
      </c>
      <c r="E348" s="110" t="str">
        <f>IF('CADASTRO PROD'!E345:G345 = "", "", 'CADASTRO PROD'!E345:G345)</f>
        <v/>
      </c>
      <c r="F348" s="92"/>
      <c r="G348" s="93"/>
      <c r="H348" s="111" t="str">
        <f>IF(D348="","",(SUMIFS('LANÇAMENTOS ENT'!N:N,'LANÇAMENTOS ENT'!E:E,D348)-SUMIFS('LANÇAMENTOS SAÍ'!K:K,'LANÇAMENTOS SAÍ'!E:E,D348)+SUMIFS('CADASTRO PROD'!I:I,'CADASTRO PROD'!D:D,D348)))</f>
        <v/>
      </c>
      <c r="I348" s="111"/>
      <c r="J348" s="150" t="str">
        <f>VLOOKUP(E348, 'LANÇAMENTOS ENT'!$AN$8:$AO$507, 2,FALSE)</f>
        <v>#N/A</v>
      </c>
      <c r="K348" s="113" t="str">
        <f>IFERROR(VLOOKUP($D348,'CADASTRO PROD'!$D$8:$P$508,13, FALSE)*H348, "")</f>
        <v>  </v>
      </c>
      <c r="L348" s="113" t="str">
        <f>IFERROR(VLOOKUP($D348,'CADASTRO PROD'!$D$8:$P$508,13, FALSE)*I348, "")</f>
        <v>  </v>
      </c>
      <c r="M348" s="178" t="str">
        <f t="shared" si="2"/>
        <v/>
      </c>
      <c r="N348" s="173" t="str">
        <f t="shared" si="3"/>
        <v/>
      </c>
      <c r="O348" s="181"/>
      <c r="P348" s="179"/>
      <c r="Q348" s="55"/>
      <c r="R348" s="55"/>
      <c r="S348" s="55" t="str">
        <f t="shared" si="4"/>
        <v/>
      </c>
      <c r="T348" s="55"/>
      <c r="U348" s="55" t="str">
        <f t="shared" si="5"/>
        <v/>
      </c>
      <c r="V348" s="104" t="str">
        <f t="shared" si="12"/>
        <v>  </v>
      </c>
      <c r="W348" s="152" t="str">
        <f t="shared" si="7"/>
        <v/>
      </c>
      <c r="X348" s="176" t="str">
        <f t="shared" si="8"/>
        <v/>
      </c>
      <c r="Y348" s="176" t="str">
        <f t="shared" si="11"/>
        <v>100.0%</v>
      </c>
      <c r="Z348" s="176" t="str">
        <f t="shared" si="9"/>
        <v/>
      </c>
      <c r="AA348" s="55"/>
      <c r="AB348" s="55"/>
    </row>
    <row r="349" ht="30.0" customHeight="1">
      <c r="A349" s="1"/>
      <c r="B349" s="166" t="str">
        <f t="shared" si="1"/>
        <v>0</v>
      </c>
      <c r="C349" s="98" t="str">
        <f t="shared" si="10"/>
        <v>-</v>
      </c>
      <c r="D349" s="151" t="str">
        <f>IF('CADASTRO PROD'!D346 = "","", 'CADASTRO PROD'!D346)</f>
        <v/>
      </c>
      <c r="E349" s="100" t="str">
        <f>IF('CADASTRO PROD'!E346:G346 = "", "", 'CADASTRO PROD'!E346:G346)</f>
        <v/>
      </c>
      <c r="F349" s="92"/>
      <c r="G349" s="93"/>
      <c r="H349" s="101" t="str">
        <f>IF(D349="","",(SUMIFS('LANÇAMENTOS ENT'!N:N,'LANÇAMENTOS ENT'!E:E,D349)-SUMIFS('LANÇAMENTOS SAÍ'!K:K,'LANÇAMENTOS SAÍ'!E:E,D349)+SUMIFS('CADASTRO PROD'!I:I,'CADASTRO PROD'!D:D,D349)))</f>
        <v/>
      </c>
      <c r="I349" s="101"/>
      <c r="J349" s="151" t="str">
        <f>VLOOKUP(E349, 'LANÇAMENTOS ENT'!$AN$8:$AO$507, 2,FALSE)</f>
        <v>#N/A</v>
      </c>
      <c r="K349" s="103" t="str">
        <f>IFERROR(VLOOKUP($D349,'CADASTRO PROD'!$D$8:$P$508,13, FALSE)*H349, "")</f>
        <v>  </v>
      </c>
      <c r="L349" s="103" t="str">
        <f>IFERROR(VLOOKUP($D349,'CADASTRO PROD'!$D$8:$P$508,13, FALSE)*I349, "")</f>
        <v>  </v>
      </c>
      <c r="M349" s="172" t="str">
        <f t="shared" si="2"/>
        <v/>
      </c>
      <c r="N349" s="173" t="str">
        <f t="shared" si="3"/>
        <v/>
      </c>
      <c r="O349" s="181"/>
      <c r="P349" s="179"/>
      <c r="Q349" s="55"/>
      <c r="R349" s="55"/>
      <c r="S349" s="55" t="str">
        <f t="shared" si="4"/>
        <v/>
      </c>
      <c r="T349" s="55"/>
      <c r="U349" s="55" t="str">
        <f t="shared" si="5"/>
        <v/>
      </c>
      <c r="V349" s="104" t="str">
        <f t="shared" si="12"/>
        <v>  </v>
      </c>
      <c r="W349" s="152" t="str">
        <f t="shared" si="7"/>
        <v/>
      </c>
      <c r="X349" s="176" t="str">
        <f t="shared" si="8"/>
        <v/>
      </c>
      <c r="Y349" s="176" t="str">
        <f t="shared" si="11"/>
        <v>100.0%</v>
      </c>
      <c r="Z349" s="176" t="str">
        <f t="shared" si="9"/>
        <v/>
      </c>
      <c r="AA349" s="55"/>
      <c r="AB349" s="55"/>
    </row>
    <row r="350" ht="30.0" customHeight="1">
      <c r="A350" s="1"/>
      <c r="B350" s="166" t="str">
        <f t="shared" si="1"/>
        <v>0</v>
      </c>
      <c r="C350" s="108" t="str">
        <f t="shared" si="10"/>
        <v>-</v>
      </c>
      <c r="D350" s="150" t="str">
        <f>IF('CADASTRO PROD'!D347 = "","", 'CADASTRO PROD'!D347)</f>
        <v/>
      </c>
      <c r="E350" s="110" t="str">
        <f>IF('CADASTRO PROD'!E347:G347 = "", "", 'CADASTRO PROD'!E347:G347)</f>
        <v/>
      </c>
      <c r="F350" s="92"/>
      <c r="G350" s="93"/>
      <c r="H350" s="111" t="str">
        <f>IF(D350="","",(SUMIFS('LANÇAMENTOS ENT'!N:N,'LANÇAMENTOS ENT'!E:E,D350)-SUMIFS('LANÇAMENTOS SAÍ'!K:K,'LANÇAMENTOS SAÍ'!E:E,D350)+SUMIFS('CADASTRO PROD'!I:I,'CADASTRO PROD'!D:D,D350)))</f>
        <v/>
      </c>
      <c r="I350" s="111"/>
      <c r="J350" s="150" t="str">
        <f>VLOOKUP(E350, 'LANÇAMENTOS ENT'!$AN$8:$AO$507, 2,FALSE)</f>
        <v>#N/A</v>
      </c>
      <c r="K350" s="113" t="str">
        <f>IFERROR(VLOOKUP($D350,'CADASTRO PROD'!$D$8:$P$508,13, FALSE)*H350, "")</f>
        <v>  </v>
      </c>
      <c r="L350" s="113" t="str">
        <f>IFERROR(VLOOKUP($D350,'CADASTRO PROD'!$D$8:$P$508,13, FALSE)*I350, "")</f>
        <v>  </v>
      </c>
      <c r="M350" s="178" t="str">
        <f t="shared" si="2"/>
        <v/>
      </c>
      <c r="N350" s="173" t="str">
        <f t="shared" si="3"/>
        <v/>
      </c>
      <c r="O350" s="181"/>
      <c r="P350" s="179"/>
      <c r="Q350" s="55"/>
      <c r="R350" s="55"/>
      <c r="S350" s="55" t="str">
        <f t="shared" si="4"/>
        <v/>
      </c>
      <c r="T350" s="55"/>
      <c r="U350" s="55" t="str">
        <f t="shared" si="5"/>
        <v/>
      </c>
      <c r="V350" s="104" t="str">
        <f t="shared" si="12"/>
        <v>  </v>
      </c>
      <c r="W350" s="152" t="str">
        <f t="shared" si="7"/>
        <v/>
      </c>
      <c r="X350" s="176" t="str">
        <f t="shared" si="8"/>
        <v/>
      </c>
      <c r="Y350" s="176" t="str">
        <f t="shared" si="11"/>
        <v>100.0%</v>
      </c>
      <c r="Z350" s="176" t="str">
        <f t="shared" si="9"/>
        <v/>
      </c>
      <c r="AA350" s="55"/>
      <c r="AB350" s="55"/>
    </row>
    <row r="351" ht="30.0" customHeight="1">
      <c r="A351" s="1"/>
      <c r="B351" s="166" t="str">
        <f t="shared" si="1"/>
        <v>0</v>
      </c>
      <c r="C351" s="98" t="str">
        <f t="shared" si="10"/>
        <v>-</v>
      </c>
      <c r="D351" s="151" t="str">
        <f>IF('CADASTRO PROD'!D348 = "","", 'CADASTRO PROD'!D348)</f>
        <v/>
      </c>
      <c r="E351" s="100" t="str">
        <f>IF('CADASTRO PROD'!E348:G348 = "", "", 'CADASTRO PROD'!E348:G348)</f>
        <v/>
      </c>
      <c r="F351" s="92"/>
      <c r="G351" s="93"/>
      <c r="H351" s="101" t="str">
        <f>IF(D351="","",(SUMIFS('LANÇAMENTOS ENT'!N:N,'LANÇAMENTOS ENT'!E:E,D351)-SUMIFS('LANÇAMENTOS SAÍ'!K:K,'LANÇAMENTOS SAÍ'!E:E,D351)+SUMIFS('CADASTRO PROD'!I:I,'CADASTRO PROD'!D:D,D351)))</f>
        <v/>
      </c>
      <c r="I351" s="101"/>
      <c r="J351" s="151" t="str">
        <f>VLOOKUP(E351, 'LANÇAMENTOS ENT'!$AN$8:$AO$507, 2,FALSE)</f>
        <v>#N/A</v>
      </c>
      <c r="K351" s="103" t="str">
        <f>IFERROR(VLOOKUP($D351,'CADASTRO PROD'!$D$8:$P$508,13, FALSE)*H351, "")</f>
        <v>  </v>
      </c>
      <c r="L351" s="103" t="str">
        <f>IFERROR(VLOOKUP($D351,'CADASTRO PROD'!$D$8:$P$508,13, FALSE)*I351, "")</f>
        <v>  </v>
      </c>
      <c r="M351" s="172" t="str">
        <f t="shared" si="2"/>
        <v/>
      </c>
      <c r="N351" s="173" t="str">
        <f t="shared" si="3"/>
        <v/>
      </c>
      <c r="O351" s="181"/>
      <c r="P351" s="179"/>
      <c r="Q351" s="55"/>
      <c r="R351" s="55"/>
      <c r="S351" s="55" t="str">
        <f t="shared" si="4"/>
        <v/>
      </c>
      <c r="T351" s="55"/>
      <c r="U351" s="55" t="str">
        <f t="shared" si="5"/>
        <v/>
      </c>
      <c r="V351" s="104" t="str">
        <f t="shared" si="12"/>
        <v>  </v>
      </c>
      <c r="W351" s="152" t="str">
        <f t="shared" si="7"/>
        <v/>
      </c>
      <c r="X351" s="176" t="str">
        <f t="shared" si="8"/>
        <v/>
      </c>
      <c r="Y351" s="176" t="str">
        <f t="shared" si="11"/>
        <v>100.0%</v>
      </c>
      <c r="Z351" s="176" t="str">
        <f t="shared" si="9"/>
        <v/>
      </c>
      <c r="AA351" s="55"/>
      <c r="AB351" s="55"/>
    </row>
    <row r="352" ht="30.0" customHeight="1">
      <c r="A352" s="1"/>
      <c r="B352" s="166" t="str">
        <f t="shared" si="1"/>
        <v>0</v>
      </c>
      <c r="C352" s="108" t="str">
        <f t="shared" si="10"/>
        <v>-</v>
      </c>
      <c r="D352" s="150" t="str">
        <f>IF('CADASTRO PROD'!D349 = "","", 'CADASTRO PROD'!D349)</f>
        <v/>
      </c>
      <c r="E352" s="110" t="str">
        <f>IF('CADASTRO PROD'!E349:G349 = "", "", 'CADASTRO PROD'!E349:G349)</f>
        <v/>
      </c>
      <c r="F352" s="92"/>
      <c r="G352" s="93"/>
      <c r="H352" s="111" t="str">
        <f>IF(D352="","",(SUMIFS('LANÇAMENTOS ENT'!N:N,'LANÇAMENTOS ENT'!E:E,D352)-SUMIFS('LANÇAMENTOS SAÍ'!K:K,'LANÇAMENTOS SAÍ'!E:E,D352)+SUMIFS('CADASTRO PROD'!I:I,'CADASTRO PROD'!D:D,D352)))</f>
        <v/>
      </c>
      <c r="I352" s="111"/>
      <c r="J352" s="150" t="str">
        <f>VLOOKUP(E352, 'LANÇAMENTOS ENT'!$AN$8:$AO$507, 2,FALSE)</f>
        <v>#N/A</v>
      </c>
      <c r="K352" s="113" t="str">
        <f>IFERROR(VLOOKUP($D352,'CADASTRO PROD'!$D$8:$P$508,13, FALSE)*H352, "")</f>
        <v>  </v>
      </c>
      <c r="L352" s="113" t="str">
        <f>IFERROR(VLOOKUP($D352,'CADASTRO PROD'!$D$8:$P$508,13, FALSE)*I352, "")</f>
        <v>  </v>
      </c>
      <c r="M352" s="178" t="str">
        <f t="shared" si="2"/>
        <v/>
      </c>
      <c r="N352" s="173" t="str">
        <f t="shared" si="3"/>
        <v/>
      </c>
      <c r="O352" s="181"/>
      <c r="P352" s="179"/>
      <c r="Q352" s="55"/>
      <c r="R352" s="55"/>
      <c r="S352" s="55" t="str">
        <f t="shared" si="4"/>
        <v/>
      </c>
      <c r="T352" s="55"/>
      <c r="U352" s="55" t="str">
        <f t="shared" si="5"/>
        <v/>
      </c>
      <c r="V352" s="104" t="str">
        <f t="shared" si="12"/>
        <v>  </v>
      </c>
      <c r="W352" s="152" t="str">
        <f t="shared" si="7"/>
        <v/>
      </c>
      <c r="X352" s="176" t="str">
        <f t="shared" si="8"/>
        <v/>
      </c>
      <c r="Y352" s="176" t="str">
        <f t="shared" si="11"/>
        <v>100.0%</v>
      </c>
      <c r="Z352" s="176" t="str">
        <f t="shared" si="9"/>
        <v/>
      </c>
      <c r="AA352" s="55"/>
      <c r="AB352" s="55"/>
    </row>
    <row r="353" ht="30.0" customHeight="1">
      <c r="A353" s="1"/>
      <c r="B353" s="166" t="str">
        <f t="shared" si="1"/>
        <v>0</v>
      </c>
      <c r="C353" s="98" t="str">
        <f t="shared" si="10"/>
        <v>-</v>
      </c>
      <c r="D353" s="151" t="str">
        <f>IF('CADASTRO PROD'!D350 = "","", 'CADASTRO PROD'!D350)</f>
        <v/>
      </c>
      <c r="E353" s="100" t="str">
        <f>IF('CADASTRO PROD'!E350:G350 = "", "", 'CADASTRO PROD'!E350:G350)</f>
        <v/>
      </c>
      <c r="F353" s="92"/>
      <c r="G353" s="93"/>
      <c r="H353" s="101" t="str">
        <f>IF(D353="","",(SUMIFS('LANÇAMENTOS ENT'!N:N,'LANÇAMENTOS ENT'!E:E,D353)-SUMIFS('LANÇAMENTOS SAÍ'!K:K,'LANÇAMENTOS SAÍ'!E:E,D353)+SUMIFS('CADASTRO PROD'!I:I,'CADASTRO PROD'!D:D,D353)))</f>
        <v/>
      </c>
      <c r="I353" s="101"/>
      <c r="J353" s="151" t="str">
        <f>VLOOKUP(E353, 'LANÇAMENTOS ENT'!$AN$8:$AO$507, 2,FALSE)</f>
        <v>#N/A</v>
      </c>
      <c r="K353" s="103" t="str">
        <f>IFERROR(VLOOKUP($D353,'CADASTRO PROD'!$D$8:$P$508,13, FALSE)*H353, "")</f>
        <v>  </v>
      </c>
      <c r="L353" s="103" t="str">
        <f>IFERROR(VLOOKUP($D353,'CADASTRO PROD'!$D$8:$P$508,13, FALSE)*I353, "")</f>
        <v>  </v>
      </c>
      <c r="M353" s="172" t="str">
        <f t="shared" si="2"/>
        <v/>
      </c>
      <c r="N353" s="173" t="str">
        <f t="shared" si="3"/>
        <v/>
      </c>
      <c r="O353" s="181"/>
      <c r="P353" s="179"/>
      <c r="Q353" s="55"/>
      <c r="R353" s="55"/>
      <c r="S353" s="55" t="str">
        <f t="shared" si="4"/>
        <v/>
      </c>
      <c r="T353" s="55"/>
      <c r="U353" s="55" t="str">
        <f t="shared" si="5"/>
        <v/>
      </c>
      <c r="V353" s="104" t="str">
        <f t="shared" si="12"/>
        <v>  </v>
      </c>
      <c r="W353" s="152" t="str">
        <f t="shared" si="7"/>
        <v/>
      </c>
      <c r="X353" s="176" t="str">
        <f t="shared" si="8"/>
        <v/>
      </c>
      <c r="Y353" s="176" t="str">
        <f t="shared" si="11"/>
        <v>100.0%</v>
      </c>
      <c r="Z353" s="176" t="str">
        <f t="shared" si="9"/>
        <v/>
      </c>
      <c r="AA353" s="55"/>
      <c r="AB353" s="55"/>
    </row>
    <row r="354" ht="30.0" customHeight="1">
      <c r="A354" s="1"/>
      <c r="B354" s="166" t="str">
        <f t="shared" si="1"/>
        <v>0</v>
      </c>
      <c r="C354" s="108" t="str">
        <f t="shared" si="10"/>
        <v>-</v>
      </c>
      <c r="D354" s="150" t="str">
        <f>IF('CADASTRO PROD'!D351 = "","", 'CADASTRO PROD'!D351)</f>
        <v/>
      </c>
      <c r="E354" s="110" t="str">
        <f>IF('CADASTRO PROD'!E351:G351 = "", "", 'CADASTRO PROD'!E351:G351)</f>
        <v/>
      </c>
      <c r="F354" s="92"/>
      <c r="G354" s="93"/>
      <c r="H354" s="111" t="str">
        <f>IF(D354="","",(SUMIFS('LANÇAMENTOS ENT'!N:N,'LANÇAMENTOS ENT'!E:E,D354)-SUMIFS('LANÇAMENTOS SAÍ'!K:K,'LANÇAMENTOS SAÍ'!E:E,D354)+SUMIFS('CADASTRO PROD'!I:I,'CADASTRO PROD'!D:D,D354)))</f>
        <v/>
      </c>
      <c r="I354" s="111"/>
      <c r="J354" s="150" t="str">
        <f>VLOOKUP(E354, 'LANÇAMENTOS ENT'!$AN$8:$AO$507, 2,FALSE)</f>
        <v>#N/A</v>
      </c>
      <c r="K354" s="113" t="str">
        <f>IFERROR(VLOOKUP($D354,'CADASTRO PROD'!$D$8:$P$508,13, FALSE)*H354, "")</f>
        <v>  </v>
      </c>
      <c r="L354" s="113" t="str">
        <f>IFERROR(VLOOKUP($D354,'CADASTRO PROD'!$D$8:$P$508,13, FALSE)*I354, "")</f>
        <v>  </v>
      </c>
      <c r="M354" s="178" t="str">
        <f t="shared" si="2"/>
        <v/>
      </c>
      <c r="N354" s="173" t="str">
        <f t="shared" si="3"/>
        <v/>
      </c>
      <c r="O354" s="181"/>
      <c r="P354" s="179"/>
      <c r="Q354" s="55"/>
      <c r="R354" s="55"/>
      <c r="S354" s="55" t="str">
        <f t="shared" si="4"/>
        <v/>
      </c>
      <c r="T354" s="55"/>
      <c r="U354" s="55" t="str">
        <f t="shared" si="5"/>
        <v/>
      </c>
      <c r="V354" s="104" t="str">
        <f t="shared" si="12"/>
        <v>  </v>
      </c>
      <c r="W354" s="152" t="str">
        <f t="shared" si="7"/>
        <v/>
      </c>
      <c r="X354" s="176" t="str">
        <f t="shared" si="8"/>
        <v/>
      </c>
      <c r="Y354" s="176" t="str">
        <f t="shared" si="11"/>
        <v>100.0%</v>
      </c>
      <c r="Z354" s="176" t="str">
        <f t="shared" si="9"/>
        <v/>
      </c>
      <c r="AA354" s="55"/>
      <c r="AB354" s="55"/>
    </row>
    <row r="355" ht="30.0" customHeight="1">
      <c r="A355" s="1"/>
      <c r="B355" s="166" t="str">
        <f t="shared" si="1"/>
        <v>0</v>
      </c>
      <c r="C355" s="98" t="str">
        <f t="shared" si="10"/>
        <v>-</v>
      </c>
      <c r="D355" s="151" t="str">
        <f>IF('CADASTRO PROD'!D352 = "","", 'CADASTRO PROD'!D352)</f>
        <v/>
      </c>
      <c r="E355" s="100" t="str">
        <f>IF('CADASTRO PROD'!E352:G352 = "", "", 'CADASTRO PROD'!E352:G352)</f>
        <v/>
      </c>
      <c r="F355" s="92"/>
      <c r="G355" s="93"/>
      <c r="H355" s="101" t="str">
        <f>IF(D355="","",(SUMIFS('LANÇAMENTOS ENT'!N:N,'LANÇAMENTOS ENT'!E:E,D355)-SUMIFS('LANÇAMENTOS SAÍ'!K:K,'LANÇAMENTOS SAÍ'!E:E,D355)+SUMIFS('CADASTRO PROD'!I:I,'CADASTRO PROD'!D:D,D355)))</f>
        <v/>
      </c>
      <c r="I355" s="101"/>
      <c r="J355" s="151" t="str">
        <f>VLOOKUP(E355, 'LANÇAMENTOS ENT'!$AN$8:$AO$507, 2,FALSE)</f>
        <v>#N/A</v>
      </c>
      <c r="K355" s="103" t="str">
        <f>IFERROR(VLOOKUP($D355,'CADASTRO PROD'!$D$8:$P$508,13, FALSE)*H355, "")</f>
        <v>  </v>
      </c>
      <c r="L355" s="103" t="str">
        <f>IFERROR(VLOOKUP($D355,'CADASTRO PROD'!$D$8:$P$508,13, FALSE)*I355, "")</f>
        <v>  </v>
      </c>
      <c r="M355" s="172" t="str">
        <f t="shared" si="2"/>
        <v/>
      </c>
      <c r="N355" s="173" t="str">
        <f t="shared" si="3"/>
        <v/>
      </c>
      <c r="O355" s="181"/>
      <c r="P355" s="179"/>
      <c r="Q355" s="55"/>
      <c r="R355" s="55"/>
      <c r="S355" s="55" t="str">
        <f t="shared" si="4"/>
        <v/>
      </c>
      <c r="T355" s="55"/>
      <c r="U355" s="55" t="str">
        <f t="shared" si="5"/>
        <v/>
      </c>
      <c r="V355" s="104" t="str">
        <f t="shared" si="12"/>
        <v>  </v>
      </c>
      <c r="W355" s="152" t="str">
        <f t="shared" si="7"/>
        <v/>
      </c>
      <c r="X355" s="176" t="str">
        <f t="shared" si="8"/>
        <v/>
      </c>
      <c r="Y355" s="176" t="str">
        <f t="shared" si="11"/>
        <v>100.0%</v>
      </c>
      <c r="Z355" s="176" t="str">
        <f t="shared" si="9"/>
        <v/>
      </c>
      <c r="AA355" s="55"/>
      <c r="AB355" s="55"/>
    </row>
    <row r="356" ht="30.0" customHeight="1">
      <c r="A356" s="1"/>
      <c r="B356" s="166" t="str">
        <f t="shared" si="1"/>
        <v>0</v>
      </c>
      <c r="C356" s="108" t="str">
        <f t="shared" si="10"/>
        <v>-</v>
      </c>
      <c r="D356" s="150" t="str">
        <f>IF('CADASTRO PROD'!D353 = "","", 'CADASTRO PROD'!D353)</f>
        <v/>
      </c>
      <c r="E356" s="110" t="str">
        <f>IF('CADASTRO PROD'!E353:G353 = "", "", 'CADASTRO PROD'!E353:G353)</f>
        <v/>
      </c>
      <c r="F356" s="92"/>
      <c r="G356" s="93"/>
      <c r="H356" s="111" t="str">
        <f>IF(D356="","",(SUMIFS('LANÇAMENTOS ENT'!N:N,'LANÇAMENTOS ENT'!E:E,D356)-SUMIFS('LANÇAMENTOS SAÍ'!K:K,'LANÇAMENTOS SAÍ'!E:E,D356)+SUMIFS('CADASTRO PROD'!I:I,'CADASTRO PROD'!D:D,D356)))</f>
        <v/>
      </c>
      <c r="I356" s="111"/>
      <c r="J356" s="150" t="str">
        <f>VLOOKUP(E356, 'LANÇAMENTOS ENT'!$AN$8:$AO$507, 2,FALSE)</f>
        <v>#N/A</v>
      </c>
      <c r="K356" s="113" t="str">
        <f>IFERROR(VLOOKUP($D356,'CADASTRO PROD'!$D$8:$P$508,13, FALSE)*H356, "")</f>
        <v>  </v>
      </c>
      <c r="L356" s="113" t="str">
        <f>IFERROR(VLOOKUP($D356,'CADASTRO PROD'!$D$8:$P$508,13, FALSE)*I356, "")</f>
        <v>  </v>
      </c>
      <c r="M356" s="178" t="str">
        <f t="shared" si="2"/>
        <v/>
      </c>
      <c r="N356" s="173" t="str">
        <f t="shared" si="3"/>
        <v/>
      </c>
      <c r="O356" s="181"/>
      <c r="P356" s="179"/>
      <c r="Q356" s="55"/>
      <c r="R356" s="55"/>
      <c r="S356" s="55" t="str">
        <f t="shared" si="4"/>
        <v/>
      </c>
      <c r="T356" s="55"/>
      <c r="U356" s="55" t="str">
        <f t="shared" si="5"/>
        <v/>
      </c>
      <c r="V356" s="104" t="str">
        <f t="shared" si="12"/>
        <v>  </v>
      </c>
      <c r="W356" s="152" t="str">
        <f t="shared" si="7"/>
        <v/>
      </c>
      <c r="X356" s="176" t="str">
        <f t="shared" si="8"/>
        <v/>
      </c>
      <c r="Y356" s="176" t="str">
        <f t="shared" si="11"/>
        <v>100.0%</v>
      </c>
      <c r="Z356" s="176" t="str">
        <f t="shared" si="9"/>
        <v/>
      </c>
      <c r="AA356" s="55"/>
      <c r="AB356" s="55"/>
    </row>
    <row r="357" ht="30.0" customHeight="1">
      <c r="A357" s="1"/>
      <c r="B357" s="166" t="str">
        <f t="shared" si="1"/>
        <v>0</v>
      </c>
      <c r="C357" s="98" t="str">
        <f t="shared" si="10"/>
        <v>-</v>
      </c>
      <c r="D357" s="151" t="str">
        <f>IF('CADASTRO PROD'!D354 = "","", 'CADASTRO PROD'!D354)</f>
        <v/>
      </c>
      <c r="E357" s="100" t="str">
        <f>IF('CADASTRO PROD'!E354:G354 = "", "", 'CADASTRO PROD'!E354:G354)</f>
        <v/>
      </c>
      <c r="F357" s="92"/>
      <c r="G357" s="93"/>
      <c r="H357" s="101" t="str">
        <f>IF(D357="","",(SUMIFS('LANÇAMENTOS ENT'!N:N,'LANÇAMENTOS ENT'!E:E,D357)-SUMIFS('LANÇAMENTOS SAÍ'!K:K,'LANÇAMENTOS SAÍ'!E:E,D357)+SUMIFS('CADASTRO PROD'!I:I,'CADASTRO PROD'!D:D,D357)))</f>
        <v/>
      </c>
      <c r="I357" s="101"/>
      <c r="J357" s="151" t="str">
        <f>VLOOKUP(E357, 'LANÇAMENTOS ENT'!$AN$8:$AO$507, 2,FALSE)</f>
        <v>#N/A</v>
      </c>
      <c r="K357" s="103" t="str">
        <f>IFERROR(VLOOKUP($D357,'CADASTRO PROD'!$D$8:$P$508,13, FALSE)*H357, "")</f>
        <v>  </v>
      </c>
      <c r="L357" s="103" t="str">
        <f>IFERROR(VLOOKUP($D357,'CADASTRO PROD'!$D$8:$P$508,13, FALSE)*I357, "")</f>
        <v>  </v>
      </c>
      <c r="M357" s="172" t="str">
        <f t="shared" si="2"/>
        <v/>
      </c>
      <c r="N357" s="173" t="str">
        <f t="shared" si="3"/>
        <v/>
      </c>
      <c r="O357" s="181"/>
      <c r="P357" s="179"/>
      <c r="Q357" s="55"/>
      <c r="R357" s="55"/>
      <c r="S357" s="55" t="str">
        <f t="shared" si="4"/>
        <v/>
      </c>
      <c r="T357" s="55"/>
      <c r="U357" s="55" t="str">
        <f t="shared" si="5"/>
        <v/>
      </c>
      <c r="V357" s="104" t="str">
        <f t="shared" si="12"/>
        <v>  </v>
      </c>
      <c r="W357" s="152" t="str">
        <f t="shared" si="7"/>
        <v/>
      </c>
      <c r="X357" s="176" t="str">
        <f t="shared" si="8"/>
        <v/>
      </c>
      <c r="Y357" s="176" t="str">
        <f t="shared" si="11"/>
        <v>100.0%</v>
      </c>
      <c r="Z357" s="176" t="str">
        <f t="shared" si="9"/>
        <v/>
      </c>
      <c r="AA357" s="55"/>
      <c r="AB357" s="55"/>
    </row>
    <row r="358" ht="30.0" customHeight="1">
      <c r="A358" s="1"/>
      <c r="B358" s="166" t="str">
        <f t="shared" si="1"/>
        <v>0</v>
      </c>
      <c r="C358" s="108" t="str">
        <f t="shared" si="10"/>
        <v>-</v>
      </c>
      <c r="D358" s="150" t="str">
        <f>IF('CADASTRO PROD'!D355 = "","", 'CADASTRO PROD'!D355)</f>
        <v/>
      </c>
      <c r="E358" s="110" t="str">
        <f>IF('CADASTRO PROD'!E355:G355 = "", "", 'CADASTRO PROD'!E355:G355)</f>
        <v/>
      </c>
      <c r="F358" s="92"/>
      <c r="G358" s="93"/>
      <c r="H358" s="111" t="str">
        <f>IF(D358="","",(SUMIFS('LANÇAMENTOS ENT'!N:N,'LANÇAMENTOS ENT'!E:E,D358)-SUMIFS('LANÇAMENTOS SAÍ'!K:K,'LANÇAMENTOS SAÍ'!E:E,D358)+SUMIFS('CADASTRO PROD'!I:I,'CADASTRO PROD'!D:D,D358)))</f>
        <v/>
      </c>
      <c r="I358" s="111"/>
      <c r="J358" s="150" t="str">
        <f>VLOOKUP(E358, 'LANÇAMENTOS ENT'!$AN$8:$AO$507, 2,FALSE)</f>
        <v>#N/A</v>
      </c>
      <c r="K358" s="113" t="str">
        <f>IFERROR(VLOOKUP($D358,'CADASTRO PROD'!$D$8:$P$508,13, FALSE)*H358, "")</f>
        <v>  </v>
      </c>
      <c r="L358" s="113" t="str">
        <f>IFERROR(VLOOKUP($D358,'CADASTRO PROD'!$D$8:$P$508,13, FALSE)*I358, "")</f>
        <v>  </v>
      </c>
      <c r="M358" s="178" t="str">
        <f t="shared" si="2"/>
        <v/>
      </c>
      <c r="N358" s="173" t="str">
        <f t="shared" si="3"/>
        <v/>
      </c>
      <c r="O358" s="181"/>
      <c r="P358" s="179"/>
      <c r="Q358" s="55"/>
      <c r="R358" s="55"/>
      <c r="S358" s="55" t="str">
        <f t="shared" si="4"/>
        <v/>
      </c>
      <c r="T358" s="55"/>
      <c r="U358" s="55" t="str">
        <f t="shared" si="5"/>
        <v/>
      </c>
      <c r="V358" s="104" t="str">
        <f t="shared" si="12"/>
        <v>  </v>
      </c>
      <c r="W358" s="152" t="str">
        <f t="shared" si="7"/>
        <v/>
      </c>
      <c r="X358" s="176" t="str">
        <f t="shared" si="8"/>
        <v/>
      </c>
      <c r="Y358" s="176" t="str">
        <f t="shared" si="11"/>
        <v>100.0%</v>
      </c>
      <c r="Z358" s="176" t="str">
        <f t="shared" si="9"/>
        <v/>
      </c>
      <c r="AA358" s="55"/>
      <c r="AB358" s="55"/>
    </row>
    <row r="359" ht="30.0" customHeight="1">
      <c r="A359" s="1"/>
      <c r="B359" s="166" t="str">
        <f t="shared" si="1"/>
        <v>0</v>
      </c>
      <c r="C359" s="98" t="str">
        <f t="shared" si="10"/>
        <v>-</v>
      </c>
      <c r="D359" s="151" t="str">
        <f>IF('CADASTRO PROD'!D356 = "","", 'CADASTRO PROD'!D356)</f>
        <v/>
      </c>
      <c r="E359" s="100" t="str">
        <f>IF('CADASTRO PROD'!E356:G356 = "", "", 'CADASTRO PROD'!E356:G356)</f>
        <v/>
      </c>
      <c r="F359" s="92"/>
      <c r="G359" s="93"/>
      <c r="H359" s="101" t="str">
        <f>IF(D359="","",(SUMIFS('LANÇAMENTOS ENT'!N:N,'LANÇAMENTOS ENT'!E:E,D359)-SUMIFS('LANÇAMENTOS SAÍ'!K:K,'LANÇAMENTOS SAÍ'!E:E,D359)+SUMIFS('CADASTRO PROD'!I:I,'CADASTRO PROD'!D:D,D359)))</f>
        <v/>
      </c>
      <c r="I359" s="101"/>
      <c r="J359" s="151" t="str">
        <f>VLOOKUP(E359, 'LANÇAMENTOS ENT'!$AN$8:$AO$507, 2,FALSE)</f>
        <v>#N/A</v>
      </c>
      <c r="K359" s="103" t="str">
        <f>IFERROR(VLOOKUP($D359,'CADASTRO PROD'!$D$8:$P$508,13, FALSE)*H359, "")</f>
        <v>  </v>
      </c>
      <c r="L359" s="103" t="str">
        <f>IFERROR(VLOOKUP($D359,'CADASTRO PROD'!$D$8:$P$508,13, FALSE)*I359, "")</f>
        <v>  </v>
      </c>
      <c r="M359" s="172" t="str">
        <f t="shared" si="2"/>
        <v/>
      </c>
      <c r="N359" s="173" t="str">
        <f t="shared" si="3"/>
        <v/>
      </c>
      <c r="O359" s="181"/>
      <c r="P359" s="179"/>
      <c r="Q359" s="55"/>
      <c r="R359" s="55"/>
      <c r="S359" s="55" t="str">
        <f t="shared" si="4"/>
        <v/>
      </c>
      <c r="T359" s="55"/>
      <c r="U359" s="55" t="str">
        <f t="shared" si="5"/>
        <v/>
      </c>
      <c r="V359" s="104" t="str">
        <f t="shared" si="12"/>
        <v>  </v>
      </c>
      <c r="W359" s="152" t="str">
        <f t="shared" si="7"/>
        <v/>
      </c>
      <c r="X359" s="176" t="str">
        <f t="shared" si="8"/>
        <v/>
      </c>
      <c r="Y359" s="176" t="str">
        <f t="shared" si="11"/>
        <v>100.0%</v>
      </c>
      <c r="Z359" s="176" t="str">
        <f t="shared" si="9"/>
        <v/>
      </c>
      <c r="AA359" s="55"/>
      <c r="AB359" s="55"/>
    </row>
    <row r="360" ht="30.0" customHeight="1">
      <c r="A360" s="1"/>
      <c r="B360" s="166" t="str">
        <f t="shared" si="1"/>
        <v>0</v>
      </c>
      <c r="C360" s="108" t="str">
        <f t="shared" si="10"/>
        <v>-</v>
      </c>
      <c r="D360" s="150" t="str">
        <f>IF('CADASTRO PROD'!D357 = "","", 'CADASTRO PROD'!D357)</f>
        <v/>
      </c>
      <c r="E360" s="110" t="str">
        <f>IF('CADASTRO PROD'!E357:G357 = "", "", 'CADASTRO PROD'!E357:G357)</f>
        <v/>
      </c>
      <c r="F360" s="92"/>
      <c r="G360" s="93"/>
      <c r="H360" s="111" t="str">
        <f>IF(D360="","",(SUMIFS('LANÇAMENTOS ENT'!N:N,'LANÇAMENTOS ENT'!E:E,D360)-SUMIFS('LANÇAMENTOS SAÍ'!K:K,'LANÇAMENTOS SAÍ'!E:E,D360)+SUMIFS('CADASTRO PROD'!I:I,'CADASTRO PROD'!D:D,D360)))</f>
        <v/>
      </c>
      <c r="I360" s="111"/>
      <c r="J360" s="150" t="str">
        <f>VLOOKUP(E360, 'LANÇAMENTOS ENT'!$AN$8:$AO$507, 2,FALSE)</f>
        <v>#N/A</v>
      </c>
      <c r="K360" s="113" t="str">
        <f>IFERROR(VLOOKUP($D360,'CADASTRO PROD'!$D$8:$P$508,13, FALSE)*H360, "")</f>
        <v>  </v>
      </c>
      <c r="L360" s="113" t="str">
        <f>IFERROR(VLOOKUP($D360,'CADASTRO PROD'!$D$8:$P$508,13, FALSE)*I360, "")</f>
        <v>  </v>
      </c>
      <c r="M360" s="178" t="str">
        <f t="shared" si="2"/>
        <v/>
      </c>
      <c r="N360" s="173" t="str">
        <f t="shared" si="3"/>
        <v/>
      </c>
      <c r="O360" s="181"/>
      <c r="P360" s="179"/>
      <c r="Q360" s="55"/>
      <c r="R360" s="55"/>
      <c r="S360" s="55" t="str">
        <f t="shared" si="4"/>
        <v/>
      </c>
      <c r="T360" s="55"/>
      <c r="U360" s="55" t="str">
        <f t="shared" si="5"/>
        <v/>
      </c>
      <c r="V360" s="104" t="str">
        <f t="shared" si="12"/>
        <v>  </v>
      </c>
      <c r="W360" s="152" t="str">
        <f t="shared" si="7"/>
        <v/>
      </c>
      <c r="X360" s="176" t="str">
        <f t="shared" si="8"/>
        <v/>
      </c>
      <c r="Y360" s="176" t="str">
        <f t="shared" si="11"/>
        <v>100.0%</v>
      </c>
      <c r="Z360" s="176" t="str">
        <f t="shared" si="9"/>
        <v/>
      </c>
      <c r="AA360" s="55"/>
      <c r="AB360" s="55"/>
    </row>
    <row r="361" ht="30.0" customHeight="1">
      <c r="A361" s="1"/>
      <c r="B361" s="166" t="str">
        <f t="shared" si="1"/>
        <v>0</v>
      </c>
      <c r="C361" s="98" t="str">
        <f t="shared" si="10"/>
        <v>-</v>
      </c>
      <c r="D361" s="151" t="str">
        <f>IF('CADASTRO PROD'!D358 = "","", 'CADASTRO PROD'!D358)</f>
        <v/>
      </c>
      <c r="E361" s="100" t="str">
        <f>IF('CADASTRO PROD'!E358:G358 = "", "", 'CADASTRO PROD'!E358:G358)</f>
        <v/>
      </c>
      <c r="F361" s="92"/>
      <c r="G361" s="93"/>
      <c r="H361" s="101" t="str">
        <f>IF(D361="","",(SUMIFS('LANÇAMENTOS ENT'!N:N,'LANÇAMENTOS ENT'!E:E,D361)-SUMIFS('LANÇAMENTOS SAÍ'!K:K,'LANÇAMENTOS SAÍ'!E:E,D361)+SUMIFS('CADASTRO PROD'!I:I,'CADASTRO PROD'!D:D,D361)))</f>
        <v/>
      </c>
      <c r="I361" s="101"/>
      <c r="J361" s="151" t="str">
        <f>VLOOKUP(E361, 'LANÇAMENTOS ENT'!$AN$8:$AO$507, 2,FALSE)</f>
        <v>#N/A</v>
      </c>
      <c r="K361" s="103" t="str">
        <f>IFERROR(VLOOKUP($D361,'CADASTRO PROD'!$D$8:$P$508,13, FALSE)*H361, "")</f>
        <v>  </v>
      </c>
      <c r="L361" s="103" t="str">
        <f>IFERROR(VLOOKUP($D361,'CADASTRO PROD'!$D$8:$P$508,13, FALSE)*I361, "")</f>
        <v>  </v>
      </c>
      <c r="M361" s="172" t="str">
        <f t="shared" si="2"/>
        <v/>
      </c>
      <c r="N361" s="173" t="str">
        <f t="shared" si="3"/>
        <v/>
      </c>
      <c r="O361" s="181"/>
      <c r="P361" s="179"/>
      <c r="Q361" s="55"/>
      <c r="R361" s="55"/>
      <c r="S361" s="55" t="str">
        <f t="shared" si="4"/>
        <v/>
      </c>
      <c r="T361" s="55"/>
      <c r="U361" s="55" t="str">
        <f t="shared" si="5"/>
        <v/>
      </c>
      <c r="V361" s="104" t="str">
        <f t="shared" si="12"/>
        <v>  </v>
      </c>
      <c r="W361" s="152" t="str">
        <f t="shared" si="7"/>
        <v/>
      </c>
      <c r="X361" s="176" t="str">
        <f t="shared" si="8"/>
        <v/>
      </c>
      <c r="Y361" s="176" t="str">
        <f t="shared" si="11"/>
        <v>100.0%</v>
      </c>
      <c r="Z361" s="176" t="str">
        <f t="shared" si="9"/>
        <v/>
      </c>
      <c r="AA361" s="55"/>
      <c r="AB361" s="55"/>
    </row>
    <row r="362" ht="30.0" customHeight="1">
      <c r="A362" s="1"/>
      <c r="B362" s="166" t="str">
        <f t="shared" si="1"/>
        <v>0</v>
      </c>
      <c r="C362" s="108" t="str">
        <f t="shared" si="10"/>
        <v>-</v>
      </c>
      <c r="D362" s="150" t="str">
        <f>IF('CADASTRO PROD'!D359 = "","", 'CADASTRO PROD'!D359)</f>
        <v/>
      </c>
      <c r="E362" s="110" t="str">
        <f>IF('CADASTRO PROD'!E359:G359 = "", "", 'CADASTRO PROD'!E359:G359)</f>
        <v/>
      </c>
      <c r="F362" s="92"/>
      <c r="G362" s="93"/>
      <c r="H362" s="111" t="str">
        <f>IF(D362="","",(SUMIFS('LANÇAMENTOS ENT'!N:N,'LANÇAMENTOS ENT'!E:E,D362)-SUMIFS('LANÇAMENTOS SAÍ'!K:K,'LANÇAMENTOS SAÍ'!E:E,D362)+SUMIFS('CADASTRO PROD'!I:I,'CADASTRO PROD'!D:D,D362)))</f>
        <v/>
      </c>
      <c r="I362" s="111"/>
      <c r="J362" s="150" t="str">
        <f>VLOOKUP(E362, 'LANÇAMENTOS ENT'!$AN$8:$AO$507, 2,FALSE)</f>
        <v>#N/A</v>
      </c>
      <c r="K362" s="113" t="str">
        <f>IFERROR(VLOOKUP($D362,'CADASTRO PROD'!$D$8:$P$508,13, FALSE)*H362, "")</f>
        <v>  </v>
      </c>
      <c r="L362" s="113" t="str">
        <f>IFERROR(VLOOKUP($D362,'CADASTRO PROD'!$D$8:$P$508,13, FALSE)*I362, "")</f>
        <v>  </v>
      </c>
      <c r="M362" s="178" t="str">
        <f t="shared" si="2"/>
        <v/>
      </c>
      <c r="N362" s="173" t="str">
        <f t="shared" si="3"/>
        <v/>
      </c>
      <c r="O362" s="181"/>
      <c r="P362" s="179"/>
      <c r="Q362" s="55"/>
      <c r="R362" s="55"/>
      <c r="S362" s="55" t="str">
        <f t="shared" si="4"/>
        <v/>
      </c>
      <c r="T362" s="55"/>
      <c r="U362" s="55" t="str">
        <f t="shared" si="5"/>
        <v/>
      </c>
      <c r="V362" s="104" t="str">
        <f t="shared" si="12"/>
        <v>  </v>
      </c>
      <c r="W362" s="152" t="str">
        <f t="shared" si="7"/>
        <v/>
      </c>
      <c r="X362" s="176" t="str">
        <f t="shared" si="8"/>
        <v/>
      </c>
      <c r="Y362" s="176" t="str">
        <f t="shared" si="11"/>
        <v>100.0%</v>
      </c>
      <c r="Z362" s="176" t="str">
        <f t="shared" si="9"/>
        <v/>
      </c>
      <c r="AA362" s="55"/>
      <c r="AB362" s="55"/>
    </row>
    <row r="363" ht="30.0" customHeight="1">
      <c r="A363" s="1"/>
      <c r="B363" s="166" t="str">
        <f t="shared" si="1"/>
        <v>0</v>
      </c>
      <c r="C363" s="98" t="str">
        <f t="shared" si="10"/>
        <v>-</v>
      </c>
      <c r="D363" s="151" t="str">
        <f>IF('CADASTRO PROD'!D360 = "","", 'CADASTRO PROD'!D360)</f>
        <v/>
      </c>
      <c r="E363" s="100" t="str">
        <f>IF('CADASTRO PROD'!E360:G360 = "", "", 'CADASTRO PROD'!E360:G360)</f>
        <v/>
      </c>
      <c r="F363" s="92"/>
      <c r="G363" s="93"/>
      <c r="H363" s="101" t="str">
        <f>IF(D363="","",(SUMIFS('LANÇAMENTOS ENT'!N:N,'LANÇAMENTOS ENT'!E:E,D363)-SUMIFS('LANÇAMENTOS SAÍ'!K:K,'LANÇAMENTOS SAÍ'!E:E,D363)+SUMIFS('CADASTRO PROD'!I:I,'CADASTRO PROD'!D:D,D363)))</f>
        <v/>
      </c>
      <c r="I363" s="101"/>
      <c r="J363" s="151" t="str">
        <f>VLOOKUP(E363, 'LANÇAMENTOS ENT'!$AN$8:$AO$507, 2,FALSE)</f>
        <v>#N/A</v>
      </c>
      <c r="K363" s="103" t="str">
        <f>IFERROR(VLOOKUP($D363,'CADASTRO PROD'!$D$8:$P$508,13, FALSE)*H363, "")</f>
        <v>  </v>
      </c>
      <c r="L363" s="103" t="str">
        <f>IFERROR(VLOOKUP($D363,'CADASTRO PROD'!$D$8:$P$508,13, FALSE)*I363, "")</f>
        <v>  </v>
      </c>
      <c r="M363" s="172" t="str">
        <f t="shared" si="2"/>
        <v/>
      </c>
      <c r="N363" s="173" t="str">
        <f t="shared" si="3"/>
        <v/>
      </c>
      <c r="O363" s="181"/>
      <c r="P363" s="179"/>
      <c r="Q363" s="55"/>
      <c r="R363" s="55"/>
      <c r="S363" s="55" t="str">
        <f t="shared" si="4"/>
        <v/>
      </c>
      <c r="T363" s="55"/>
      <c r="U363" s="55" t="str">
        <f t="shared" si="5"/>
        <v/>
      </c>
      <c r="V363" s="104" t="str">
        <f t="shared" si="12"/>
        <v>  </v>
      </c>
      <c r="W363" s="152" t="str">
        <f t="shared" si="7"/>
        <v/>
      </c>
      <c r="X363" s="176" t="str">
        <f t="shared" si="8"/>
        <v/>
      </c>
      <c r="Y363" s="176" t="str">
        <f t="shared" si="11"/>
        <v>100.0%</v>
      </c>
      <c r="Z363" s="176" t="str">
        <f t="shared" si="9"/>
        <v/>
      </c>
      <c r="AA363" s="55"/>
      <c r="AB363" s="55"/>
    </row>
    <row r="364" ht="30.0" customHeight="1">
      <c r="A364" s="1"/>
      <c r="B364" s="166" t="str">
        <f t="shared" si="1"/>
        <v>0</v>
      </c>
      <c r="C364" s="108" t="str">
        <f t="shared" si="10"/>
        <v>-</v>
      </c>
      <c r="D364" s="150" t="str">
        <f>IF('CADASTRO PROD'!D361 = "","", 'CADASTRO PROD'!D361)</f>
        <v/>
      </c>
      <c r="E364" s="110" t="str">
        <f>IF('CADASTRO PROD'!E361:G361 = "", "", 'CADASTRO PROD'!E361:G361)</f>
        <v/>
      </c>
      <c r="F364" s="92"/>
      <c r="G364" s="93"/>
      <c r="H364" s="111" t="str">
        <f>IF(D364="","",(SUMIFS('LANÇAMENTOS ENT'!N:N,'LANÇAMENTOS ENT'!E:E,D364)-SUMIFS('LANÇAMENTOS SAÍ'!K:K,'LANÇAMENTOS SAÍ'!E:E,D364)+SUMIFS('CADASTRO PROD'!I:I,'CADASTRO PROD'!D:D,D364)))</f>
        <v/>
      </c>
      <c r="I364" s="111"/>
      <c r="J364" s="150" t="str">
        <f>VLOOKUP(E364, 'LANÇAMENTOS ENT'!$AN$8:$AO$507, 2,FALSE)</f>
        <v>#N/A</v>
      </c>
      <c r="K364" s="113" t="str">
        <f>IFERROR(VLOOKUP($D364,'CADASTRO PROD'!$D$8:$P$508,13, FALSE)*H364, "")</f>
        <v>  </v>
      </c>
      <c r="L364" s="113" t="str">
        <f>IFERROR(VLOOKUP($D364,'CADASTRO PROD'!$D$8:$P$508,13, FALSE)*I364, "")</f>
        <v>  </v>
      </c>
      <c r="M364" s="178" t="str">
        <f t="shared" si="2"/>
        <v/>
      </c>
      <c r="N364" s="173" t="str">
        <f t="shared" si="3"/>
        <v/>
      </c>
      <c r="O364" s="181"/>
      <c r="P364" s="179"/>
      <c r="Q364" s="55"/>
      <c r="R364" s="55"/>
      <c r="S364" s="55" t="str">
        <f t="shared" si="4"/>
        <v/>
      </c>
      <c r="T364" s="55"/>
      <c r="U364" s="55" t="str">
        <f t="shared" si="5"/>
        <v/>
      </c>
      <c r="V364" s="104" t="str">
        <f t="shared" si="12"/>
        <v>  </v>
      </c>
      <c r="W364" s="152" t="str">
        <f t="shared" si="7"/>
        <v/>
      </c>
      <c r="X364" s="176" t="str">
        <f t="shared" si="8"/>
        <v/>
      </c>
      <c r="Y364" s="176" t="str">
        <f t="shared" si="11"/>
        <v>100.0%</v>
      </c>
      <c r="Z364" s="176" t="str">
        <f t="shared" si="9"/>
        <v/>
      </c>
      <c r="AA364" s="55"/>
      <c r="AB364" s="55"/>
    </row>
    <row r="365" ht="30.0" customHeight="1">
      <c r="A365" s="1"/>
      <c r="B365" s="166" t="str">
        <f t="shared" si="1"/>
        <v>0</v>
      </c>
      <c r="C365" s="98" t="str">
        <f t="shared" si="10"/>
        <v>-</v>
      </c>
      <c r="D365" s="151" t="str">
        <f>IF('CADASTRO PROD'!D362 = "","", 'CADASTRO PROD'!D362)</f>
        <v/>
      </c>
      <c r="E365" s="100" t="str">
        <f>IF('CADASTRO PROD'!E362:G362 = "", "", 'CADASTRO PROD'!E362:G362)</f>
        <v/>
      </c>
      <c r="F365" s="92"/>
      <c r="G365" s="93"/>
      <c r="H365" s="101" t="str">
        <f>IF(D365="","",(SUMIFS('LANÇAMENTOS ENT'!N:N,'LANÇAMENTOS ENT'!E:E,D365)-SUMIFS('LANÇAMENTOS SAÍ'!K:K,'LANÇAMENTOS SAÍ'!E:E,D365)+SUMIFS('CADASTRO PROD'!I:I,'CADASTRO PROD'!D:D,D365)))</f>
        <v/>
      </c>
      <c r="I365" s="101"/>
      <c r="J365" s="151" t="str">
        <f>VLOOKUP(E365, 'LANÇAMENTOS ENT'!$AN$8:$AO$507, 2,FALSE)</f>
        <v>#N/A</v>
      </c>
      <c r="K365" s="103" t="str">
        <f>IFERROR(VLOOKUP($D365,'CADASTRO PROD'!$D$8:$P$508,13, FALSE)*H365, "")</f>
        <v>  </v>
      </c>
      <c r="L365" s="103" t="str">
        <f>IFERROR(VLOOKUP($D365,'CADASTRO PROD'!$D$8:$P$508,13, FALSE)*I365, "")</f>
        <v>  </v>
      </c>
      <c r="M365" s="172" t="str">
        <f t="shared" si="2"/>
        <v/>
      </c>
      <c r="N365" s="173" t="str">
        <f t="shared" si="3"/>
        <v/>
      </c>
      <c r="O365" s="181"/>
      <c r="P365" s="179"/>
      <c r="Q365" s="55"/>
      <c r="R365" s="55"/>
      <c r="S365" s="55" t="str">
        <f t="shared" si="4"/>
        <v/>
      </c>
      <c r="T365" s="55"/>
      <c r="U365" s="55" t="str">
        <f t="shared" si="5"/>
        <v/>
      </c>
      <c r="V365" s="104" t="str">
        <f t="shared" si="12"/>
        <v>  </v>
      </c>
      <c r="W365" s="152" t="str">
        <f t="shared" si="7"/>
        <v/>
      </c>
      <c r="X365" s="176" t="str">
        <f t="shared" si="8"/>
        <v/>
      </c>
      <c r="Y365" s="176" t="str">
        <f t="shared" si="11"/>
        <v>100.0%</v>
      </c>
      <c r="Z365" s="176" t="str">
        <f t="shared" si="9"/>
        <v/>
      </c>
      <c r="AA365" s="55"/>
      <c r="AB365" s="55"/>
    </row>
    <row r="366" ht="30.0" customHeight="1">
      <c r="A366" s="1"/>
      <c r="B366" s="166" t="str">
        <f t="shared" si="1"/>
        <v>0</v>
      </c>
      <c r="C366" s="108" t="str">
        <f t="shared" si="10"/>
        <v>-</v>
      </c>
      <c r="D366" s="150" t="str">
        <f>IF('CADASTRO PROD'!D363 = "","", 'CADASTRO PROD'!D363)</f>
        <v/>
      </c>
      <c r="E366" s="110" t="str">
        <f>IF('CADASTRO PROD'!E363:G363 = "", "", 'CADASTRO PROD'!E363:G363)</f>
        <v/>
      </c>
      <c r="F366" s="92"/>
      <c r="G366" s="93"/>
      <c r="H366" s="111" t="str">
        <f>IF(D366="","",(SUMIFS('LANÇAMENTOS ENT'!N:N,'LANÇAMENTOS ENT'!E:E,D366)-SUMIFS('LANÇAMENTOS SAÍ'!K:K,'LANÇAMENTOS SAÍ'!E:E,D366)+SUMIFS('CADASTRO PROD'!I:I,'CADASTRO PROD'!D:D,D366)))</f>
        <v/>
      </c>
      <c r="I366" s="111"/>
      <c r="J366" s="150" t="str">
        <f>VLOOKUP(E366, 'LANÇAMENTOS ENT'!$AN$8:$AO$507, 2,FALSE)</f>
        <v>#N/A</v>
      </c>
      <c r="K366" s="113" t="str">
        <f>IFERROR(VLOOKUP($D366,'CADASTRO PROD'!$D$8:$P$508,13, FALSE)*H366, "")</f>
        <v>  </v>
      </c>
      <c r="L366" s="113" t="str">
        <f>IFERROR(VLOOKUP($D366,'CADASTRO PROD'!$D$8:$P$508,13, FALSE)*I366, "")</f>
        <v>  </v>
      </c>
      <c r="M366" s="178" t="str">
        <f t="shared" si="2"/>
        <v/>
      </c>
      <c r="N366" s="173" t="str">
        <f t="shared" si="3"/>
        <v/>
      </c>
      <c r="O366" s="181"/>
      <c r="P366" s="179"/>
      <c r="Q366" s="55"/>
      <c r="R366" s="55"/>
      <c r="S366" s="55" t="str">
        <f t="shared" si="4"/>
        <v/>
      </c>
      <c r="T366" s="55"/>
      <c r="U366" s="55" t="str">
        <f t="shared" si="5"/>
        <v/>
      </c>
      <c r="V366" s="104" t="str">
        <f t="shared" si="12"/>
        <v>  </v>
      </c>
      <c r="W366" s="152" t="str">
        <f t="shared" si="7"/>
        <v/>
      </c>
      <c r="X366" s="176" t="str">
        <f t="shared" si="8"/>
        <v/>
      </c>
      <c r="Y366" s="176" t="str">
        <f t="shared" si="11"/>
        <v>100.0%</v>
      </c>
      <c r="Z366" s="176" t="str">
        <f t="shared" si="9"/>
        <v/>
      </c>
      <c r="AA366" s="55"/>
      <c r="AB366" s="55"/>
    </row>
    <row r="367" ht="30.0" customHeight="1">
      <c r="A367" s="1"/>
      <c r="B367" s="166" t="str">
        <f t="shared" si="1"/>
        <v>0</v>
      </c>
      <c r="C367" s="98" t="str">
        <f t="shared" si="10"/>
        <v>-</v>
      </c>
      <c r="D367" s="151" t="str">
        <f>IF('CADASTRO PROD'!D364 = "","", 'CADASTRO PROD'!D364)</f>
        <v/>
      </c>
      <c r="E367" s="100" t="str">
        <f>IF('CADASTRO PROD'!E364:G364 = "", "", 'CADASTRO PROD'!E364:G364)</f>
        <v/>
      </c>
      <c r="F367" s="92"/>
      <c r="G367" s="93"/>
      <c r="H367" s="101" t="str">
        <f>IF(D367="","",(SUMIFS('LANÇAMENTOS ENT'!N:N,'LANÇAMENTOS ENT'!E:E,D367)-SUMIFS('LANÇAMENTOS SAÍ'!K:K,'LANÇAMENTOS SAÍ'!E:E,D367)+SUMIFS('CADASTRO PROD'!I:I,'CADASTRO PROD'!D:D,D367)))</f>
        <v/>
      </c>
      <c r="I367" s="101"/>
      <c r="J367" s="151" t="str">
        <f>VLOOKUP(E367, 'LANÇAMENTOS ENT'!$AN$8:$AO$507, 2,FALSE)</f>
        <v>#N/A</v>
      </c>
      <c r="K367" s="103" t="str">
        <f>IFERROR(VLOOKUP($D367,'CADASTRO PROD'!$D$8:$P$508,13, FALSE)*H367, "")</f>
        <v>  </v>
      </c>
      <c r="L367" s="103" t="str">
        <f>IFERROR(VLOOKUP($D367,'CADASTRO PROD'!$D$8:$P$508,13, FALSE)*I367, "")</f>
        <v>  </v>
      </c>
      <c r="M367" s="172" t="str">
        <f t="shared" si="2"/>
        <v/>
      </c>
      <c r="N367" s="173" t="str">
        <f t="shared" si="3"/>
        <v/>
      </c>
      <c r="O367" s="181"/>
      <c r="P367" s="179"/>
      <c r="Q367" s="55"/>
      <c r="R367" s="55"/>
      <c r="S367" s="55" t="str">
        <f t="shared" si="4"/>
        <v/>
      </c>
      <c r="T367" s="55"/>
      <c r="U367" s="55" t="str">
        <f t="shared" si="5"/>
        <v/>
      </c>
      <c r="V367" s="104" t="str">
        <f t="shared" si="12"/>
        <v>  </v>
      </c>
      <c r="W367" s="152" t="str">
        <f t="shared" si="7"/>
        <v/>
      </c>
      <c r="X367" s="176" t="str">
        <f t="shared" si="8"/>
        <v/>
      </c>
      <c r="Y367" s="176" t="str">
        <f t="shared" si="11"/>
        <v>100.0%</v>
      </c>
      <c r="Z367" s="176" t="str">
        <f t="shared" si="9"/>
        <v/>
      </c>
      <c r="AA367" s="55"/>
      <c r="AB367" s="55"/>
    </row>
    <row r="368" ht="30.0" customHeight="1">
      <c r="A368" s="1"/>
      <c r="B368" s="166" t="str">
        <f t="shared" si="1"/>
        <v>0</v>
      </c>
      <c r="C368" s="108" t="str">
        <f t="shared" si="10"/>
        <v>-</v>
      </c>
      <c r="D368" s="150" t="str">
        <f>IF('CADASTRO PROD'!D365 = "","", 'CADASTRO PROD'!D365)</f>
        <v/>
      </c>
      <c r="E368" s="110" t="str">
        <f>IF('CADASTRO PROD'!E365:G365 = "", "", 'CADASTRO PROD'!E365:G365)</f>
        <v/>
      </c>
      <c r="F368" s="92"/>
      <c r="G368" s="93"/>
      <c r="H368" s="111" t="str">
        <f>IF(D368="","",(SUMIFS('LANÇAMENTOS ENT'!N:N,'LANÇAMENTOS ENT'!E:E,D368)-SUMIFS('LANÇAMENTOS SAÍ'!K:K,'LANÇAMENTOS SAÍ'!E:E,D368)+SUMIFS('CADASTRO PROD'!I:I,'CADASTRO PROD'!D:D,D368)))</f>
        <v/>
      </c>
      <c r="I368" s="111"/>
      <c r="J368" s="150" t="str">
        <f>VLOOKUP(E368, 'LANÇAMENTOS ENT'!$AN$8:$AO$507, 2,FALSE)</f>
        <v>#N/A</v>
      </c>
      <c r="K368" s="113" t="str">
        <f>IFERROR(VLOOKUP($D368,'CADASTRO PROD'!$D$8:$P$508,13, FALSE)*H368, "")</f>
        <v>  </v>
      </c>
      <c r="L368" s="113" t="str">
        <f>IFERROR(VLOOKUP($D368,'CADASTRO PROD'!$D$8:$P$508,13, FALSE)*I368, "")</f>
        <v>  </v>
      </c>
      <c r="M368" s="178" t="str">
        <f t="shared" si="2"/>
        <v/>
      </c>
      <c r="N368" s="173" t="str">
        <f t="shared" si="3"/>
        <v/>
      </c>
      <c r="O368" s="181"/>
      <c r="P368" s="179"/>
      <c r="Q368" s="55"/>
      <c r="R368" s="55"/>
      <c r="S368" s="55" t="str">
        <f t="shared" si="4"/>
        <v/>
      </c>
      <c r="T368" s="55"/>
      <c r="U368" s="55" t="str">
        <f t="shared" si="5"/>
        <v/>
      </c>
      <c r="V368" s="104" t="str">
        <f t="shared" si="12"/>
        <v>  </v>
      </c>
      <c r="W368" s="152" t="str">
        <f t="shared" si="7"/>
        <v/>
      </c>
      <c r="X368" s="176" t="str">
        <f t="shared" si="8"/>
        <v/>
      </c>
      <c r="Y368" s="176" t="str">
        <f t="shared" si="11"/>
        <v>100.0%</v>
      </c>
      <c r="Z368" s="176" t="str">
        <f t="shared" si="9"/>
        <v/>
      </c>
      <c r="AA368" s="55"/>
      <c r="AB368" s="55"/>
    </row>
    <row r="369" ht="30.0" customHeight="1">
      <c r="A369" s="1"/>
      <c r="B369" s="166" t="str">
        <f t="shared" si="1"/>
        <v>0</v>
      </c>
      <c r="C369" s="98" t="str">
        <f t="shared" si="10"/>
        <v>-</v>
      </c>
      <c r="D369" s="151" t="str">
        <f>IF('CADASTRO PROD'!D366 = "","", 'CADASTRO PROD'!D366)</f>
        <v/>
      </c>
      <c r="E369" s="100" t="str">
        <f>IF('CADASTRO PROD'!E366:G366 = "", "", 'CADASTRO PROD'!E366:G366)</f>
        <v/>
      </c>
      <c r="F369" s="92"/>
      <c r="G369" s="93"/>
      <c r="H369" s="101" t="str">
        <f>IF(D369="","",(SUMIFS('LANÇAMENTOS ENT'!N:N,'LANÇAMENTOS ENT'!E:E,D369)-SUMIFS('LANÇAMENTOS SAÍ'!K:K,'LANÇAMENTOS SAÍ'!E:E,D369)+SUMIFS('CADASTRO PROD'!I:I,'CADASTRO PROD'!D:D,D369)))</f>
        <v/>
      </c>
      <c r="I369" s="101"/>
      <c r="J369" s="151" t="str">
        <f>VLOOKUP(E369, 'LANÇAMENTOS ENT'!$AN$8:$AO$507, 2,FALSE)</f>
        <v>#N/A</v>
      </c>
      <c r="K369" s="103" t="str">
        <f>IFERROR(VLOOKUP($D369,'CADASTRO PROD'!$D$8:$P$508,13, FALSE)*H369, "")</f>
        <v>  </v>
      </c>
      <c r="L369" s="103" t="str">
        <f>IFERROR(VLOOKUP($D369,'CADASTRO PROD'!$D$8:$P$508,13, FALSE)*I369, "")</f>
        <v>  </v>
      </c>
      <c r="M369" s="172" t="str">
        <f t="shared" si="2"/>
        <v/>
      </c>
      <c r="N369" s="173" t="str">
        <f t="shared" si="3"/>
        <v/>
      </c>
      <c r="O369" s="181"/>
      <c r="P369" s="179"/>
      <c r="Q369" s="55"/>
      <c r="R369" s="55"/>
      <c r="S369" s="55" t="str">
        <f t="shared" si="4"/>
        <v/>
      </c>
      <c r="T369" s="55"/>
      <c r="U369" s="55" t="str">
        <f t="shared" si="5"/>
        <v/>
      </c>
      <c r="V369" s="104" t="str">
        <f t="shared" si="12"/>
        <v>  </v>
      </c>
      <c r="W369" s="152" t="str">
        <f t="shared" si="7"/>
        <v/>
      </c>
      <c r="X369" s="176" t="str">
        <f t="shared" si="8"/>
        <v/>
      </c>
      <c r="Y369" s="176" t="str">
        <f t="shared" si="11"/>
        <v>100.0%</v>
      </c>
      <c r="Z369" s="176" t="str">
        <f t="shared" si="9"/>
        <v/>
      </c>
      <c r="AA369" s="55"/>
      <c r="AB369" s="55"/>
    </row>
    <row r="370" ht="30.0" customHeight="1">
      <c r="A370" s="1"/>
      <c r="B370" s="166" t="str">
        <f t="shared" si="1"/>
        <v>0</v>
      </c>
      <c r="C370" s="108" t="str">
        <f t="shared" si="10"/>
        <v>-</v>
      </c>
      <c r="D370" s="150" t="str">
        <f>IF('CADASTRO PROD'!D367 = "","", 'CADASTRO PROD'!D367)</f>
        <v/>
      </c>
      <c r="E370" s="110" t="str">
        <f>IF('CADASTRO PROD'!E367:G367 = "", "", 'CADASTRO PROD'!E367:G367)</f>
        <v/>
      </c>
      <c r="F370" s="92"/>
      <c r="G370" s="93"/>
      <c r="H370" s="111" t="str">
        <f>IF(D370="","",(SUMIFS('LANÇAMENTOS ENT'!N:N,'LANÇAMENTOS ENT'!E:E,D370)-SUMIFS('LANÇAMENTOS SAÍ'!K:K,'LANÇAMENTOS SAÍ'!E:E,D370)+SUMIFS('CADASTRO PROD'!I:I,'CADASTRO PROD'!D:D,D370)))</f>
        <v/>
      </c>
      <c r="I370" s="111"/>
      <c r="J370" s="150" t="str">
        <f>VLOOKUP(E370, 'LANÇAMENTOS ENT'!$AN$8:$AO$507, 2,FALSE)</f>
        <v>#N/A</v>
      </c>
      <c r="K370" s="113" t="str">
        <f>IFERROR(VLOOKUP($D370,'CADASTRO PROD'!$D$8:$P$508,13, FALSE)*H370, "")</f>
        <v>  </v>
      </c>
      <c r="L370" s="113" t="str">
        <f>IFERROR(VLOOKUP($D370,'CADASTRO PROD'!$D$8:$P$508,13, FALSE)*I370, "")</f>
        <v>  </v>
      </c>
      <c r="M370" s="178" t="str">
        <f t="shared" si="2"/>
        <v/>
      </c>
      <c r="N370" s="173" t="str">
        <f t="shared" si="3"/>
        <v/>
      </c>
      <c r="O370" s="181"/>
      <c r="P370" s="179"/>
      <c r="Q370" s="55"/>
      <c r="R370" s="55"/>
      <c r="S370" s="55" t="str">
        <f t="shared" si="4"/>
        <v/>
      </c>
      <c r="T370" s="55"/>
      <c r="U370" s="55" t="str">
        <f t="shared" si="5"/>
        <v/>
      </c>
      <c r="V370" s="104" t="str">
        <f t="shared" si="12"/>
        <v>  </v>
      </c>
      <c r="W370" s="152" t="str">
        <f t="shared" si="7"/>
        <v/>
      </c>
      <c r="X370" s="176" t="str">
        <f t="shared" si="8"/>
        <v/>
      </c>
      <c r="Y370" s="176" t="str">
        <f t="shared" si="11"/>
        <v>100.0%</v>
      </c>
      <c r="Z370" s="176" t="str">
        <f t="shared" si="9"/>
        <v/>
      </c>
      <c r="AA370" s="55"/>
      <c r="AB370" s="55"/>
    </row>
    <row r="371" ht="30.0" customHeight="1">
      <c r="A371" s="1"/>
      <c r="B371" s="166" t="str">
        <f t="shared" si="1"/>
        <v>0</v>
      </c>
      <c r="C371" s="98" t="str">
        <f t="shared" si="10"/>
        <v>-</v>
      </c>
      <c r="D371" s="151" t="str">
        <f>IF('CADASTRO PROD'!D368 = "","", 'CADASTRO PROD'!D368)</f>
        <v/>
      </c>
      <c r="E371" s="100" t="str">
        <f>IF('CADASTRO PROD'!E368:G368 = "", "", 'CADASTRO PROD'!E368:G368)</f>
        <v/>
      </c>
      <c r="F371" s="92"/>
      <c r="G371" s="93"/>
      <c r="H371" s="101" t="str">
        <f>IF(D371="","",(SUMIFS('LANÇAMENTOS ENT'!N:N,'LANÇAMENTOS ENT'!E:E,D371)-SUMIFS('LANÇAMENTOS SAÍ'!K:K,'LANÇAMENTOS SAÍ'!E:E,D371)+SUMIFS('CADASTRO PROD'!I:I,'CADASTRO PROD'!D:D,D371)))</f>
        <v/>
      </c>
      <c r="I371" s="101"/>
      <c r="J371" s="151" t="str">
        <f>VLOOKUP(E371, 'LANÇAMENTOS ENT'!$AN$8:$AO$507, 2,FALSE)</f>
        <v>#N/A</v>
      </c>
      <c r="K371" s="103" t="str">
        <f>IFERROR(VLOOKUP($D371,'CADASTRO PROD'!$D$8:$P$508,13, FALSE)*H371, "")</f>
        <v>  </v>
      </c>
      <c r="L371" s="103" t="str">
        <f>IFERROR(VLOOKUP($D371,'CADASTRO PROD'!$D$8:$P$508,13, FALSE)*I371, "")</f>
        <v>  </v>
      </c>
      <c r="M371" s="172" t="str">
        <f t="shared" si="2"/>
        <v/>
      </c>
      <c r="N371" s="173" t="str">
        <f t="shared" si="3"/>
        <v/>
      </c>
      <c r="O371" s="181"/>
      <c r="P371" s="179"/>
      <c r="Q371" s="55"/>
      <c r="R371" s="55"/>
      <c r="S371" s="55" t="str">
        <f t="shared" si="4"/>
        <v/>
      </c>
      <c r="T371" s="55"/>
      <c r="U371" s="55" t="str">
        <f t="shared" si="5"/>
        <v/>
      </c>
      <c r="V371" s="104" t="str">
        <f t="shared" si="12"/>
        <v>  </v>
      </c>
      <c r="W371" s="152" t="str">
        <f t="shared" si="7"/>
        <v/>
      </c>
      <c r="X371" s="176" t="str">
        <f t="shared" si="8"/>
        <v/>
      </c>
      <c r="Y371" s="176" t="str">
        <f t="shared" si="11"/>
        <v>100.0%</v>
      </c>
      <c r="Z371" s="176" t="str">
        <f t="shared" si="9"/>
        <v/>
      </c>
      <c r="AA371" s="55"/>
      <c r="AB371" s="55"/>
    </row>
    <row r="372" ht="30.0" customHeight="1">
      <c r="A372" s="1"/>
      <c r="B372" s="166" t="str">
        <f t="shared" si="1"/>
        <v>0</v>
      </c>
      <c r="C372" s="108" t="str">
        <f t="shared" si="10"/>
        <v>-</v>
      </c>
      <c r="D372" s="150" t="str">
        <f>IF('CADASTRO PROD'!D369 = "","", 'CADASTRO PROD'!D369)</f>
        <v/>
      </c>
      <c r="E372" s="110" t="str">
        <f>IF('CADASTRO PROD'!E369:G369 = "", "", 'CADASTRO PROD'!E369:G369)</f>
        <v/>
      </c>
      <c r="F372" s="92"/>
      <c r="G372" s="93"/>
      <c r="H372" s="111" t="str">
        <f>IF(D372="","",(SUMIFS('LANÇAMENTOS ENT'!N:N,'LANÇAMENTOS ENT'!E:E,D372)-SUMIFS('LANÇAMENTOS SAÍ'!K:K,'LANÇAMENTOS SAÍ'!E:E,D372)+SUMIFS('CADASTRO PROD'!I:I,'CADASTRO PROD'!D:D,D372)))</f>
        <v/>
      </c>
      <c r="I372" s="111"/>
      <c r="J372" s="150" t="str">
        <f>VLOOKUP(E372, 'LANÇAMENTOS ENT'!$AN$8:$AO$507, 2,FALSE)</f>
        <v>#N/A</v>
      </c>
      <c r="K372" s="113" t="str">
        <f>IFERROR(VLOOKUP($D372,'CADASTRO PROD'!$D$8:$P$508,13, FALSE)*H372, "")</f>
        <v>  </v>
      </c>
      <c r="L372" s="113" t="str">
        <f>IFERROR(VLOOKUP($D372,'CADASTRO PROD'!$D$8:$P$508,13, FALSE)*I372, "")</f>
        <v>  </v>
      </c>
      <c r="M372" s="178" t="str">
        <f t="shared" si="2"/>
        <v/>
      </c>
      <c r="N372" s="173" t="str">
        <f t="shared" si="3"/>
        <v/>
      </c>
      <c r="O372" s="181"/>
      <c r="P372" s="179"/>
      <c r="Q372" s="55"/>
      <c r="R372" s="55"/>
      <c r="S372" s="55" t="str">
        <f t="shared" si="4"/>
        <v/>
      </c>
      <c r="T372" s="55"/>
      <c r="U372" s="55" t="str">
        <f t="shared" si="5"/>
        <v/>
      </c>
      <c r="V372" s="104" t="str">
        <f t="shared" si="12"/>
        <v>  </v>
      </c>
      <c r="W372" s="152" t="str">
        <f t="shared" si="7"/>
        <v/>
      </c>
      <c r="X372" s="176" t="str">
        <f t="shared" si="8"/>
        <v/>
      </c>
      <c r="Y372" s="176" t="str">
        <f t="shared" si="11"/>
        <v>100.0%</v>
      </c>
      <c r="Z372" s="176" t="str">
        <f t="shared" si="9"/>
        <v/>
      </c>
      <c r="AA372" s="55"/>
      <c r="AB372" s="55"/>
    </row>
    <row r="373" ht="30.0" customHeight="1">
      <c r="A373" s="1"/>
      <c r="B373" s="166" t="str">
        <f t="shared" si="1"/>
        <v>0</v>
      </c>
      <c r="C373" s="98" t="str">
        <f t="shared" si="10"/>
        <v>-</v>
      </c>
      <c r="D373" s="151" t="str">
        <f>IF('CADASTRO PROD'!D370 = "","", 'CADASTRO PROD'!D370)</f>
        <v/>
      </c>
      <c r="E373" s="100" t="str">
        <f>IF('CADASTRO PROD'!E370:G370 = "", "", 'CADASTRO PROD'!E370:G370)</f>
        <v/>
      </c>
      <c r="F373" s="92"/>
      <c r="G373" s="93"/>
      <c r="H373" s="101" t="str">
        <f>IF(D373="","",(SUMIFS('LANÇAMENTOS ENT'!N:N,'LANÇAMENTOS ENT'!E:E,D373)-SUMIFS('LANÇAMENTOS SAÍ'!K:K,'LANÇAMENTOS SAÍ'!E:E,D373)+SUMIFS('CADASTRO PROD'!I:I,'CADASTRO PROD'!D:D,D373)))</f>
        <v/>
      </c>
      <c r="I373" s="101"/>
      <c r="J373" s="151" t="str">
        <f>VLOOKUP(E373, 'LANÇAMENTOS ENT'!$AN$8:$AO$507, 2,FALSE)</f>
        <v>#N/A</v>
      </c>
      <c r="K373" s="103" t="str">
        <f>IFERROR(VLOOKUP($D373,'CADASTRO PROD'!$D$8:$P$508,13, FALSE)*H373, "")</f>
        <v>  </v>
      </c>
      <c r="L373" s="103" t="str">
        <f>IFERROR(VLOOKUP($D373,'CADASTRO PROD'!$D$8:$P$508,13, FALSE)*I373, "")</f>
        <v>  </v>
      </c>
      <c r="M373" s="172" t="str">
        <f t="shared" si="2"/>
        <v/>
      </c>
      <c r="N373" s="173" t="str">
        <f t="shared" si="3"/>
        <v/>
      </c>
      <c r="O373" s="181"/>
      <c r="P373" s="179"/>
      <c r="Q373" s="55"/>
      <c r="R373" s="55"/>
      <c r="S373" s="55" t="str">
        <f t="shared" si="4"/>
        <v/>
      </c>
      <c r="T373" s="55"/>
      <c r="U373" s="55" t="str">
        <f t="shared" si="5"/>
        <v/>
      </c>
      <c r="V373" s="104" t="str">
        <f t="shared" si="12"/>
        <v>  </v>
      </c>
      <c r="W373" s="152" t="str">
        <f t="shared" si="7"/>
        <v/>
      </c>
      <c r="X373" s="176" t="str">
        <f t="shared" si="8"/>
        <v/>
      </c>
      <c r="Y373" s="176" t="str">
        <f t="shared" si="11"/>
        <v>100.0%</v>
      </c>
      <c r="Z373" s="176" t="str">
        <f t="shared" si="9"/>
        <v/>
      </c>
      <c r="AA373" s="55"/>
      <c r="AB373" s="55"/>
    </row>
    <row r="374" ht="30.0" customHeight="1">
      <c r="A374" s="1"/>
      <c r="B374" s="166" t="str">
        <f t="shared" si="1"/>
        <v>0</v>
      </c>
      <c r="C374" s="108" t="str">
        <f t="shared" si="10"/>
        <v>-</v>
      </c>
      <c r="D374" s="150" t="str">
        <f>IF('CADASTRO PROD'!D371 = "","", 'CADASTRO PROD'!D371)</f>
        <v/>
      </c>
      <c r="E374" s="110" t="str">
        <f>IF('CADASTRO PROD'!E371:G371 = "", "", 'CADASTRO PROD'!E371:G371)</f>
        <v/>
      </c>
      <c r="F374" s="92"/>
      <c r="G374" s="93"/>
      <c r="H374" s="111" t="str">
        <f>IF(D374="","",(SUMIFS('LANÇAMENTOS ENT'!N:N,'LANÇAMENTOS ENT'!E:E,D374)-SUMIFS('LANÇAMENTOS SAÍ'!K:K,'LANÇAMENTOS SAÍ'!E:E,D374)+SUMIFS('CADASTRO PROD'!I:I,'CADASTRO PROD'!D:D,D374)))</f>
        <v/>
      </c>
      <c r="I374" s="111"/>
      <c r="J374" s="150" t="str">
        <f>VLOOKUP(E374, 'LANÇAMENTOS ENT'!$AN$8:$AO$507, 2,FALSE)</f>
        <v>#N/A</v>
      </c>
      <c r="K374" s="113" t="str">
        <f>IFERROR(VLOOKUP($D374,'CADASTRO PROD'!$D$8:$P$508,13, FALSE)*H374, "")</f>
        <v>  </v>
      </c>
      <c r="L374" s="113" t="str">
        <f>IFERROR(VLOOKUP($D374,'CADASTRO PROD'!$D$8:$P$508,13, FALSE)*I374, "")</f>
        <v>  </v>
      </c>
      <c r="M374" s="178" t="str">
        <f t="shared" si="2"/>
        <v/>
      </c>
      <c r="N374" s="173" t="str">
        <f t="shared" si="3"/>
        <v/>
      </c>
      <c r="O374" s="181"/>
      <c r="P374" s="179"/>
      <c r="Q374" s="55"/>
      <c r="R374" s="55"/>
      <c r="S374" s="55" t="str">
        <f t="shared" si="4"/>
        <v/>
      </c>
      <c r="T374" s="55"/>
      <c r="U374" s="55" t="str">
        <f t="shared" si="5"/>
        <v/>
      </c>
      <c r="V374" s="104" t="str">
        <f t="shared" si="12"/>
        <v>  </v>
      </c>
      <c r="W374" s="152" t="str">
        <f t="shared" si="7"/>
        <v/>
      </c>
      <c r="X374" s="176" t="str">
        <f t="shared" si="8"/>
        <v/>
      </c>
      <c r="Y374" s="176" t="str">
        <f t="shared" si="11"/>
        <v>100.0%</v>
      </c>
      <c r="Z374" s="176" t="str">
        <f t="shared" si="9"/>
        <v/>
      </c>
      <c r="AA374" s="55"/>
      <c r="AB374" s="55"/>
    </row>
    <row r="375" ht="30.0" customHeight="1">
      <c r="A375" s="1"/>
      <c r="B375" s="166" t="str">
        <f t="shared" si="1"/>
        <v>0</v>
      </c>
      <c r="C375" s="98" t="str">
        <f t="shared" si="10"/>
        <v>-</v>
      </c>
      <c r="D375" s="151" t="str">
        <f>IF('CADASTRO PROD'!D372 = "","", 'CADASTRO PROD'!D372)</f>
        <v/>
      </c>
      <c r="E375" s="100" t="str">
        <f>IF('CADASTRO PROD'!E372:G372 = "", "", 'CADASTRO PROD'!E372:G372)</f>
        <v/>
      </c>
      <c r="F375" s="92"/>
      <c r="G375" s="93"/>
      <c r="H375" s="101" t="str">
        <f>IF(D375="","",(SUMIFS('LANÇAMENTOS ENT'!N:N,'LANÇAMENTOS ENT'!E:E,D375)-SUMIFS('LANÇAMENTOS SAÍ'!K:K,'LANÇAMENTOS SAÍ'!E:E,D375)+SUMIFS('CADASTRO PROD'!I:I,'CADASTRO PROD'!D:D,D375)))</f>
        <v/>
      </c>
      <c r="I375" s="101"/>
      <c r="J375" s="151" t="str">
        <f>VLOOKUP(E375, 'LANÇAMENTOS ENT'!$AN$8:$AO$507, 2,FALSE)</f>
        <v>#N/A</v>
      </c>
      <c r="K375" s="103" t="str">
        <f>IFERROR(VLOOKUP($D375,'CADASTRO PROD'!$D$8:$P$508,13, FALSE)*H375, "")</f>
        <v>  </v>
      </c>
      <c r="L375" s="103" t="str">
        <f>IFERROR(VLOOKUP($D375,'CADASTRO PROD'!$D$8:$P$508,13, FALSE)*I375, "")</f>
        <v>  </v>
      </c>
      <c r="M375" s="172" t="str">
        <f t="shared" si="2"/>
        <v/>
      </c>
      <c r="N375" s="173" t="str">
        <f t="shared" si="3"/>
        <v/>
      </c>
      <c r="O375" s="181"/>
      <c r="P375" s="179"/>
      <c r="Q375" s="55"/>
      <c r="R375" s="55"/>
      <c r="S375" s="55" t="str">
        <f t="shared" si="4"/>
        <v/>
      </c>
      <c r="T375" s="55"/>
      <c r="U375" s="55" t="str">
        <f t="shared" si="5"/>
        <v/>
      </c>
      <c r="V375" s="104" t="str">
        <f t="shared" si="12"/>
        <v>  </v>
      </c>
      <c r="W375" s="152" t="str">
        <f t="shared" si="7"/>
        <v/>
      </c>
      <c r="X375" s="176" t="str">
        <f t="shared" si="8"/>
        <v/>
      </c>
      <c r="Y375" s="176" t="str">
        <f t="shared" si="11"/>
        <v>100.0%</v>
      </c>
      <c r="Z375" s="176" t="str">
        <f t="shared" si="9"/>
        <v/>
      </c>
      <c r="AA375" s="55"/>
      <c r="AB375" s="55"/>
    </row>
    <row r="376" ht="30.0" customHeight="1">
      <c r="A376" s="1"/>
      <c r="B376" s="166" t="str">
        <f t="shared" si="1"/>
        <v>0</v>
      </c>
      <c r="C376" s="108" t="str">
        <f t="shared" si="10"/>
        <v>-</v>
      </c>
      <c r="D376" s="150" t="str">
        <f>IF('CADASTRO PROD'!D373 = "","", 'CADASTRO PROD'!D373)</f>
        <v/>
      </c>
      <c r="E376" s="110" t="str">
        <f>IF('CADASTRO PROD'!E373:G373 = "", "", 'CADASTRO PROD'!E373:G373)</f>
        <v/>
      </c>
      <c r="F376" s="92"/>
      <c r="G376" s="93"/>
      <c r="H376" s="111" t="str">
        <f>IF(D376="","",(SUMIFS('LANÇAMENTOS ENT'!N:N,'LANÇAMENTOS ENT'!E:E,D376)-SUMIFS('LANÇAMENTOS SAÍ'!K:K,'LANÇAMENTOS SAÍ'!E:E,D376)+SUMIFS('CADASTRO PROD'!I:I,'CADASTRO PROD'!D:D,D376)))</f>
        <v/>
      </c>
      <c r="I376" s="111"/>
      <c r="J376" s="150" t="str">
        <f>VLOOKUP(E376, 'LANÇAMENTOS ENT'!$AN$8:$AO$507, 2,FALSE)</f>
        <v>#N/A</v>
      </c>
      <c r="K376" s="113" t="str">
        <f>IFERROR(VLOOKUP($D376,'CADASTRO PROD'!$D$8:$P$508,13, FALSE)*H376, "")</f>
        <v>  </v>
      </c>
      <c r="L376" s="113" t="str">
        <f>IFERROR(VLOOKUP($D376,'CADASTRO PROD'!$D$8:$P$508,13, FALSE)*I376, "")</f>
        <v>  </v>
      </c>
      <c r="M376" s="178" t="str">
        <f t="shared" si="2"/>
        <v/>
      </c>
      <c r="N376" s="173" t="str">
        <f t="shared" si="3"/>
        <v/>
      </c>
      <c r="O376" s="181"/>
      <c r="P376" s="179"/>
      <c r="Q376" s="55"/>
      <c r="R376" s="55"/>
      <c r="S376" s="55" t="str">
        <f t="shared" si="4"/>
        <v/>
      </c>
      <c r="T376" s="55"/>
      <c r="U376" s="55" t="str">
        <f t="shared" si="5"/>
        <v/>
      </c>
      <c r="V376" s="104" t="str">
        <f t="shared" si="12"/>
        <v>  </v>
      </c>
      <c r="W376" s="152" t="str">
        <f t="shared" si="7"/>
        <v/>
      </c>
      <c r="X376" s="176" t="str">
        <f t="shared" si="8"/>
        <v/>
      </c>
      <c r="Y376" s="176" t="str">
        <f t="shared" si="11"/>
        <v>100.0%</v>
      </c>
      <c r="Z376" s="176" t="str">
        <f t="shared" si="9"/>
        <v/>
      </c>
      <c r="AA376" s="55"/>
      <c r="AB376" s="55"/>
    </row>
    <row r="377" ht="30.0" customHeight="1">
      <c r="A377" s="1"/>
      <c r="B377" s="166" t="str">
        <f t="shared" si="1"/>
        <v>0</v>
      </c>
      <c r="C377" s="98" t="str">
        <f t="shared" si="10"/>
        <v>-</v>
      </c>
      <c r="D377" s="151" t="str">
        <f>IF('CADASTRO PROD'!D374 = "","", 'CADASTRO PROD'!D374)</f>
        <v/>
      </c>
      <c r="E377" s="100" t="str">
        <f>IF('CADASTRO PROD'!E374:G374 = "", "", 'CADASTRO PROD'!E374:G374)</f>
        <v/>
      </c>
      <c r="F377" s="92"/>
      <c r="G377" s="93"/>
      <c r="H377" s="101" t="str">
        <f>IF(D377="","",(SUMIFS('LANÇAMENTOS ENT'!N:N,'LANÇAMENTOS ENT'!E:E,D377)-SUMIFS('LANÇAMENTOS SAÍ'!K:K,'LANÇAMENTOS SAÍ'!E:E,D377)+SUMIFS('CADASTRO PROD'!I:I,'CADASTRO PROD'!D:D,D377)))</f>
        <v/>
      </c>
      <c r="I377" s="101"/>
      <c r="J377" s="151" t="str">
        <f>VLOOKUP(E377, 'LANÇAMENTOS ENT'!$AN$8:$AO$507, 2,FALSE)</f>
        <v>#N/A</v>
      </c>
      <c r="K377" s="103" t="str">
        <f>IFERROR(VLOOKUP($D377,'CADASTRO PROD'!$D$8:$P$508,13, FALSE)*H377, "")</f>
        <v>  </v>
      </c>
      <c r="L377" s="103" t="str">
        <f>IFERROR(VLOOKUP($D377,'CADASTRO PROD'!$D$8:$P$508,13, FALSE)*I377, "")</f>
        <v>  </v>
      </c>
      <c r="M377" s="172" t="str">
        <f t="shared" si="2"/>
        <v/>
      </c>
      <c r="N377" s="173" t="str">
        <f t="shared" si="3"/>
        <v/>
      </c>
      <c r="O377" s="181"/>
      <c r="P377" s="179"/>
      <c r="Q377" s="55"/>
      <c r="R377" s="55"/>
      <c r="S377" s="55" t="str">
        <f t="shared" si="4"/>
        <v/>
      </c>
      <c r="T377" s="55"/>
      <c r="U377" s="55" t="str">
        <f t="shared" si="5"/>
        <v/>
      </c>
      <c r="V377" s="104" t="str">
        <f t="shared" si="12"/>
        <v>  </v>
      </c>
      <c r="W377" s="152" t="str">
        <f t="shared" si="7"/>
        <v/>
      </c>
      <c r="X377" s="176" t="str">
        <f t="shared" si="8"/>
        <v/>
      </c>
      <c r="Y377" s="176" t="str">
        <f t="shared" si="11"/>
        <v>100.0%</v>
      </c>
      <c r="Z377" s="176" t="str">
        <f t="shared" si="9"/>
        <v/>
      </c>
      <c r="AA377" s="55"/>
      <c r="AB377" s="55"/>
    </row>
    <row r="378" ht="30.0" customHeight="1">
      <c r="A378" s="1"/>
      <c r="B378" s="166" t="str">
        <f t="shared" si="1"/>
        <v>0</v>
      </c>
      <c r="C378" s="108" t="str">
        <f t="shared" si="10"/>
        <v>-</v>
      </c>
      <c r="D378" s="150" t="str">
        <f>IF('CADASTRO PROD'!D375 = "","", 'CADASTRO PROD'!D375)</f>
        <v/>
      </c>
      <c r="E378" s="110" t="str">
        <f>IF('CADASTRO PROD'!E375:G375 = "", "", 'CADASTRO PROD'!E375:G375)</f>
        <v/>
      </c>
      <c r="F378" s="92"/>
      <c r="G378" s="93"/>
      <c r="H378" s="111" t="str">
        <f>IF(D378="","",(SUMIFS('LANÇAMENTOS ENT'!N:N,'LANÇAMENTOS ENT'!E:E,D378)-SUMIFS('LANÇAMENTOS SAÍ'!K:K,'LANÇAMENTOS SAÍ'!E:E,D378)+SUMIFS('CADASTRO PROD'!I:I,'CADASTRO PROD'!D:D,D378)))</f>
        <v/>
      </c>
      <c r="I378" s="111"/>
      <c r="J378" s="150" t="str">
        <f>VLOOKUP(E378, 'LANÇAMENTOS ENT'!$AN$8:$AO$507, 2,FALSE)</f>
        <v>#N/A</v>
      </c>
      <c r="K378" s="113" t="str">
        <f>IFERROR(VLOOKUP($D378,'CADASTRO PROD'!$D$8:$P$508,13, FALSE)*H378, "")</f>
        <v>  </v>
      </c>
      <c r="L378" s="113" t="str">
        <f>IFERROR(VLOOKUP($D378,'CADASTRO PROD'!$D$8:$P$508,13, FALSE)*I378, "")</f>
        <v>  </v>
      </c>
      <c r="M378" s="178" t="str">
        <f t="shared" si="2"/>
        <v/>
      </c>
      <c r="N378" s="173" t="str">
        <f t="shared" si="3"/>
        <v/>
      </c>
      <c r="O378" s="181"/>
      <c r="P378" s="179"/>
      <c r="Q378" s="55"/>
      <c r="R378" s="55"/>
      <c r="S378" s="55" t="str">
        <f t="shared" si="4"/>
        <v/>
      </c>
      <c r="T378" s="55"/>
      <c r="U378" s="55" t="str">
        <f t="shared" si="5"/>
        <v/>
      </c>
      <c r="V378" s="104" t="str">
        <f t="shared" si="12"/>
        <v>  </v>
      </c>
      <c r="W378" s="152" t="str">
        <f t="shared" si="7"/>
        <v/>
      </c>
      <c r="X378" s="176" t="str">
        <f t="shared" si="8"/>
        <v/>
      </c>
      <c r="Y378" s="176" t="str">
        <f t="shared" si="11"/>
        <v>100.0%</v>
      </c>
      <c r="Z378" s="176" t="str">
        <f t="shared" si="9"/>
        <v/>
      </c>
      <c r="AA378" s="55"/>
      <c r="AB378" s="55"/>
    </row>
    <row r="379" ht="30.0" customHeight="1">
      <c r="A379" s="1"/>
      <c r="B379" s="166" t="str">
        <f t="shared" si="1"/>
        <v>0</v>
      </c>
      <c r="C379" s="98" t="str">
        <f t="shared" si="10"/>
        <v>-</v>
      </c>
      <c r="D379" s="151" t="str">
        <f>IF('CADASTRO PROD'!D376 = "","", 'CADASTRO PROD'!D376)</f>
        <v/>
      </c>
      <c r="E379" s="100" t="str">
        <f>IF('CADASTRO PROD'!E376:G376 = "", "", 'CADASTRO PROD'!E376:G376)</f>
        <v/>
      </c>
      <c r="F379" s="92"/>
      <c r="G379" s="93"/>
      <c r="H379" s="101" t="str">
        <f>IF(D379="","",(SUMIFS('LANÇAMENTOS ENT'!N:N,'LANÇAMENTOS ENT'!E:E,D379)-SUMIFS('LANÇAMENTOS SAÍ'!K:K,'LANÇAMENTOS SAÍ'!E:E,D379)+SUMIFS('CADASTRO PROD'!I:I,'CADASTRO PROD'!D:D,D379)))</f>
        <v/>
      </c>
      <c r="I379" s="101"/>
      <c r="J379" s="151" t="str">
        <f>VLOOKUP(E379, 'LANÇAMENTOS ENT'!$AN$8:$AO$507, 2,FALSE)</f>
        <v>#N/A</v>
      </c>
      <c r="K379" s="103" t="str">
        <f>IFERROR(VLOOKUP($D379,'CADASTRO PROD'!$D$8:$P$508,13, FALSE)*H379, "")</f>
        <v>  </v>
      </c>
      <c r="L379" s="103" t="str">
        <f>IFERROR(VLOOKUP($D379,'CADASTRO PROD'!$D$8:$P$508,13, FALSE)*I379, "")</f>
        <v>  </v>
      </c>
      <c r="M379" s="172" t="str">
        <f t="shared" si="2"/>
        <v/>
      </c>
      <c r="N379" s="173" t="str">
        <f t="shared" si="3"/>
        <v/>
      </c>
      <c r="O379" s="181"/>
      <c r="P379" s="179"/>
      <c r="Q379" s="55"/>
      <c r="R379" s="55"/>
      <c r="S379" s="55" t="str">
        <f t="shared" si="4"/>
        <v/>
      </c>
      <c r="T379" s="55"/>
      <c r="U379" s="55" t="str">
        <f t="shared" si="5"/>
        <v/>
      </c>
      <c r="V379" s="104" t="str">
        <f t="shared" si="12"/>
        <v>  </v>
      </c>
      <c r="W379" s="152" t="str">
        <f t="shared" si="7"/>
        <v/>
      </c>
      <c r="X379" s="176" t="str">
        <f t="shared" si="8"/>
        <v/>
      </c>
      <c r="Y379" s="176" t="str">
        <f t="shared" si="11"/>
        <v>100.0%</v>
      </c>
      <c r="Z379" s="176" t="str">
        <f t="shared" si="9"/>
        <v/>
      </c>
      <c r="AA379" s="55"/>
      <c r="AB379" s="55"/>
    </row>
    <row r="380" ht="30.0" customHeight="1">
      <c r="A380" s="1"/>
      <c r="B380" s="166" t="str">
        <f t="shared" si="1"/>
        <v>0</v>
      </c>
      <c r="C380" s="108" t="str">
        <f t="shared" si="10"/>
        <v>-</v>
      </c>
      <c r="D380" s="150" t="str">
        <f>IF('CADASTRO PROD'!D377 = "","", 'CADASTRO PROD'!D377)</f>
        <v/>
      </c>
      <c r="E380" s="110" t="str">
        <f>IF('CADASTRO PROD'!E377:G377 = "", "", 'CADASTRO PROD'!E377:G377)</f>
        <v/>
      </c>
      <c r="F380" s="92"/>
      <c r="G380" s="93"/>
      <c r="H380" s="111" t="str">
        <f>IF(D380="","",(SUMIFS('LANÇAMENTOS ENT'!N:N,'LANÇAMENTOS ENT'!E:E,D380)-SUMIFS('LANÇAMENTOS SAÍ'!K:K,'LANÇAMENTOS SAÍ'!E:E,D380)+SUMIFS('CADASTRO PROD'!I:I,'CADASTRO PROD'!D:D,D380)))</f>
        <v/>
      </c>
      <c r="I380" s="111"/>
      <c r="J380" s="150" t="str">
        <f>VLOOKUP(E380, 'LANÇAMENTOS ENT'!$AN$8:$AO$507, 2,FALSE)</f>
        <v>#N/A</v>
      </c>
      <c r="K380" s="113" t="str">
        <f>IFERROR(VLOOKUP($D380,'CADASTRO PROD'!$D$8:$P$508,13, FALSE)*H380, "")</f>
        <v>  </v>
      </c>
      <c r="L380" s="113" t="str">
        <f>IFERROR(VLOOKUP($D380,'CADASTRO PROD'!$D$8:$P$508,13, FALSE)*I380, "")</f>
        <v>  </v>
      </c>
      <c r="M380" s="178" t="str">
        <f t="shared" si="2"/>
        <v/>
      </c>
      <c r="N380" s="173" t="str">
        <f t="shared" si="3"/>
        <v/>
      </c>
      <c r="O380" s="181"/>
      <c r="P380" s="179"/>
      <c r="Q380" s="55"/>
      <c r="R380" s="55"/>
      <c r="S380" s="55" t="str">
        <f t="shared" si="4"/>
        <v/>
      </c>
      <c r="T380" s="55"/>
      <c r="U380" s="55" t="str">
        <f t="shared" si="5"/>
        <v/>
      </c>
      <c r="V380" s="104" t="str">
        <f t="shared" si="12"/>
        <v>  </v>
      </c>
      <c r="W380" s="152" t="str">
        <f t="shared" si="7"/>
        <v/>
      </c>
      <c r="X380" s="176" t="str">
        <f t="shared" si="8"/>
        <v/>
      </c>
      <c r="Y380" s="176" t="str">
        <f t="shared" si="11"/>
        <v>100.0%</v>
      </c>
      <c r="Z380" s="176" t="str">
        <f t="shared" si="9"/>
        <v/>
      </c>
      <c r="AA380" s="55"/>
      <c r="AB380" s="55"/>
    </row>
    <row r="381" ht="30.0" customHeight="1">
      <c r="A381" s="1"/>
      <c r="B381" s="166" t="str">
        <f t="shared" si="1"/>
        <v>0</v>
      </c>
      <c r="C381" s="98" t="str">
        <f t="shared" si="10"/>
        <v>-</v>
      </c>
      <c r="D381" s="151" t="str">
        <f>IF('CADASTRO PROD'!D378 = "","", 'CADASTRO PROD'!D378)</f>
        <v/>
      </c>
      <c r="E381" s="100" t="str">
        <f>IF('CADASTRO PROD'!E378:G378 = "", "", 'CADASTRO PROD'!E378:G378)</f>
        <v/>
      </c>
      <c r="F381" s="92"/>
      <c r="G381" s="93"/>
      <c r="H381" s="101" t="str">
        <f>IF(D381="","",(SUMIFS('LANÇAMENTOS ENT'!N:N,'LANÇAMENTOS ENT'!E:E,D381)-SUMIFS('LANÇAMENTOS SAÍ'!K:K,'LANÇAMENTOS SAÍ'!E:E,D381)+SUMIFS('CADASTRO PROD'!I:I,'CADASTRO PROD'!D:D,D381)))</f>
        <v/>
      </c>
      <c r="I381" s="101"/>
      <c r="J381" s="151" t="str">
        <f>VLOOKUP(E381, 'LANÇAMENTOS ENT'!$AN$8:$AO$507, 2,FALSE)</f>
        <v>#N/A</v>
      </c>
      <c r="K381" s="103" t="str">
        <f>IFERROR(VLOOKUP($D381,'CADASTRO PROD'!$D$8:$P$508,13, FALSE)*H381, "")</f>
        <v>  </v>
      </c>
      <c r="L381" s="103" t="str">
        <f>IFERROR(VLOOKUP($D381,'CADASTRO PROD'!$D$8:$P$508,13, FALSE)*I381, "")</f>
        <v>  </v>
      </c>
      <c r="M381" s="172" t="str">
        <f t="shared" si="2"/>
        <v/>
      </c>
      <c r="N381" s="173" t="str">
        <f t="shared" si="3"/>
        <v/>
      </c>
      <c r="O381" s="181"/>
      <c r="P381" s="179"/>
      <c r="Q381" s="55"/>
      <c r="R381" s="55"/>
      <c r="S381" s="55" t="str">
        <f t="shared" si="4"/>
        <v/>
      </c>
      <c r="T381" s="55"/>
      <c r="U381" s="55" t="str">
        <f t="shared" si="5"/>
        <v/>
      </c>
      <c r="V381" s="104" t="str">
        <f t="shared" si="12"/>
        <v>  </v>
      </c>
      <c r="W381" s="152" t="str">
        <f t="shared" si="7"/>
        <v/>
      </c>
      <c r="X381" s="176" t="str">
        <f t="shared" si="8"/>
        <v/>
      </c>
      <c r="Y381" s="176" t="str">
        <f t="shared" si="11"/>
        <v>100.0%</v>
      </c>
      <c r="Z381" s="176" t="str">
        <f t="shared" si="9"/>
        <v/>
      </c>
      <c r="AA381" s="55"/>
      <c r="AB381" s="55"/>
    </row>
    <row r="382" ht="30.0" customHeight="1">
      <c r="A382" s="1"/>
      <c r="B382" s="166" t="str">
        <f t="shared" si="1"/>
        <v>0</v>
      </c>
      <c r="C382" s="108" t="str">
        <f t="shared" si="10"/>
        <v>-</v>
      </c>
      <c r="D382" s="150" t="str">
        <f>IF('CADASTRO PROD'!D379 = "","", 'CADASTRO PROD'!D379)</f>
        <v/>
      </c>
      <c r="E382" s="110" t="str">
        <f>IF('CADASTRO PROD'!E379:G379 = "", "", 'CADASTRO PROD'!E379:G379)</f>
        <v/>
      </c>
      <c r="F382" s="92"/>
      <c r="G382" s="93"/>
      <c r="H382" s="111" t="str">
        <f>IF(D382="","",(SUMIFS('LANÇAMENTOS ENT'!N:N,'LANÇAMENTOS ENT'!E:E,D382)-SUMIFS('LANÇAMENTOS SAÍ'!K:K,'LANÇAMENTOS SAÍ'!E:E,D382)+SUMIFS('CADASTRO PROD'!I:I,'CADASTRO PROD'!D:D,D382)))</f>
        <v/>
      </c>
      <c r="I382" s="111"/>
      <c r="J382" s="150" t="str">
        <f>VLOOKUP(E382, 'LANÇAMENTOS ENT'!$AN$8:$AO$507, 2,FALSE)</f>
        <v>#N/A</v>
      </c>
      <c r="K382" s="113" t="str">
        <f>IFERROR(VLOOKUP($D382,'CADASTRO PROD'!$D$8:$P$508,13, FALSE)*H382, "")</f>
        <v>  </v>
      </c>
      <c r="L382" s="113" t="str">
        <f>IFERROR(VLOOKUP($D382,'CADASTRO PROD'!$D$8:$P$508,13, FALSE)*I382, "")</f>
        <v>  </v>
      </c>
      <c r="M382" s="178" t="str">
        <f t="shared" si="2"/>
        <v/>
      </c>
      <c r="N382" s="173" t="str">
        <f t="shared" si="3"/>
        <v/>
      </c>
      <c r="O382" s="181"/>
      <c r="P382" s="179"/>
      <c r="Q382" s="55"/>
      <c r="R382" s="55"/>
      <c r="S382" s="55" t="str">
        <f t="shared" si="4"/>
        <v/>
      </c>
      <c r="T382" s="55"/>
      <c r="U382" s="55" t="str">
        <f t="shared" si="5"/>
        <v/>
      </c>
      <c r="V382" s="104" t="str">
        <f t="shared" si="12"/>
        <v>  </v>
      </c>
      <c r="W382" s="152" t="str">
        <f t="shared" si="7"/>
        <v/>
      </c>
      <c r="X382" s="176" t="str">
        <f t="shared" si="8"/>
        <v/>
      </c>
      <c r="Y382" s="176" t="str">
        <f t="shared" si="11"/>
        <v>100.0%</v>
      </c>
      <c r="Z382" s="176" t="str">
        <f t="shared" si="9"/>
        <v/>
      </c>
      <c r="AA382" s="55"/>
      <c r="AB382" s="55"/>
    </row>
    <row r="383" ht="30.0" customHeight="1">
      <c r="A383" s="1"/>
      <c r="B383" s="166" t="str">
        <f t="shared" si="1"/>
        <v>0</v>
      </c>
      <c r="C383" s="98" t="str">
        <f t="shared" si="10"/>
        <v>-</v>
      </c>
      <c r="D383" s="151" t="str">
        <f>IF('CADASTRO PROD'!D380 = "","", 'CADASTRO PROD'!D380)</f>
        <v/>
      </c>
      <c r="E383" s="100" t="str">
        <f>IF('CADASTRO PROD'!E380:G380 = "", "", 'CADASTRO PROD'!E380:G380)</f>
        <v/>
      </c>
      <c r="F383" s="92"/>
      <c r="G383" s="93"/>
      <c r="H383" s="101" t="str">
        <f>IF(D383="","",(SUMIFS('LANÇAMENTOS ENT'!N:N,'LANÇAMENTOS ENT'!E:E,D383)-SUMIFS('LANÇAMENTOS SAÍ'!K:K,'LANÇAMENTOS SAÍ'!E:E,D383)+SUMIFS('CADASTRO PROD'!I:I,'CADASTRO PROD'!D:D,D383)))</f>
        <v/>
      </c>
      <c r="I383" s="101"/>
      <c r="J383" s="151" t="str">
        <f>VLOOKUP(E383, 'LANÇAMENTOS ENT'!$AN$8:$AO$507, 2,FALSE)</f>
        <v>#N/A</v>
      </c>
      <c r="K383" s="103" t="str">
        <f>IFERROR(VLOOKUP($D383,'CADASTRO PROD'!$D$8:$P$508,13, FALSE)*H383, "")</f>
        <v>  </v>
      </c>
      <c r="L383" s="103" t="str">
        <f>IFERROR(VLOOKUP($D383,'CADASTRO PROD'!$D$8:$P$508,13, FALSE)*I383, "")</f>
        <v>  </v>
      </c>
      <c r="M383" s="172" t="str">
        <f t="shared" si="2"/>
        <v/>
      </c>
      <c r="N383" s="173" t="str">
        <f t="shared" si="3"/>
        <v/>
      </c>
      <c r="O383" s="181"/>
      <c r="P383" s="179"/>
      <c r="Q383" s="55"/>
      <c r="R383" s="55"/>
      <c r="S383" s="55" t="str">
        <f t="shared" si="4"/>
        <v/>
      </c>
      <c r="T383" s="55"/>
      <c r="U383" s="55" t="str">
        <f t="shared" si="5"/>
        <v/>
      </c>
      <c r="V383" s="104" t="str">
        <f t="shared" si="12"/>
        <v>  </v>
      </c>
      <c r="W383" s="152" t="str">
        <f t="shared" si="7"/>
        <v/>
      </c>
      <c r="X383" s="176" t="str">
        <f t="shared" si="8"/>
        <v/>
      </c>
      <c r="Y383" s="176" t="str">
        <f t="shared" si="11"/>
        <v>100.0%</v>
      </c>
      <c r="Z383" s="176" t="str">
        <f t="shared" si="9"/>
        <v/>
      </c>
      <c r="AA383" s="55"/>
      <c r="AB383" s="55"/>
    </row>
    <row r="384" ht="30.0" customHeight="1">
      <c r="A384" s="1"/>
      <c r="B384" s="166" t="str">
        <f t="shared" si="1"/>
        <v>0</v>
      </c>
      <c r="C384" s="108" t="str">
        <f t="shared" si="10"/>
        <v>-</v>
      </c>
      <c r="D384" s="150" t="str">
        <f>IF('CADASTRO PROD'!D381 = "","", 'CADASTRO PROD'!D381)</f>
        <v/>
      </c>
      <c r="E384" s="110" t="str">
        <f>IF('CADASTRO PROD'!E381:G381 = "", "", 'CADASTRO PROD'!E381:G381)</f>
        <v/>
      </c>
      <c r="F384" s="92"/>
      <c r="G384" s="93"/>
      <c r="H384" s="111" t="str">
        <f>IF(D384="","",(SUMIFS('LANÇAMENTOS ENT'!N:N,'LANÇAMENTOS ENT'!E:E,D384)-SUMIFS('LANÇAMENTOS SAÍ'!K:K,'LANÇAMENTOS SAÍ'!E:E,D384)+SUMIFS('CADASTRO PROD'!I:I,'CADASTRO PROD'!D:D,D384)))</f>
        <v/>
      </c>
      <c r="I384" s="111"/>
      <c r="J384" s="150" t="str">
        <f>VLOOKUP(E384, 'LANÇAMENTOS ENT'!$AN$8:$AO$507, 2,FALSE)</f>
        <v>#N/A</v>
      </c>
      <c r="K384" s="113" t="str">
        <f>IFERROR(VLOOKUP($D384,'CADASTRO PROD'!$D$8:$P$508,13, FALSE)*H384, "")</f>
        <v>  </v>
      </c>
      <c r="L384" s="113" t="str">
        <f>IFERROR(VLOOKUP($D384,'CADASTRO PROD'!$D$8:$P$508,13, FALSE)*I384, "")</f>
        <v>  </v>
      </c>
      <c r="M384" s="178" t="str">
        <f t="shared" si="2"/>
        <v/>
      </c>
      <c r="N384" s="173" t="str">
        <f t="shared" si="3"/>
        <v/>
      </c>
      <c r="O384" s="181"/>
      <c r="P384" s="179"/>
      <c r="Q384" s="55"/>
      <c r="R384" s="55"/>
      <c r="S384" s="55" t="str">
        <f t="shared" si="4"/>
        <v/>
      </c>
      <c r="T384" s="55"/>
      <c r="U384" s="55" t="str">
        <f t="shared" si="5"/>
        <v/>
      </c>
      <c r="V384" s="104" t="str">
        <f t="shared" si="12"/>
        <v>  </v>
      </c>
      <c r="W384" s="152" t="str">
        <f t="shared" si="7"/>
        <v/>
      </c>
      <c r="X384" s="176" t="str">
        <f t="shared" si="8"/>
        <v/>
      </c>
      <c r="Y384" s="176" t="str">
        <f t="shared" si="11"/>
        <v>100.0%</v>
      </c>
      <c r="Z384" s="176" t="str">
        <f t="shared" si="9"/>
        <v/>
      </c>
      <c r="AA384" s="55"/>
      <c r="AB384" s="55"/>
    </row>
    <row r="385" ht="30.0" customHeight="1">
      <c r="A385" s="1"/>
      <c r="B385" s="166" t="str">
        <f t="shared" si="1"/>
        <v>0</v>
      </c>
      <c r="C385" s="98" t="str">
        <f t="shared" si="10"/>
        <v>-</v>
      </c>
      <c r="D385" s="151" t="str">
        <f>IF('CADASTRO PROD'!D382 = "","", 'CADASTRO PROD'!D382)</f>
        <v/>
      </c>
      <c r="E385" s="100" t="str">
        <f>IF('CADASTRO PROD'!E382:G382 = "", "", 'CADASTRO PROD'!E382:G382)</f>
        <v/>
      </c>
      <c r="F385" s="92"/>
      <c r="G385" s="93"/>
      <c r="H385" s="101" t="str">
        <f>IF(D385="","",(SUMIFS('LANÇAMENTOS ENT'!N:N,'LANÇAMENTOS ENT'!E:E,D385)-SUMIFS('LANÇAMENTOS SAÍ'!K:K,'LANÇAMENTOS SAÍ'!E:E,D385)+SUMIFS('CADASTRO PROD'!I:I,'CADASTRO PROD'!D:D,D385)))</f>
        <v/>
      </c>
      <c r="I385" s="101"/>
      <c r="J385" s="151" t="str">
        <f>VLOOKUP(E385, 'LANÇAMENTOS ENT'!$AN$8:$AO$507, 2,FALSE)</f>
        <v>#N/A</v>
      </c>
      <c r="K385" s="103" t="str">
        <f>IFERROR(VLOOKUP($D385,'CADASTRO PROD'!$D$8:$P$508,13, FALSE)*H385, "")</f>
        <v>  </v>
      </c>
      <c r="L385" s="103" t="str">
        <f>IFERROR(VLOOKUP($D385,'CADASTRO PROD'!$D$8:$P$508,13, FALSE)*I385, "")</f>
        <v>  </v>
      </c>
      <c r="M385" s="172" t="str">
        <f t="shared" si="2"/>
        <v/>
      </c>
      <c r="N385" s="173" t="str">
        <f t="shared" si="3"/>
        <v/>
      </c>
      <c r="O385" s="181"/>
      <c r="P385" s="179"/>
      <c r="Q385" s="55"/>
      <c r="R385" s="55"/>
      <c r="S385" s="55" t="str">
        <f t="shared" si="4"/>
        <v/>
      </c>
      <c r="T385" s="55"/>
      <c r="U385" s="55" t="str">
        <f t="shared" si="5"/>
        <v/>
      </c>
      <c r="V385" s="104" t="str">
        <f t="shared" si="12"/>
        <v>  </v>
      </c>
      <c r="W385" s="152" t="str">
        <f t="shared" si="7"/>
        <v/>
      </c>
      <c r="X385" s="176" t="str">
        <f t="shared" si="8"/>
        <v/>
      </c>
      <c r="Y385" s="176" t="str">
        <f t="shared" si="11"/>
        <v>100.0%</v>
      </c>
      <c r="Z385" s="176" t="str">
        <f t="shared" si="9"/>
        <v/>
      </c>
      <c r="AA385" s="55"/>
      <c r="AB385" s="55"/>
    </row>
    <row r="386" ht="30.0" customHeight="1">
      <c r="A386" s="1"/>
      <c r="B386" s="166" t="str">
        <f t="shared" si="1"/>
        <v>0</v>
      </c>
      <c r="C386" s="108" t="str">
        <f t="shared" si="10"/>
        <v>-</v>
      </c>
      <c r="D386" s="150" t="str">
        <f>IF('CADASTRO PROD'!D383 = "","", 'CADASTRO PROD'!D383)</f>
        <v/>
      </c>
      <c r="E386" s="110" t="str">
        <f>IF('CADASTRO PROD'!E383:G383 = "", "", 'CADASTRO PROD'!E383:G383)</f>
        <v/>
      </c>
      <c r="F386" s="92"/>
      <c r="G386" s="93"/>
      <c r="H386" s="111" t="str">
        <f>IF(D386="","",(SUMIFS('LANÇAMENTOS ENT'!N:N,'LANÇAMENTOS ENT'!E:E,D386)-SUMIFS('LANÇAMENTOS SAÍ'!K:K,'LANÇAMENTOS SAÍ'!E:E,D386)+SUMIFS('CADASTRO PROD'!I:I,'CADASTRO PROD'!D:D,D386)))</f>
        <v/>
      </c>
      <c r="I386" s="111"/>
      <c r="J386" s="150" t="str">
        <f>VLOOKUP(E386, 'LANÇAMENTOS ENT'!$AN$8:$AO$507, 2,FALSE)</f>
        <v>#N/A</v>
      </c>
      <c r="K386" s="113" t="str">
        <f>IFERROR(VLOOKUP($D386,'CADASTRO PROD'!$D$8:$P$508,13, FALSE)*H386, "")</f>
        <v>  </v>
      </c>
      <c r="L386" s="113" t="str">
        <f>IFERROR(VLOOKUP($D386,'CADASTRO PROD'!$D$8:$P$508,13, FALSE)*I386, "")</f>
        <v>  </v>
      </c>
      <c r="M386" s="178" t="str">
        <f t="shared" si="2"/>
        <v/>
      </c>
      <c r="N386" s="173" t="str">
        <f t="shared" si="3"/>
        <v/>
      </c>
      <c r="O386" s="181"/>
      <c r="P386" s="179"/>
      <c r="Q386" s="55"/>
      <c r="R386" s="55"/>
      <c r="S386" s="55" t="str">
        <f t="shared" si="4"/>
        <v/>
      </c>
      <c r="T386" s="55"/>
      <c r="U386" s="55" t="str">
        <f t="shared" si="5"/>
        <v/>
      </c>
      <c r="V386" s="104" t="str">
        <f t="shared" si="12"/>
        <v>  </v>
      </c>
      <c r="W386" s="152" t="str">
        <f t="shared" si="7"/>
        <v/>
      </c>
      <c r="X386" s="176" t="str">
        <f t="shared" si="8"/>
        <v/>
      </c>
      <c r="Y386" s="176" t="str">
        <f t="shared" si="11"/>
        <v>100.0%</v>
      </c>
      <c r="Z386" s="176" t="str">
        <f t="shared" si="9"/>
        <v/>
      </c>
      <c r="AA386" s="55"/>
      <c r="AB386" s="55"/>
    </row>
    <row r="387" ht="30.0" customHeight="1">
      <c r="A387" s="1"/>
      <c r="B387" s="166" t="str">
        <f t="shared" si="1"/>
        <v>0</v>
      </c>
      <c r="C387" s="98" t="str">
        <f t="shared" si="10"/>
        <v>-</v>
      </c>
      <c r="D387" s="151" t="str">
        <f>IF('CADASTRO PROD'!D384 = "","", 'CADASTRO PROD'!D384)</f>
        <v/>
      </c>
      <c r="E387" s="100" t="str">
        <f>IF('CADASTRO PROD'!E384:G384 = "", "", 'CADASTRO PROD'!E384:G384)</f>
        <v/>
      </c>
      <c r="F387" s="92"/>
      <c r="G387" s="93"/>
      <c r="H387" s="101" t="str">
        <f>IF(D387="","",(SUMIFS('LANÇAMENTOS ENT'!N:N,'LANÇAMENTOS ENT'!E:E,D387)-SUMIFS('LANÇAMENTOS SAÍ'!K:K,'LANÇAMENTOS SAÍ'!E:E,D387)+SUMIFS('CADASTRO PROD'!I:I,'CADASTRO PROD'!D:D,D387)))</f>
        <v/>
      </c>
      <c r="I387" s="101"/>
      <c r="J387" s="151" t="str">
        <f>VLOOKUP(E387, 'LANÇAMENTOS ENT'!$AN$8:$AO$507, 2,FALSE)</f>
        <v>#N/A</v>
      </c>
      <c r="K387" s="103" t="str">
        <f>IFERROR(VLOOKUP($D387,'CADASTRO PROD'!$D$8:$P$508,13, FALSE)*H387, "")</f>
        <v>  </v>
      </c>
      <c r="L387" s="103" t="str">
        <f>IFERROR(VLOOKUP($D387,'CADASTRO PROD'!$D$8:$P$508,13, FALSE)*I387, "")</f>
        <v>  </v>
      </c>
      <c r="M387" s="172" t="str">
        <f t="shared" si="2"/>
        <v/>
      </c>
      <c r="N387" s="173" t="str">
        <f t="shared" si="3"/>
        <v/>
      </c>
      <c r="O387" s="181"/>
      <c r="P387" s="179"/>
      <c r="Q387" s="55"/>
      <c r="R387" s="55"/>
      <c r="S387" s="55" t="str">
        <f t="shared" si="4"/>
        <v/>
      </c>
      <c r="T387" s="55"/>
      <c r="U387" s="55" t="str">
        <f t="shared" si="5"/>
        <v/>
      </c>
      <c r="V387" s="104" t="str">
        <f t="shared" si="12"/>
        <v>  </v>
      </c>
      <c r="W387" s="152" t="str">
        <f t="shared" si="7"/>
        <v/>
      </c>
      <c r="X387" s="176" t="str">
        <f t="shared" si="8"/>
        <v/>
      </c>
      <c r="Y387" s="176" t="str">
        <f t="shared" si="11"/>
        <v>100.0%</v>
      </c>
      <c r="Z387" s="176" t="str">
        <f t="shared" si="9"/>
        <v/>
      </c>
      <c r="AA387" s="55"/>
      <c r="AB387" s="55"/>
    </row>
    <row r="388" ht="30.0" customHeight="1">
      <c r="A388" s="1"/>
      <c r="B388" s="166" t="str">
        <f t="shared" si="1"/>
        <v>0</v>
      </c>
      <c r="C388" s="108" t="str">
        <f t="shared" si="10"/>
        <v>-</v>
      </c>
      <c r="D388" s="150" t="str">
        <f>IF('CADASTRO PROD'!D385 = "","", 'CADASTRO PROD'!D385)</f>
        <v/>
      </c>
      <c r="E388" s="110" t="str">
        <f>IF('CADASTRO PROD'!E385:G385 = "", "", 'CADASTRO PROD'!E385:G385)</f>
        <v/>
      </c>
      <c r="F388" s="92"/>
      <c r="G388" s="93"/>
      <c r="H388" s="111" t="str">
        <f>IF(D388="","",(SUMIFS('LANÇAMENTOS ENT'!N:N,'LANÇAMENTOS ENT'!E:E,D388)-SUMIFS('LANÇAMENTOS SAÍ'!K:K,'LANÇAMENTOS SAÍ'!E:E,D388)+SUMIFS('CADASTRO PROD'!I:I,'CADASTRO PROD'!D:D,D388)))</f>
        <v/>
      </c>
      <c r="I388" s="111"/>
      <c r="J388" s="150" t="str">
        <f>VLOOKUP(E388, 'LANÇAMENTOS ENT'!$AN$8:$AO$507, 2,FALSE)</f>
        <v>#N/A</v>
      </c>
      <c r="K388" s="113" t="str">
        <f>IFERROR(VLOOKUP($D388,'CADASTRO PROD'!$D$8:$P$508,13, FALSE)*H388, "")</f>
        <v>  </v>
      </c>
      <c r="L388" s="113" t="str">
        <f>IFERROR(VLOOKUP($D388,'CADASTRO PROD'!$D$8:$P$508,13, FALSE)*I388, "")</f>
        <v>  </v>
      </c>
      <c r="M388" s="178" t="str">
        <f t="shared" si="2"/>
        <v/>
      </c>
      <c r="N388" s="173" t="str">
        <f t="shared" si="3"/>
        <v/>
      </c>
      <c r="O388" s="181"/>
      <c r="P388" s="179"/>
      <c r="Q388" s="55"/>
      <c r="R388" s="55"/>
      <c r="S388" s="55" t="str">
        <f t="shared" si="4"/>
        <v/>
      </c>
      <c r="T388" s="55"/>
      <c r="U388" s="55" t="str">
        <f t="shared" si="5"/>
        <v/>
      </c>
      <c r="V388" s="104" t="str">
        <f t="shared" si="12"/>
        <v>  </v>
      </c>
      <c r="W388" s="152" t="str">
        <f t="shared" si="7"/>
        <v/>
      </c>
      <c r="X388" s="176" t="str">
        <f t="shared" si="8"/>
        <v/>
      </c>
      <c r="Y388" s="176" t="str">
        <f t="shared" si="11"/>
        <v>100.0%</v>
      </c>
      <c r="Z388" s="176" t="str">
        <f t="shared" si="9"/>
        <v/>
      </c>
      <c r="AA388" s="55"/>
      <c r="AB388" s="55"/>
    </row>
    <row r="389" ht="30.0" customHeight="1">
      <c r="A389" s="1"/>
      <c r="B389" s="166" t="str">
        <f t="shared" si="1"/>
        <v>0</v>
      </c>
      <c r="C389" s="98" t="str">
        <f t="shared" si="10"/>
        <v>-</v>
      </c>
      <c r="D389" s="151" t="str">
        <f>IF('CADASTRO PROD'!D386 = "","", 'CADASTRO PROD'!D386)</f>
        <v/>
      </c>
      <c r="E389" s="100" t="str">
        <f>IF('CADASTRO PROD'!E386:G386 = "", "", 'CADASTRO PROD'!E386:G386)</f>
        <v/>
      </c>
      <c r="F389" s="92"/>
      <c r="G389" s="93"/>
      <c r="H389" s="101" t="str">
        <f>IF(D389="","",(SUMIFS('LANÇAMENTOS ENT'!N:N,'LANÇAMENTOS ENT'!E:E,D389)-SUMIFS('LANÇAMENTOS SAÍ'!K:K,'LANÇAMENTOS SAÍ'!E:E,D389)+SUMIFS('CADASTRO PROD'!I:I,'CADASTRO PROD'!D:D,D389)))</f>
        <v/>
      </c>
      <c r="I389" s="101"/>
      <c r="J389" s="151" t="str">
        <f>VLOOKUP(E389, 'LANÇAMENTOS ENT'!$AN$8:$AO$507, 2,FALSE)</f>
        <v>#N/A</v>
      </c>
      <c r="K389" s="103" t="str">
        <f>IFERROR(VLOOKUP($D389,'CADASTRO PROD'!$D$8:$P$508,13, FALSE)*H389, "")</f>
        <v>  </v>
      </c>
      <c r="L389" s="103" t="str">
        <f>IFERROR(VLOOKUP($D389,'CADASTRO PROD'!$D$8:$P$508,13, FALSE)*I389, "")</f>
        <v>  </v>
      </c>
      <c r="M389" s="172" t="str">
        <f t="shared" si="2"/>
        <v/>
      </c>
      <c r="N389" s="173" t="str">
        <f t="shared" si="3"/>
        <v/>
      </c>
      <c r="O389" s="181"/>
      <c r="P389" s="179"/>
      <c r="Q389" s="55"/>
      <c r="R389" s="55"/>
      <c r="S389" s="55" t="str">
        <f t="shared" si="4"/>
        <v/>
      </c>
      <c r="T389" s="55"/>
      <c r="U389" s="55" t="str">
        <f t="shared" si="5"/>
        <v/>
      </c>
      <c r="V389" s="104" t="str">
        <f t="shared" si="12"/>
        <v>  </v>
      </c>
      <c r="W389" s="152" t="str">
        <f t="shared" si="7"/>
        <v/>
      </c>
      <c r="X389" s="176" t="str">
        <f t="shared" si="8"/>
        <v/>
      </c>
      <c r="Y389" s="176" t="str">
        <f t="shared" si="11"/>
        <v>100.0%</v>
      </c>
      <c r="Z389" s="176" t="str">
        <f t="shared" si="9"/>
        <v/>
      </c>
      <c r="AA389" s="55"/>
      <c r="AB389" s="55"/>
    </row>
    <row r="390" ht="30.0" customHeight="1">
      <c r="A390" s="1"/>
      <c r="B390" s="166" t="str">
        <f t="shared" si="1"/>
        <v>0</v>
      </c>
      <c r="C390" s="108" t="str">
        <f t="shared" si="10"/>
        <v>-</v>
      </c>
      <c r="D390" s="150" t="str">
        <f>IF('CADASTRO PROD'!D387 = "","", 'CADASTRO PROD'!D387)</f>
        <v/>
      </c>
      <c r="E390" s="110" t="str">
        <f>IF('CADASTRO PROD'!E387:G387 = "", "", 'CADASTRO PROD'!E387:G387)</f>
        <v/>
      </c>
      <c r="F390" s="92"/>
      <c r="G390" s="93"/>
      <c r="H390" s="111" t="str">
        <f>IF(D390="","",(SUMIFS('LANÇAMENTOS ENT'!N:N,'LANÇAMENTOS ENT'!E:E,D390)-SUMIFS('LANÇAMENTOS SAÍ'!K:K,'LANÇAMENTOS SAÍ'!E:E,D390)+SUMIFS('CADASTRO PROD'!I:I,'CADASTRO PROD'!D:D,D390)))</f>
        <v/>
      </c>
      <c r="I390" s="111"/>
      <c r="J390" s="150" t="str">
        <f>VLOOKUP(E390, 'LANÇAMENTOS ENT'!$AN$8:$AO$507, 2,FALSE)</f>
        <v>#N/A</v>
      </c>
      <c r="K390" s="113" t="str">
        <f>IFERROR(VLOOKUP($D390,'CADASTRO PROD'!$D$8:$P$508,13, FALSE)*H390, "")</f>
        <v>  </v>
      </c>
      <c r="L390" s="113" t="str">
        <f>IFERROR(VLOOKUP($D390,'CADASTRO PROD'!$D$8:$P$508,13, FALSE)*I390, "")</f>
        <v>  </v>
      </c>
      <c r="M390" s="178" t="str">
        <f t="shared" si="2"/>
        <v/>
      </c>
      <c r="N390" s="173" t="str">
        <f t="shared" si="3"/>
        <v/>
      </c>
      <c r="O390" s="181"/>
      <c r="P390" s="179"/>
      <c r="Q390" s="55"/>
      <c r="R390" s="55"/>
      <c r="S390" s="55" t="str">
        <f t="shared" si="4"/>
        <v/>
      </c>
      <c r="T390" s="55"/>
      <c r="U390" s="55" t="str">
        <f t="shared" si="5"/>
        <v/>
      </c>
      <c r="V390" s="104" t="str">
        <f t="shared" si="12"/>
        <v>  </v>
      </c>
      <c r="W390" s="152" t="str">
        <f t="shared" si="7"/>
        <v/>
      </c>
      <c r="X390" s="176" t="str">
        <f t="shared" si="8"/>
        <v/>
      </c>
      <c r="Y390" s="176" t="str">
        <f t="shared" si="11"/>
        <v>100.0%</v>
      </c>
      <c r="Z390" s="176" t="str">
        <f t="shared" si="9"/>
        <v/>
      </c>
      <c r="AA390" s="55"/>
      <c r="AB390" s="55"/>
    </row>
    <row r="391" ht="30.0" customHeight="1">
      <c r="A391" s="1"/>
      <c r="B391" s="166" t="str">
        <f t="shared" si="1"/>
        <v>0</v>
      </c>
      <c r="C391" s="98" t="str">
        <f t="shared" si="10"/>
        <v>-</v>
      </c>
      <c r="D391" s="151" t="str">
        <f>IF('CADASTRO PROD'!D388 = "","", 'CADASTRO PROD'!D388)</f>
        <v/>
      </c>
      <c r="E391" s="100" t="str">
        <f>IF('CADASTRO PROD'!E388:G388 = "", "", 'CADASTRO PROD'!E388:G388)</f>
        <v/>
      </c>
      <c r="F391" s="92"/>
      <c r="G391" s="93"/>
      <c r="H391" s="101" t="str">
        <f>IF(D391="","",(SUMIFS('LANÇAMENTOS ENT'!N:N,'LANÇAMENTOS ENT'!E:E,D391)-SUMIFS('LANÇAMENTOS SAÍ'!K:K,'LANÇAMENTOS SAÍ'!E:E,D391)+SUMIFS('CADASTRO PROD'!I:I,'CADASTRO PROD'!D:D,D391)))</f>
        <v/>
      </c>
      <c r="I391" s="101"/>
      <c r="J391" s="151" t="str">
        <f>VLOOKUP(E391, 'LANÇAMENTOS ENT'!$AN$8:$AO$507, 2,FALSE)</f>
        <v>#N/A</v>
      </c>
      <c r="K391" s="103" t="str">
        <f>IFERROR(VLOOKUP($D391,'CADASTRO PROD'!$D$8:$P$508,13, FALSE)*H391, "")</f>
        <v>  </v>
      </c>
      <c r="L391" s="103" t="str">
        <f>IFERROR(VLOOKUP($D391,'CADASTRO PROD'!$D$8:$P$508,13, FALSE)*I391, "")</f>
        <v>  </v>
      </c>
      <c r="M391" s="172" t="str">
        <f t="shared" si="2"/>
        <v/>
      </c>
      <c r="N391" s="173" t="str">
        <f t="shared" si="3"/>
        <v/>
      </c>
      <c r="O391" s="181"/>
      <c r="P391" s="179"/>
      <c r="Q391" s="55"/>
      <c r="R391" s="55"/>
      <c r="S391" s="55" t="str">
        <f t="shared" si="4"/>
        <v/>
      </c>
      <c r="T391" s="55"/>
      <c r="U391" s="55" t="str">
        <f t="shared" si="5"/>
        <v/>
      </c>
      <c r="V391" s="104" t="str">
        <f t="shared" si="12"/>
        <v>  </v>
      </c>
      <c r="W391" s="152" t="str">
        <f t="shared" si="7"/>
        <v/>
      </c>
      <c r="X391" s="176" t="str">
        <f t="shared" si="8"/>
        <v/>
      </c>
      <c r="Y391" s="176" t="str">
        <f t="shared" si="11"/>
        <v>100.0%</v>
      </c>
      <c r="Z391" s="176" t="str">
        <f t="shared" si="9"/>
        <v/>
      </c>
      <c r="AA391" s="55"/>
      <c r="AB391" s="55"/>
    </row>
    <row r="392" ht="30.0" customHeight="1">
      <c r="A392" s="1"/>
      <c r="B392" s="166" t="str">
        <f t="shared" si="1"/>
        <v>0</v>
      </c>
      <c r="C392" s="108" t="str">
        <f t="shared" si="10"/>
        <v>-</v>
      </c>
      <c r="D392" s="150" t="str">
        <f>IF('CADASTRO PROD'!D389 = "","", 'CADASTRO PROD'!D389)</f>
        <v/>
      </c>
      <c r="E392" s="110" t="str">
        <f>IF('CADASTRO PROD'!E389:G389 = "", "", 'CADASTRO PROD'!E389:G389)</f>
        <v/>
      </c>
      <c r="F392" s="92"/>
      <c r="G392" s="93"/>
      <c r="H392" s="111" t="str">
        <f>IF(D392="","",(SUMIFS('LANÇAMENTOS ENT'!N:N,'LANÇAMENTOS ENT'!E:E,D392)-SUMIFS('LANÇAMENTOS SAÍ'!K:K,'LANÇAMENTOS SAÍ'!E:E,D392)+SUMIFS('CADASTRO PROD'!I:I,'CADASTRO PROD'!D:D,D392)))</f>
        <v/>
      </c>
      <c r="I392" s="111"/>
      <c r="J392" s="150" t="str">
        <f>VLOOKUP(E392, 'LANÇAMENTOS ENT'!$AN$8:$AO$507, 2,FALSE)</f>
        <v>#N/A</v>
      </c>
      <c r="K392" s="113" t="str">
        <f>IFERROR(VLOOKUP($D392,'CADASTRO PROD'!$D$8:$P$508,13, FALSE)*H392, "")</f>
        <v>  </v>
      </c>
      <c r="L392" s="113" t="str">
        <f>IFERROR(VLOOKUP($D392,'CADASTRO PROD'!$D$8:$P$508,13, FALSE)*I392, "")</f>
        <v>  </v>
      </c>
      <c r="M392" s="178" t="str">
        <f t="shared" si="2"/>
        <v/>
      </c>
      <c r="N392" s="173" t="str">
        <f t="shared" si="3"/>
        <v/>
      </c>
      <c r="O392" s="181"/>
      <c r="P392" s="179"/>
      <c r="Q392" s="55"/>
      <c r="R392" s="55"/>
      <c r="S392" s="55" t="str">
        <f t="shared" si="4"/>
        <v/>
      </c>
      <c r="T392" s="55"/>
      <c r="U392" s="55" t="str">
        <f t="shared" si="5"/>
        <v/>
      </c>
      <c r="V392" s="104" t="str">
        <f t="shared" si="12"/>
        <v>  </v>
      </c>
      <c r="W392" s="152" t="str">
        <f t="shared" si="7"/>
        <v/>
      </c>
      <c r="X392" s="176" t="str">
        <f t="shared" si="8"/>
        <v/>
      </c>
      <c r="Y392" s="176" t="str">
        <f t="shared" si="11"/>
        <v>100.0%</v>
      </c>
      <c r="Z392" s="176" t="str">
        <f t="shared" si="9"/>
        <v/>
      </c>
      <c r="AA392" s="55"/>
      <c r="AB392" s="55"/>
    </row>
    <row r="393" ht="30.0" customHeight="1">
      <c r="A393" s="1"/>
      <c r="B393" s="166" t="str">
        <f t="shared" si="1"/>
        <v>0</v>
      </c>
      <c r="C393" s="98" t="str">
        <f t="shared" si="10"/>
        <v>-</v>
      </c>
      <c r="D393" s="151" t="str">
        <f>IF('CADASTRO PROD'!D390 = "","", 'CADASTRO PROD'!D390)</f>
        <v/>
      </c>
      <c r="E393" s="100" t="str">
        <f>IF('CADASTRO PROD'!E390:G390 = "", "", 'CADASTRO PROD'!E390:G390)</f>
        <v/>
      </c>
      <c r="F393" s="92"/>
      <c r="G393" s="93"/>
      <c r="H393" s="101" t="str">
        <f>IF(D393="","",(SUMIFS('LANÇAMENTOS ENT'!N:N,'LANÇAMENTOS ENT'!E:E,D393)-SUMIFS('LANÇAMENTOS SAÍ'!K:K,'LANÇAMENTOS SAÍ'!E:E,D393)+SUMIFS('CADASTRO PROD'!I:I,'CADASTRO PROD'!D:D,D393)))</f>
        <v/>
      </c>
      <c r="I393" s="101"/>
      <c r="J393" s="151" t="str">
        <f>VLOOKUP(E393, 'LANÇAMENTOS ENT'!$AN$8:$AO$507, 2,FALSE)</f>
        <v>#N/A</v>
      </c>
      <c r="K393" s="103" t="str">
        <f>IFERROR(VLOOKUP($D393,'CADASTRO PROD'!$D$8:$P$508,13, FALSE)*H393, "")</f>
        <v>  </v>
      </c>
      <c r="L393" s="103" t="str">
        <f>IFERROR(VLOOKUP($D393,'CADASTRO PROD'!$D$8:$P$508,13, FALSE)*I393, "")</f>
        <v>  </v>
      </c>
      <c r="M393" s="172" t="str">
        <f t="shared" si="2"/>
        <v/>
      </c>
      <c r="N393" s="173" t="str">
        <f t="shared" si="3"/>
        <v/>
      </c>
      <c r="O393" s="181"/>
      <c r="P393" s="179"/>
      <c r="Q393" s="55"/>
      <c r="R393" s="55"/>
      <c r="S393" s="55" t="str">
        <f t="shared" si="4"/>
        <v/>
      </c>
      <c r="T393" s="55"/>
      <c r="U393" s="55" t="str">
        <f t="shared" si="5"/>
        <v/>
      </c>
      <c r="V393" s="104" t="str">
        <f t="shared" si="12"/>
        <v>  </v>
      </c>
      <c r="W393" s="152" t="str">
        <f t="shared" si="7"/>
        <v/>
      </c>
      <c r="X393" s="176" t="str">
        <f t="shared" si="8"/>
        <v/>
      </c>
      <c r="Y393" s="176" t="str">
        <f t="shared" si="11"/>
        <v>100.0%</v>
      </c>
      <c r="Z393" s="176" t="str">
        <f t="shared" si="9"/>
        <v/>
      </c>
      <c r="AA393" s="55"/>
      <c r="AB393" s="55"/>
    </row>
    <row r="394" ht="30.0" customHeight="1">
      <c r="A394" s="1"/>
      <c r="B394" s="166" t="str">
        <f t="shared" si="1"/>
        <v>0</v>
      </c>
      <c r="C394" s="108" t="str">
        <f t="shared" si="10"/>
        <v>-</v>
      </c>
      <c r="D394" s="150" t="str">
        <f>IF('CADASTRO PROD'!D391 = "","", 'CADASTRO PROD'!D391)</f>
        <v/>
      </c>
      <c r="E394" s="110" t="str">
        <f>IF('CADASTRO PROD'!E391:G391 = "", "", 'CADASTRO PROD'!E391:G391)</f>
        <v/>
      </c>
      <c r="F394" s="92"/>
      <c r="G394" s="93"/>
      <c r="H394" s="111" t="str">
        <f>IF(D394="","",(SUMIFS('LANÇAMENTOS ENT'!N:N,'LANÇAMENTOS ENT'!E:E,D394)-SUMIFS('LANÇAMENTOS SAÍ'!K:K,'LANÇAMENTOS SAÍ'!E:E,D394)+SUMIFS('CADASTRO PROD'!I:I,'CADASTRO PROD'!D:D,D394)))</f>
        <v/>
      </c>
      <c r="I394" s="111"/>
      <c r="J394" s="150" t="str">
        <f>VLOOKUP(E394, 'LANÇAMENTOS ENT'!$AN$8:$AO$507, 2,FALSE)</f>
        <v>#N/A</v>
      </c>
      <c r="K394" s="113" t="str">
        <f>IFERROR(VLOOKUP($D394,'CADASTRO PROD'!$D$8:$P$508,13, FALSE)*H394, "")</f>
        <v>  </v>
      </c>
      <c r="L394" s="113" t="str">
        <f>IFERROR(VLOOKUP($D394,'CADASTRO PROD'!$D$8:$P$508,13, FALSE)*I394, "")</f>
        <v>  </v>
      </c>
      <c r="M394" s="178" t="str">
        <f t="shared" si="2"/>
        <v/>
      </c>
      <c r="N394" s="173" t="str">
        <f t="shared" si="3"/>
        <v/>
      </c>
      <c r="O394" s="181"/>
      <c r="P394" s="179"/>
      <c r="Q394" s="55"/>
      <c r="R394" s="55"/>
      <c r="S394" s="55" t="str">
        <f t="shared" si="4"/>
        <v/>
      </c>
      <c r="T394" s="55"/>
      <c r="U394" s="55" t="str">
        <f t="shared" si="5"/>
        <v/>
      </c>
      <c r="V394" s="104" t="str">
        <f t="shared" si="12"/>
        <v>  </v>
      </c>
      <c r="W394" s="152" t="str">
        <f t="shared" si="7"/>
        <v/>
      </c>
      <c r="X394" s="176" t="str">
        <f t="shared" si="8"/>
        <v/>
      </c>
      <c r="Y394" s="176" t="str">
        <f t="shared" si="11"/>
        <v>100.0%</v>
      </c>
      <c r="Z394" s="176" t="str">
        <f t="shared" si="9"/>
        <v/>
      </c>
      <c r="AA394" s="55"/>
      <c r="AB394" s="55"/>
    </row>
    <row r="395" ht="30.0" customHeight="1">
      <c r="A395" s="1"/>
      <c r="B395" s="166" t="str">
        <f t="shared" si="1"/>
        <v>0</v>
      </c>
      <c r="C395" s="98" t="str">
        <f t="shared" si="10"/>
        <v>-</v>
      </c>
      <c r="D395" s="151" t="str">
        <f>IF('CADASTRO PROD'!D392 = "","", 'CADASTRO PROD'!D392)</f>
        <v/>
      </c>
      <c r="E395" s="100" t="str">
        <f>IF('CADASTRO PROD'!E392:G392 = "", "", 'CADASTRO PROD'!E392:G392)</f>
        <v/>
      </c>
      <c r="F395" s="92"/>
      <c r="G395" s="93"/>
      <c r="H395" s="101" t="str">
        <f>IF(D395="","",(SUMIFS('LANÇAMENTOS ENT'!N:N,'LANÇAMENTOS ENT'!E:E,D395)-SUMIFS('LANÇAMENTOS SAÍ'!K:K,'LANÇAMENTOS SAÍ'!E:E,D395)+SUMIFS('CADASTRO PROD'!I:I,'CADASTRO PROD'!D:D,D395)))</f>
        <v/>
      </c>
      <c r="I395" s="101"/>
      <c r="J395" s="151" t="str">
        <f>VLOOKUP(E395, 'LANÇAMENTOS ENT'!$AN$8:$AO$507, 2,FALSE)</f>
        <v>#N/A</v>
      </c>
      <c r="K395" s="103" t="str">
        <f>IFERROR(VLOOKUP($D395,'CADASTRO PROD'!$D$8:$P$508,13, FALSE)*H395, "")</f>
        <v>  </v>
      </c>
      <c r="L395" s="103" t="str">
        <f>IFERROR(VLOOKUP($D395,'CADASTRO PROD'!$D$8:$P$508,13, FALSE)*I395, "")</f>
        <v>  </v>
      </c>
      <c r="M395" s="172" t="str">
        <f t="shared" si="2"/>
        <v/>
      </c>
      <c r="N395" s="173" t="str">
        <f t="shared" si="3"/>
        <v/>
      </c>
      <c r="O395" s="181"/>
      <c r="P395" s="179"/>
      <c r="Q395" s="55"/>
      <c r="R395" s="55"/>
      <c r="S395" s="55" t="str">
        <f t="shared" si="4"/>
        <v/>
      </c>
      <c r="T395" s="55"/>
      <c r="U395" s="55" t="str">
        <f t="shared" si="5"/>
        <v/>
      </c>
      <c r="V395" s="104" t="str">
        <f t="shared" si="12"/>
        <v>  </v>
      </c>
      <c r="W395" s="152" t="str">
        <f t="shared" si="7"/>
        <v/>
      </c>
      <c r="X395" s="176" t="str">
        <f t="shared" si="8"/>
        <v/>
      </c>
      <c r="Y395" s="176" t="str">
        <f t="shared" si="11"/>
        <v>100.0%</v>
      </c>
      <c r="Z395" s="176" t="str">
        <f t="shared" si="9"/>
        <v/>
      </c>
      <c r="AA395" s="55"/>
      <c r="AB395" s="55"/>
    </row>
    <row r="396" ht="30.0" customHeight="1">
      <c r="A396" s="1"/>
      <c r="B396" s="166" t="str">
        <f t="shared" si="1"/>
        <v>0</v>
      </c>
      <c r="C396" s="108" t="str">
        <f t="shared" si="10"/>
        <v>-</v>
      </c>
      <c r="D396" s="150" t="str">
        <f>IF('CADASTRO PROD'!D393 = "","", 'CADASTRO PROD'!D393)</f>
        <v/>
      </c>
      <c r="E396" s="110" t="str">
        <f>IF('CADASTRO PROD'!E393:G393 = "", "", 'CADASTRO PROD'!E393:G393)</f>
        <v/>
      </c>
      <c r="F396" s="92"/>
      <c r="G396" s="93"/>
      <c r="H396" s="111" t="str">
        <f>IF(D396="","",(SUMIFS('LANÇAMENTOS ENT'!N:N,'LANÇAMENTOS ENT'!E:E,D396)-SUMIFS('LANÇAMENTOS SAÍ'!K:K,'LANÇAMENTOS SAÍ'!E:E,D396)+SUMIFS('CADASTRO PROD'!I:I,'CADASTRO PROD'!D:D,D396)))</f>
        <v/>
      </c>
      <c r="I396" s="111"/>
      <c r="J396" s="150" t="str">
        <f>VLOOKUP(E396, 'LANÇAMENTOS ENT'!$AN$8:$AO$507, 2,FALSE)</f>
        <v>#N/A</v>
      </c>
      <c r="K396" s="113" t="str">
        <f>IFERROR(VLOOKUP($D396,'CADASTRO PROD'!$D$8:$P$508,13, FALSE)*H396, "")</f>
        <v>  </v>
      </c>
      <c r="L396" s="113" t="str">
        <f>IFERROR(VLOOKUP($D396,'CADASTRO PROD'!$D$8:$P$508,13, FALSE)*I396, "")</f>
        <v>  </v>
      </c>
      <c r="M396" s="178" t="str">
        <f t="shared" si="2"/>
        <v/>
      </c>
      <c r="N396" s="173" t="str">
        <f t="shared" si="3"/>
        <v/>
      </c>
      <c r="O396" s="181"/>
      <c r="P396" s="179"/>
      <c r="Q396" s="55"/>
      <c r="R396" s="55"/>
      <c r="S396" s="55" t="str">
        <f t="shared" si="4"/>
        <v/>
      </c>
      <c r="T396" s="55"/>
      <c r="U396" s="55" t="str">
        <f t="shared" si="5"/>
        <v/>
      </c>
      <c r="V396" s="104" t="str">
        <f t="shared" si="12"/>
        <v>  </v>
      </c>
      <c r="W396" s="152" t="str">
        <f t="shared" si="7"/>
        <v/>
      </c>
      <c r="X396" s="176" t="str">
        <f t="shared" si="8"/>
        <v/>
      </c>
      <c r="Y396" s="176" t="str">
        <f t="shared" si="11"/>
        <v>100.0%</v>
      </c>
      <c r="Z396" s="176" t="str">
        <f t="shared" si="9"/>
        <v/>
      </c>
      <c r="AA396" s="55"/>
      <c r="AB396" s="55"/>
    </row>
    <row r="397" ht="30.0" customHeight="1">
      <c r="A397" s="1"/>
      <c r="B397" s="166" t="str">
        <f t="shared" si="1"/>
        <v>0</v>
      </c>
      <c r="C397" s="98" t="str">
        <f t="shared" si="10"/>
        <v>-</v>
      </c>
      <c r="D397" s="151" t="str">
        <f>IF('CADASTRO PROD'!D394 = "","", 'CADASTRO PROD'!D394)</f>
        <v/>
      </c>
      <c r="E397" s="100" t="str">
        <f>IF('CADASTRO PROD'!E394:G394 = "", "", 'CADASTRO PROD'!E394:G394)</f>
        <v/>
      </c>
      <c r="F397" s="92"/>
      <c r="G397" s="93"/>
      <c r="H397" s="101" t="str">
        <f>IF(D397="","",(SUMIFS('LANÇAMENTOS ENT'!N:N,'LANÇAMENTOS ENT'!E:E,D397)-SUMIFS('LANÇAMENTOS SAÍ'!K:K,'LANÇAMENTOS SAÍ'!E:E,D397)+SUMIFS('CADASTRO PROD'!I:I,'CADASTRO PROD'!D:D,D397)))</f>
        <v/>
      </c>
      <c r="I397" s="101"/>
      <c r="J397" s="151" t="str">
        <f>VLOOKUP(E397, 'LANÇAMENTOS ENT'!$AN$8:$AO$507, 2,FALSE)</f>
        <v>#N/A</v>
      </c>
      <c r="K397" s="103" t="str">
        <f>IFERROR(VLOOKUP($D397,'CADASTRO PROD'!$D$8:$P$508,13, FALSE)*H397, "")</f>
        <v>  </v>
      </c>
      <c r="L397" s="103" t="str">
        <f>IFERROR(VLOOKUP($D397,'CADASTRO PROD'!$D$8:$P$508,13, FALSE)*I397, "")</f>
        <v>  </v>
      </c>
      <c r="M397" s="172" t="str">
        <f t="shared" si="2"/>
        <v/>
      </c>
      <c r="N397" s="173" t="str">
        <f t="shared" si="3"/>
        <v/>
      </c>
      <c r="O397" s="181"/>
      <c r="P397" s="179"/>
      <c r="Q397" s="55"/>
      <c r="R397" s="55"/>
      <c r="S397" s="55" t="str">
        <f t="shared" si="4"/>
        <v/>
      </c>
      <c r="T397" s="55"/>
      <c r="U397" s="55" t="str">
        <f t="shared" si="5"/>
        <v/>
      </c>
      <c r="V397" s="104" t="str">
        <f t="shared" si="12"/>
        <v>  </v>
      </c>
      <c r="W397" s="152" t="str">
        <f t="shared" si="7"/>
        <v/>
      </c>
      <c r="X397" s="176" t="str">
        <f t="shared" si="8"/>
        <v/>
      </c>
      <c r="Y397" s="176" t="str">
        <f t="shared" si="11"/>
        <v>100.0%</v>
      </c>
      <c r="Z397" s="176" t="str">
        <f t="shared" si="9"/>
        <v/>
      </c>
      <c r="AA397" s="55"/>
      <c r="AB397" s="55"/>
    </row>
    <row r="398" ht="30.0" customHeight="1">
      <c r="A398" s="1"/>
      <c r="B398" s="166" t="str">
        <f t="shared" si="1"/>
        <v>0</v>
      </c>
      <c r="C398" s="108" t="str">
        <f t="shared" si="10"/>
        <v>-</v>
      </c>
      <c r="D398" s="150" t="str">
        <f>IF('CADASTRO PROD'!D395 = "","", 'CADASTRO PROD'!D395)</f>
        <v/>
      </c>
      <c r="E398" s="110" t="str">
        <f>IF('CADASTRO PROD'!E395:G395 = "", "", 'CADASTRO PROD'!E395:G395)</f>
        <v/>
      </c>
      <c r="F398" s="92"/>
      <c r="G398" s="93"/>
      <c r="H398" s="111" t="str">
        <f>IF(D398="","",(SUMIFS('LANÇAMENTOS ENT'!N:N,'LANÇAMENTOS ENT'!E:E,D398)-SUMIFS('LANÇAMENTOS SAÍ'!K:K,'LANÇAMENTOS SAÍ'!E:E,D398)+SUMIFS('CADASTRO PROD'!I:I,'CADASTRO PROD'!D:D,D398)))</f>
        <v/>
      </c>
      <c r="I398" s="111"/>
      <c r="J398" s="150" t="str">
        <f>VLOOKUP(E398, 'LANÇAMENTOS ENT'!$AN$8:$AO$507, 2,FALSE)</f>
        <v>#N/A</v>
      </c>
      <c r="K398" s="113" t="str">
        <f>IFERROR(VLOOKUP($D398,'CADASTRO PROD'!$D$8:$P$508,13, FALSE)*H398, "")</f>
        <v>  </v>
      </c>
      <c r="L398" s="113" t="str">
        <f>IFERROR(VLOOKUP($D398,'CADASTRO PROD'!$D$8:$P$508,13, FALSE)*I398, "")</f>
        <v>  </v>
      </c>
      <c r="M398" s="178" t="str">
        <f t="shared" si="2"/>
        <v/>
      </c>
      <c r="N398" s="173" t="str">
        <f t="shared" si="3"/>
        <v/>
      </c>
      <c r="O398" s="181"/>
      <c r="P398" s="179"/>
      <c r="Q398" s="55"/>
      <c r="R398" s="55"/>
      <c r="S398" s="55" t="str">
        <f t="shared" si="4"/>
        <v/>
      </c>
      <c r="T398" s="55"/>
      <c r="U398" s="55" t="str">
        <f t="shared" si="5"/>
        <v/>
      </c>
      <c r="V398" s="104" t="str">
        <f t="shared" si="12"/>
        <v>  </v>
      </c>
      <c r="W398" s="152" t="str">
        <f t="shared" si="7"/>
        <v/>
      </c>
      <c r="X398" s="176" t="str">
        <f t="shared" si="8"/>
        <v/>
      </c>
      <c r="Y398" s="176" t="str">
        <f t="shared" si="11"/>
        <v>100.0%</v>
      </c>
      <c r="Z398" s="176" t="str">
        <f t="shared" si="9"/>
        <v/>
      </c>
      <c r="AA398" s="55"/>
      <c r="AB398" s="55"/>
    </row>
    <row r="399" ht="30.0" customHeight="1">
      <c r="A399" s="1"/>
      <c r="B399" s="166" t="str">
        <f t="shared" si="1"/>
        <v>0</v>
      </c>
      <c r="C399" s="98" t="str">
        <f t="shared" si="10"/>
        <v>-</v>
      </c>
      <c r="D399" s="151" t="str">
        <f>IF('CADASTRO PROD'!D396 = "","", 'CADASTRO PROD'!D396)</f>
        <v/>
      </c>
      <c r="E399" s="100" t="str">
        <f>IF('CADASTRO PROD'!E396:G396 = "", "", 'CADASTRO PROD'!E396:G396)</f>
        <v/>
      </c>
      <c r="F399" s="92"/>
      <c r="G399" s="93"/>
      <c r="H399" s="101" t="str">
        <f>IF(D399="","",(SUMIFS('LANÇAMENTOS ENT'!N:N,'LANÇAMENTOS ENT'!E:E,D399)-SUMIFS('LANÇAMENTOS SAÍ'!K:K,'LANÇAMENTOS SAÍ'!E:E,D399)+SUMIFS('CADASTRO PROD'!I:I,'CADASTRO PROD'!D:D,D399)))</f>
        <v/>
      </c>
      <c r="I399" s="101"/>
      <c r="J399" s="151" t="str">
        <f>VLOOKUP(E399, 'LANÇAMENTOS ENT'!$AN$8:$AO$507, 2,FALSE)</f>
        <v>#N/A</v>
      </c>
      <c r="K399" s="103" t="str">
        <f>IFERROR(VLOOKUP($D399,'CADASTRO PROD'!$D$8:$P$508,13, FALSE)*H399, "")</f>
        <v>  </v>
      </c>
      <c r="L399" s="103" t="str">
        <f>IFERROR(VLOOKUP($D399,'CADASTRO PROD'!$D$8:$P$508,13, FALSE)*I399, "")</f>
        <v>  </v>
      </c>
      <c r="M399" s="172" t="str">
        <f t="shared" si="2"/>
        <v/>
      </c>
      <c r="N399" s="173" t="str">
        <f t="shared" si="3"/>
        <v/>
      </c>
      <c r="O399" s="181"/>
      <c r="P399" s="179"/>
      <c r="Q399" s="55"/>
      <c r="R399" s="55"/>
      <c r="S399" s="55" t="str">
        <f t="shared" si="4"/>
        <v/>
      </c>
      <c r="T399" s="55"/>
      <c r="U399" s="55" t="str">
        <f t="shared" si="5"/>
        <v/>
      </c>
      <c r="V399" s="104" t="str">
        <f t="shared" si="12"/>
        <v>  </v>
      </c>
      <c r="W399" s="152" t="str">
        <f t="shared" si="7"/>
        <v/>
      </c>
      <c r="X399" s="176" t="str">
        <f t="shared" si="8"/>
        <v/>
      </c>
      <c r="Y399" s="176" t="str">
        <f t="shared" si="11"/>
        <v>100.0%</v>
      </c>
      <c r="Z399" s="176" t="str">
        <f t="shared" si="9"/>
        <v/>
      </c>
      <c r="AA399" s="55"/>
      <c r="AB399" s="55"/>
    </row>
    <row r="400" ht="30.0" customHeight="1">
      <c r="A400" s="1"/>
      <c r="B400" s="166" t="str">
        <f t="shared" si="1"/>
        <v>0</v>
      </c>
      <c r="C400" s="108" t="str">
        <f t="shared" si="10"/>
        <v>-</v>
      </c>
      <c r="D400" s="150" t="str">
        <f>IF('CADASTRO PROD'!D397 = "","", 'CADASTRO PROD'!D397)</f>
        <v/>
      </c>
      <c r="E400" s="110" t="str">
        <f>IF('CADASTRO PROD'!E397:G397 = "", "", 'CADASTRO PROD'!E397:G397)</f>
        <v/>
      </c>
      <c r="F400" s="92"/>
      <c r="G400" s="93"/>
      <c r="H400" s="111" t="str">
        <f>IF(D400="","",(SUMIFS('LANÇAMENTOS ENT'!N:N,'LANÇAMENTOS ENT'!E:E,D400)-SUMIFS('LANÇAMENTOS SAÍ'!K:K,'LANÇAMENTOS SAÍ'!E:E,D400)+SUMIFS('CADASTRO PROD'!I:I,'CADASTRO PROD'!D:D,D400)))</f>
        <v/>
      </c>
      <c r="I400" s="111"/>
      <c r="J400" s="150" t="str">
        <f>VLOOKUP(E400, 'LANÇAMENTOS ENT'!$AN$8:$AO$507, 2,FALSE)</f>
        <v>#N/A</v>
      </c>
      <c r="K400" s="113" t="str">
        <f>IFERROR(VLOOKUP($D400,'CADASTRO PROD'!$D$8:$P$508,13, FALSE)*H400, "")</f>
        <v>  </v>
      </c>
      <c r="L400" s="113" t="str">
        <f>IFERROR(VLOOKUP($D400,'CADASTRO PROD'!$D$8:$P$508,13, FALSE)*I400, "")</f>
        <v>  </v>
      </c>
      <c r="M400" s="178" t="str">
        <f t="shared" si="2"/>
        <v/>
      </c>
      <c r="N400" s="173" t="str">
        <f t="shared" si="3"/>
        <v/>
      </c>
      <c r="O400" s="181"/>
      <c r="P400" s="179"/>
      <c r="Q400" s="55"/>
      <c r="R400" s="55"/>
      <c r="S400" s="55" t="str">
        <f t="shared" si="4"/>
        <v/>
      </c>
      <c r="T400" s="55"/>
      <c r="U400" s="55" t="str">
        <f t="shared" si="5"/>
        <v/>
      </c>
      <c r="V400" s="104" t="str">
        <f t="shared" si="12"/>
        <v>  </v>
      </c>
      <c r="W400" s="152" t="str">
        <f t="shared" si="7"/>
        <v/>
      </c>
      <c r="X400" s="176" t="str">
        <f t="shared" si="8"/>
        <v/>
      </c>
      <c r="Y400" s="176" t="str">
        <f t="shared" si="11"/>
        <v>100.0%</v>
      </c>
      <c r="Z400" s="176" t="str">
        <f t="shared" si="9"/>
        <v/>
      </c>
      <c r="AA400" s="55"/>
      <c r="AB400" s="55"/>
    </row>
    <row r="401" ht="30.0" customHeight="1">
      <c r="A401" s="1"/>
      <c r="B401" s="166" t="str">
        <f t="shared" si="1"/>
        <v>0</v>
      </c>
      <c r="C401" s="98" t="str">
        <f t="shared" si="10"/>
        <v>-</v>
      </c>
      <c r="D401" s="151" t="str">
        <f>IF('CADASTRO PROD'!D398 = "","", 'CADASTRO PROD'!D398)</f>
        <v/>
      </c>
      <c r="E401" s="100" t="str">
        <f>IF('CADASTRO PROD'!E398:G398 = "", "", 'CADASTRO PROD'!E398:G398)</f>
        <v/>
      </c>
      <c r="F401" s="92"/>
      <c r="G401" s="93"/>
      <c r="H401" s="101" t="str">
        <f>IF(D401="","",(SUMIFS('LANÇAMENTOS ENT'!N:N,'LANÇAMENTOS ENT'!E:E,D401)-SUMIFS('LANÇAMENTOS SAÍ'!K:K,'LANÇAMENTOS SAÍ'!E:E,D401)+SUMIFS('CADASTRO PROD'!I:I,'CADASTRO PROD'!D:D,D401)))</f>
        <v/>
      </c>
      <c r="I401" s="101"/>
      <c r="J401" s="151" t="str">
        <f>VLOOKUP(E401, 'LANÇAMENTOS ENT'!$AN$8:$AO$507, 2,FALSE)</f>
        <v>#N/A</v>
      </c>
      <c r="K401" s="103" t="str">
        <f>IFERROR(VLOOKUP($D401,'CADASTRO PROD'!$D$8:$P$508,13, FALSE)*H401, "")</f>
        <v>  </v>
      </c>
      <c r="L401" s="103" t="str">
        <f>IFERROR(VLOOKUP($D401,'CADASTRO PROD'!$D$8:$P$508,13, FALSE)*I401, "")</f>
        <v>  </v>
      </c>
      <c r="M401" s="172" t="str">
        <f t="shared" si="2"/>
        <v/>
      </c>
      <c r="N401" s="173" t="str">
        <f t="shared" si="3"/>
        <v/>
      </c>
      <c r="O401" s="181"/>
      <c r="P401" s="179"/>
      <c r="Q401" s="55"/>
      <c r="R401" s="55"/>
      <c r="S401" s="55" t="str">
        <f t="shared" si="4"/>
        <v/>
      </c>
      <c r="T401" s="55"/>
      <c r="U401" s="55" t="str">
        <f t="shared" si="5"/>
        <v/>
      </c>
      <c r="V401" s="104" t="str">
        <f t="shared" si="12"/>
        <v>  </v>
      </c>
      <c r="W401" s="152" t="str">
        <f t="shared" si="7"/>
        <v/>
      </c>
      <c r="X401" s="176" t="str">
        <f t="shared" si="8"/>
        <v/>
      </c>
      <c r="Y401" s="176" t="str">
        <f t="shared" si="11"/>
        <v>100.0%</v>
      </c>
      <c r="Z401" s="176" t="str">
        <f t="shared" si="9"/>
        <v/>
      </c>
      <c r="AA401" s="55"/>
      <c r="AB401" s="55"/>
    </row>
    <row r="402" ht="30.0" customHeight="1">
      <c r="A402" s="1"/>
      <c r="B402" s="166" t="str">
        <f t="shared" si="1"/>
        <v>0</v>
      </c>
      <c r="C402" s="108" t="str">
        <f t="shared" si="10"/>
        <v>-</v>
      </c>
      <c r="D402" s="150" t="str">
        <f>IF('CADASTRO PROD'!D399 = "","", 'CADASTRO PROD'!D399)</f>
        <v/>
      </c>
      <c r="E402" s="110" t="str">
        <f>IF('CADASTRO PROD'!E399:G399 = "", "", 'CADASTRO PROD'!E399:G399)</f>
        <v/>
      </c>
      <c r="F402" s="92"/>
      <c r="G402" s="93"/>
      <c r="H402" s="111" t="str">
        <f>IF(D402="","",(SUMIFS('LANÇAMENTOS ENT'!N:N,'LANÇAMENTOS ENT'!E:E,D402)-SUMIFS('LANÇAMENTOS SAÍ'!K:K,'LANÇAMENTOS SAÍ'!E:E,D402)+SUMIFS('CADASTRO PROD'!I:I,'CADASTRO PROD'!D:D,D402)))</f>
        <v/>
      </c>
      <c r="I402" s="111"/>
      <c r="J402" s="150" t="str">
        <f>VLOOKUP(E402, 'LANÇAMENTOS ENT'!$AN$8:$AO$507, 2,FALSE)</f>
        <v>#N/A</v>
      </c>
      <c r="K402" s="113" t="str">
        <f>IFERROR(VLOOKUP($D402,'CADASTRO PROD'!$D$8:$P$508,13, FALSE)*H402, "")</f>
        <v>  </v>
      </c>
      <c r="L402" s="113" t="str">
        <f>IFERROR(VLOOKUP($D402,'CADASTRO PROD'!$D$8:$P$508,13, FALSE)*I402, "")</f>
        <v>  </v>
      </c>
      <c r="M402" s="178" t="str">
        <f t="shared" si="2"/>
        <v/>
      </c>
      <c r="N402" s="173" t="str">
        <f t="shared" si="3"/>
        <v/>
      </c>
      <c r="O402" s="181"/>
      <c r="P402" s="179"/>
      <c r="Q402" s="55"/>
      <c r="R402" s="55"/>
      <c r="S402" s="55" t="str">
        <f t="shared" si="4"/>
        <v/>
      </c>
      <c r="T402" s="55"/>
      <c r="U402" s="55" t="str">
        <f t="shared" si="5"/>
        <v/>
      </c>
      <c r="V402" s="104" t="str">
        <f t="shared" si="12"/>
        <v>  </v>
      </c>
      <c r="W402" s="152" t="str">
        <f t="shared" si="7"/>
        <v/>
      </c>
      <c r="X402" s="176" t="str">
        <f t="shared" si="8"/>
        <v/>
      </c>
      <c r="Y402" s="176" t="str">
        <f t="shared" si="11"/>
        <v>100.0%</v>
      </c>
      <c r="Z402" s="176" t="str">
        <f t="shared" si="9"/>
        <v/>
      </c>
      <c r="AA402" s="55"/>
      <c r="AB402" s="55"/>
    </row>
    <row r="403" ht="30.0" customHeight="1">
      <c r="A403" s="1"/>
      <c r="B403" s="166" t="str">
        <f t="shared" si="1"/>
        <v>0</v>
      </c>
      <c r="C403" s="98" t="str">
        <f t="shared" si="10"/>
        <v>-</v>
      </c>
      <c r="D403" s="151" t="str">
        <f>IF('CADASTRO PROD'!D400 = "","", 'CADASTRO PROD'!D400)</f>
        <v/>
      </c>
      <c r="E403" s="100" t="str">
        <f>IF('CADASTRO PROD'!E400:G400 = "", "", 'CADASTRO PROD'!E400:G400)</f>
        <v/>
      </c>
      <c r="F403" s="92"/>
      <c r="G403" s="93"/>
      <c r="H403" s="101" t="str">
        <f>IF(D403="","",(SUMIFS('LANÇAMENTOS ENT'!N:N,'LANÇAMENTOS ENT'!E:E,D403)-SUMIFS('LANÇAMENTOS SAÍ'!K:K,'LANÇAMENTOS SAÍ'!E:E,D403)+SUMIFS('CADASTRO PROD'!I:I,'CADASTRO PROD'!D:D,D403)))</f>
        <v/>
      </c>
      <c r="I403" s="101"/>
      <c r="J403" s="151" t="str">
        <f>VLOOKUP(E403, 'LANÇAMENTOS ENT'!$AN$8:$AO$507, 2,FALSE)</f>
        <v>#N/A</v>
      </c>
      <c r="K403" s="103" t="str">
        <f>IFERROR(VLOOKUP($D403,'CADASTRO PROD'!$D$8:$P$508,13, FALSE)*H403, "")</f>
        <v>  </v>
      </c>
      <c r="L403" s="103" t="str">
        <f>IFERROR(VLOOKUP($D403,'CADASTRO PROD'!$D$8:$P$508,13, FALSE)*I403, "")</f>
        <v>  </v>
      </c>
      <c r="M403" s="172" t="str">
        <f t="shared" si="2"/>
        <v/>
      </c>
      <c r="N403" s="173" t="str">
        <f t="shared" si="3"/>
        <v/>
      </c>
      <c r="O403" s="181"/>
      <c r="P403" s="179"/>
      <c r="Q403" s="55"/>
      <c r="R403" s="55"/>
      <c r="S403" s="55" t="str">
        <f t="shared" si="4"/>
        <v/>
      </c>
      <c r="T403" s="55"/>
      <c r="U403" s="55" t="str">
        <f t="shared" si="5"/>
        <v/>
      </c>
      <c r="V403" s="104" t="str">
        <f t="shared" si="12"/>
        <v>  </v>
      </c>
      <c r="W403" s="152" t="str">
        <f t="shared" si="7"/>
        <v/>
      </c>
      <c r="X403" s="176" t="str">
        <f t="shared" si="8"/>
        <v/>
      </c>
      <c r="Y403" s="176" t="str">
        <f t="shared" si="11"/>
        <v>100.0%</v>
      </c>
      <c r="Z403" s="176" t="str">
        <f t="shared" si="9"/>
        <v/>
      </c>
      <c r="AA403" s="55"/>
      <c r="AB403" s="55"/>
    </row>
    <row r="404" ht="30.0" customHeight="1">
      <c r="A404" s="1"/>
      <c r="B404" s="166" t="str">
        <f t="shared" si="1"/>
        <v>0</v>
      </c>
      <c r="C404" s="108" t="str">
        <f t="shared" si="10"/>
        <v>-</v>
      </c>
      <c r="D404" s="150" t="str">
        <f>IF('CADASTRO PROD'!D401 = "","", 'CADASTRO PROD'!D401)</f>
        <v/>
      </c>
      <c r="E404" s="110" t="str">
        <f>IF('CADASTRO PROD'!E401:G401 = "", "", 'CADASTRO PROD'!E401:G401)</f>
        <v/>
      </c>
      <c r="F404" s="92"/>
      <c r="G404" s="93"/>
      <c r="H404" s="111" t="str">
        <f>IF(D404="","",(SUMIFS('LANÇAMENTOS ENT'!N:N,'LANÇAMENTOS ENT'!E:E,D404)-SUMIFS('LANÇAMENTOS SAÍ'!K:K,'LANÇAMENTOS SAÍ'!E:E,D404)+SUMIFS('CADASTRO PROD'!I:I,'CADASTRO PROD'!D:D,D404)))</f>
        <v/>
      </c>
      <c r="I404" s="111"/>
      <c r="J404" s="150" t="str">
        <f>VLOOKUP(E404, 'LANÇAMENTOS ENT'!$AN$8:$AO$507, 2,FALSE)</f>
        <v>#N/A</v>
      </c>
      <c r="K404" s="113" t="str">
        <f>IFERROR(VLOOKUP($D404,'CADASTRO PROD'!$D$8:$P$508,13, FALSE)*H404, "")</f>
        <v>  </v>
      </c>
      <c r="L404" s="113" t="str">
        <f>IFERROR(VLOOKUP($D404,'CADASTRO PROD'!$D$8:$P$508,13, FALSE)*I404, "")</f>
        <v>  </v>
      </c>
      <c r="M404" s="178" t="str">
        <f t="shared" si="2"/>
        <v/>
      </c>
      <c r="N404" s="173" t="str">
        <f t="shared" si="3"/>
        <v/>
      </c>
      <c r="O404" s="181"/>
      <c r="P404" s="179"/>
      <c r="Q404" s="55"/>
      <c r="R404" s="55"/>
      <c r="S404" s="55" t="str">
        <f t="shared" si="4"/>
        <v/>
      </c>
      <c r="T404" s="55"/>
      <c r="U404" s="55" t="str">
        <f t="shared" si="5"/>
        <v/>
      </c>
      <c r="V404" s="104" t="str">
        <f t="shared" si="12"/>
        <v>  </v>
      </c>
      <c r="W404" s="152" t="str">
        <f t="shared" si="7"/>
        <v/>
      </c>
      <c r="X404" s="176" t="str">
        <f t="shared" si="8"/>
        <v/>
      </c>
      <c r="Y404" s="176" t="str">
        <f t="shared" si="11"/>
        <v>100.0%</v>
      </c>
      <c r="Z404" s="176" t="str">
        <f t="shared" si="9"/>
        <v/>
      </c>
      <c r="AA404" s="55"/>
      <c r="AB404" s="55"/>
    </row>
    <row r="405" ht="30.0" customHeight="1">
      <c r="A405" s="1"/>
      <c r="B405" s="166" t="str">
        <f t="shared" si="1"/>
        <v>0</v>
      </c>
      <c r="C405" s="98" t="str">
        <f t="shared" si="10"/>
        <v>-</v>
      </c>
      <c r="D405" s="151" t="str">
        <f>IF('CADASTRO PROD'!D402 = "","", 'CADASTRO PROD'!D402)</f>
        <v/>
      </c>
      <c r="E405" s="100" t="str">
        <f>IF('CADASTRO PROD'!E402:G402 = "", "", 'CADASTRO PROD'!E402:G402)</f>
        <v/>
      </c>
      <c r="F405" s="92"/>
      <c r="G405" s="93"/>
      <c r="H405" s="101" t="str">
        <f>IF(D405="","",(SUMIFS('LANÇAMENTOS ENT'!N:N,'LANÇAMENTOS ENT'!E:E,D405)-SUMIFS('LANÇAMENTOS SAÍ'!K:K,'LANÇAMENTOS SAÍ'!E:E,D405)+SUMIFS('CADASTRO PROD'!I:I,'CADASTRO PROD'!D:D,D405)))</f>
        <v/>
      </c>
      <c r="I405" s="101"/>
      <c r="J405" s="151" t="str">
        <f>VLOOKUP(E405, 'LANÇAMENTOS ENT'!$AN$8:$AO$507, 2,FALSE)</f>
        <v>#N/A</v>
      </c>
      <c r="K405" s="103" t="str">
        <f>IFERROR(VLOOKUP($D405,'CADASTRO PROD'!$D$8:$P$508,13, FALSE)*H405, "")</f>
        <v>  </v>
      </c>
      <c r="L405" s="103" t="str">
        <f>IFERROR(VLOOKUP($D405,'CADASTRO PROD'!$D$8:$P$508,13, FALSE)*I405, "")</f>
        <v>  </v>
      </c>
      <c r="M405" s="172" t="str">
        <f t="shared" si="2"/>
        <v/>
      </c>
      <c r="N405" s="173" t="str">
        <f t="shared" si="3"/>
        <v/>
      </c>
      <c r="O405" s="181"/>
      <c r="P405" s="179"/>
      <c r="Q405" s="55"/>
      <c r="R405" s="55"/>
      <c r="S405" s="55" t="str">
        <f t="shared" si="4"/>
        <v/>
      </c>
      <c r="T405" s="55"/>
      <c r="U405" s="55" t="str">
        <f t="shared" si="5"/>
        <v/>
      </c>
      <c r="V405" s="104" t="str">
        <f t="shared" si="12"/>
        <v>  </v>
      </c>
      <c r="W405" s="152" t="str">
        <f t="shared" si="7"/>
        <v/>
      </c>
      <c r="X405" s="176" t="str">
        <f t="shared" si="8"/>
        <v/>
      </c>
      <c r="Y405" s="176" t="str">
        <f t="shared" si="11"/>
        <v>100.0%</v>
      </c>
      <c r="Z405" s="176" t="str">
        <f t="shared" si="9"/>
        <v/>
      </c>
      <c r="AA405" s="55"/>
      <c r="AB405" s="55"/>
    </row>
    <row r="406" ht="30.0" customHeight="1">
      <c r="A406" s="1"/>
      <c r="B406" s="166" t="str">
        <f t="shared" si="1"/>
        <v>0</v>
      </c>
      <c r="C406" s="108" t="str">
        <f t="shared" si="10"/>
        <v>-</v>
      </c>
      <c r="D406" s="150" t="str">
        <f>IF('CADASTRO PROD'!D403 = "","", 'CADASTRO PROD'!D403)</f>
        <v/>
      </c>
      <c r="E406" s="110" t="str">
        <f>IF('CADASTRO PROD'!E403:G403 = "", "", 'CADASTRO PROD'!E403:G403)</f>
        <v/>
      </c>
      <c r="F406" s="92"/>
      <c r="G406" s="93"/>
      <c r="H406" s="111" t="str">
        <f>IF(D406="","",(SUMIFS('LANÇAMENTOS ENT'!N:N,'LANÇAMENTOS ENT'!E:E,D406)-SUMIFS('LANÇAMENTOS SAÍ'!K:K,'LANÇAMENTOS SAÍ'!E:E,D406)+SUMIFS('CADASTRO PROD'!I:I,'CADASTRO PROD'!D:D,D406)))</f>
        <v/>
      </c>
      <c r="I406" s="111"/>
      <c r="J406" s="150" t="str">
        <f>VLOOKUP(E406, 'LANÇAMENTOS ENT'!$AN$8:$AO$507, 2,FALSE)</f>
        <v>#N/A</v>
      </c>
      <c r="K406" s="113" t="str">
        <f>IFERROR(VLOOKUP($D406,'CADASTRO PROD'!$D$8:$P$508,13, FALSE)*H406, "")</f>
        <v>  </v>
      </c>
      <c r="L406" s="113" t="str">
        <f>IFERROR(VLOOKUP($D406,'CADASTRO PROD'!$D$8:$P$508,13, FALSE)*I406, "")</f>
        <v>  </v>
      </c>
      <c r="M406" s="178" t="str">
        <f t="shared" si="2"/>
        <v/>
      </c>
      <c r="N406" s="173" t="str">
        <f t="shared" si="3"/>
        <v/>
      </c>
      <c r="O406" s="181"/>
      <c r="P406" s="179"/>
      <c r="Q406" s="55"/>
      <c r="R406" s="55"/>
      <c r="S406" s="55" t="str">
        <f t="shared" si="4"/>
        <v/>
      </c>
      <c r="T406" s="55"/>
      <c r="U406" s="55" t="str">
        <f t="shared" si="5"/>
        <v/>
      </c>
      <c r="V406" s="104" t="str">
        <f t="shared" si="12"/>
        <v>  </v>
      </c>
      <c r="W406" s="152" t="str">
        <f t="shared" si="7"/>
        <v/>
      </c>
      <c r="X406" s="176" t="str">
        <f t="shared" si="8"/>
        <v/>
      </c>
      <c r="Y406" s="176" t="str">
        <f t="shared" si="11"/>
        <v>100.0%</v>
      </c>
      <c r="Z406" s="176" t="str">
        <f t="shared" si="9"/>
        <v/>
      </c>
      <c r="AA406" s="55"/>
      <c r="AB406" s="55"/>
    </row>
    <row r="407" ht="30.0" customHeight="1">
      <c r="A407" s="1"/>
      <c r="B407" s="166" t="str">
        <f t="shared" si="1"/>
        <v>0</v>
      </c>
      <c r="C407" s="98" t="str">
        <f t="shared" si="10"/>
        <v>-</v>
      </c>
      <c r="D407" s="151" t="str">
        <f>IF('CADASTRO PROD'!D404 = "","", 'CADASTRO PROD'!D404)</f>
        <v/>
      </c>
      <c r="E407" s="100" t="str">
        <f>IF('CADASTRO PROD'!E404:G404 = "", "", 'CADASTRO PROD'!E404:G404)</f>
        <v/>
      </c>
      <c r="F407" s="92"/>
      <c r="G407" s="93"/>
      <c r="H407" s="101" t="str">
        <f>IF(D407="","",(SUMIFS('LANÇAMENTOS ENT'!N:N,'LANÇAMENTOS ENT'!E:E,D407)-SUMIFS('LANÇAMENTOS SAÍ'!K:K,'LANÇAMENTOS SAÍ'!E:E,D407)+SUMIFS('CADASTRO PROD'!I:I,'CADASTRO PROD'!D:D,D407)))</f>
        <v/>
      </c>
      <c r="I407" s="101"/>
      <c r="J407" s="151" t="str">
        <f>VLOOKUP(E407, 'LANÇAMENTOS ENT'!$AN$8:$AO$507, 2,FALSE)</f>
        <v>#N/A</v>
      </c>
      <c r="K407" s="103" t="str">
        <f>IFERROR(VLOOKUP($D407,'CADASTRO PROD'!$D$8:$P$508,13, FALSE)*H407, "")</f>
        <v>  </v>
      </c>
      <c r="L407" s="103" t="str">
        <f>IFERROR(VLOOKUP($D407,'CADASTRO PROD'!$D$8:$P$508,13, FALSE)*I407, "")</f>
        <v>  </v>
      </c>
      <c r="M407" s="172" t="str">
        <f t="shared" si="2"/>
        <v/>
      </c>
      <c r="N407" s="173" t="str">
        <f t="shared" si="3"/>
        <v/>
      </c>
      <c r="O407" s="181"/>
      <c r="P407" s="179"/>
      <c r="Q407" s="55"/>
      <c r="R407" s="55"/>
      <c r="S407" s="55" t="str">
        <f t="shared" si="4"/>
        <v/>
      </c>
      <c r="T407" s="55"/>
      <c r="U407" s="55" t="str">
        <f t="shared" si="5"/>
        <v/>
      </c>
      <c r="V407" s="104" t="str">
        <f t="shared" si="12"/>
        <v>  </v>
      </c>
      <c r="W407" s="152" t="str">
        <f t="shared" si="7"/>
        <v/>
      </c>
      <c r="X407" s="176" t="str">
        <f t="shared" si="8"/>
        <v/>
      </c>
      <c r="Y407" s="176" t="str">
        <f t="shared" si="11"/>
        <v>100.0%</v>
      </c>
      <c r="Z407" s="176" t="str">
        <f t="shared" si="9"/>
        <v/>
      </c>
      <c r="AA407" s="55"/>
      <c r="AB407" s="55"/>
    </row>
    <row r="408" ht="30.0" customHeight="1">
      <c r="A408" s="1"/>
      <c r="B408" s="166" t="str">
        <f t="shared" si="1"/>
        <v>0</v>
      </c>
      <c r="C408" s="108" t="str">
        <f t="shared" si="10"/>
        <v>-</v>
      </c>
      <c r="D408" s="150" t="str">
        <f>IF('CADASTRO PROD'!D405 = "","", 'CADASTRO PROD'!D405)</f>
        <v/>
      </c>
      <c r="E408" s="110" t="str">
        <f>IF('CADASTRO PROD'!E405:G405 = "", "", 'CADASTRO PROD'!E405:G405)</f>
        <v/>
      </c>
      <c r="F408" s="92"/>
      <c r="G408" s="93"/>
      <c r="H408" s="111" t="str">
        <f>IF(D408="","",(SUMIFS('LANÇAMENTOS ENT'!N:N,'LANÇAMENTOS ENT'!E:E,D408)-SUMIFS('LANÇAMENTOS SAÍ'!K:K,'LANÇAMENTOS SAÍ'!E:E,D408)+SUMIFS('CADASTRO PROD'!I:I,'CADASTRO PROD'!D:D,D408)))</f>
        <v/>
      </c>
      <c r="I408" s="111"/>
      <c r="J408" s="150" t="str">
        <f>VLOOKUP(E408, 'LANÇAMENTOS ENT'!$AN$8:$AO$507, 2,FALSE)</f>
        <v>#N/A</v>
      </c>
      <c r="K408" s="113" t="str">
        <f>IFERROR(VLOOKUP($D408,'CADASTRO PROD'!$D$8:$P$508,13, FALSE)*H408, "")</f>
        <v>  </v>
      </c>
      <c r="L408" s="113" t="str">
        <f>IFERROR(VLOOKUP($D408,'CADASTRO PROD'!$D$8:$P$508,13, FALSE)*I408, "")</f>
        <v>  </v>
      </c>
      <c r="M408" s="178" t="str">
        <f t="shared" si="2"/>
        <v/>
      </c>
      <c r="N408" s="173" t="str">
        <f t="shared" si="3"/>
        <v/>
      </c>
      <c r="O408" s="181"/>
      <c r="P408" s="179"/>
      <c r="Q408" s="55"/>
      <c r="R408" s="55"/>
      <c r="S408" s="55" t="str">
        <f t="shared" si="4"/>
        <v/>
      </c>
      <c r="T408" s="55"/>
      <c r="U408" s="55" t="str">
        <f t="shared" si="5"/>
        <v/>
      </c>
      <c r="V408" s="104" t="str">
        <f t="shared" si="12"/>
        <v>  </v>
      </c>
      <c r="W408" s="152" t="str">
        <f t="shared" si="7"/>
        <v/>
      </c>
      <c r="X408" s="176" t="str">
        <f t="shared" si="8"/>
        <v/>
      </c>
      <c r="Y408" s="176" t="str">
        <f t="shared" si="11"/>
        <v>100.0%</v>
      </c>
      <c r="Z408" s="176" t="str">
        <f t="shared" si="9"/>
        <v/>
      </c>
      <c r="AA408" s="55"/>
      <c r="AB408" s="55"/>
    </row>
    <row r="409" ht="30.0" customHeight="1">
      <c r="A409" s="1"/>
      <c r="B409" s="119"/>
      <c r="C409" s="98" t="str">
        <f t="shared" si="10"/>
        <v>-</v>
      </c>
      <c r="D409" s="151" t="str">
        <f>IF('CADASTRO PROD'!D406 = "","", 'CADASTRO PROD'!D406)</f>
        <v/>
      </c>
      <c r="E409" s="100" t="str">
        <f>IF('CADASTRO PROD'!E406:G406 = "", "", 'CADASTRO PROD'!E406:G406)</f>
        <v/>
      </c>
      <c r="F409" s="92"/>
      <c r="G409" s="93"/>
      <c r="H409" s="101" t="str">
        <f>IF(D409="","",(SUMIFS('LANÇAMENTOS ENT'!N:N,'LANÇAMENTOS ENT'!E:E,D409)-SUMIFS('LANÇAMENTOS SAÍ'!K:K,'LANÇAMENTOS SAÍ'!E:E,D409)+SUMIFS('CADASTRO PROD'!I:I,'CADASTRO PROD'!D:D,D409)))</f>
        <v/>
      </c>
      <c r="I409" s="101"/>
      <c r="J409" s="151" t="str">
        <f>VLOOKUP(E409, 'LANÇAMENTOS ENT'!$AN$8:$AO$507, 2,FALSE)</f>
        <v>#N/A</v>
      </c>
      <c r="K409" s="103" t="str">
        <f>IFERROR(VLOOKUP($D409,'CADASTRO PROD'!$D$8:$P$508,13, FALSE)*H409, "")</f>
        <v>  </v>
      </c>
      <c r="L409" s="103" t="str">
        <f>IFERROR(VLOOKUP($D409,'CADASTRO PROD'!$D$8:$P$508,13, FALSE)*I409, "")</f>
        <v>  </v>
      </c>
      <c r="M409" s="172" t="str">
        <f t="shared" si="2"/>
        <v/>
      </c>
      <c r="N409" s="173" t="str">
        <f t="shared" si="3"/>
        <v/>
      </c>
      <c r="O409" s="181"/>
      <c r="P409" s="179"/>
      <c r="Q409" s="55"/>
      <c r="R409" s="55"/>
      <c r="S409" s="55" t="str">
        <f t="shared" si="4"/>
        <v/>
      </c>
      <c r="T409" s="55"/>
      <c r="U409" s="55" t="str">
        <f t="shared" si="5"/>
        <v/>
      </c>
      <c r="V409" s="104" t="str">
        <f t="shared" si="12"/>
        <v>  </v>
      </c>
      <c r="W409" s="152" t="str">
        <f t="shared" si="7"/>
        <v/>
      </c>
      <c r="X409" s="176" t="str">
        <f t="shared" si="8"/>
        <v/>
      </c>
      <c r="Y409" s="176" t="str">
        <f t="shared" si="11"/>
        <v>100.0%</v>
      </c>
      <c r="Z409" s="176" t="str">
        <f t="shared" si="9"/>
        <v/>
      </c>
      <c r="AA409" s="55"/>
      <c r="AB409" s="55"/>
    </row>
    <row r="410" ht="30.0" customHeight="1">
      <c r="A410" s="1"/>
      <c r="B410" s="35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1" t="str">
        <f t="shared" si="3"/>
        <v/>
      </c>
      <c r="O410" s="181"/>
      <c r="P410" s="4"/>
      <c r="Q410" s="55"/>
      <c r="R410" s="55"/>
      <c r="S410" s="55" t="str">
        <f t="shared" si="4"/>
        <v/>
      </c>
      <c r="T410" s="55"/>
      <c r="U410" s="55" t="str">
        <f t="shared" si="5"/>
        <v/>
      </c>
      <c r="V410" s="104" t="str">
        <f t="shared" si="12"/>
        <v>  </v>
      </c>
      <c r="W410" s="152" t="str">
        <f t="shared" si="7"/>
        <v/>
      </c>
      <c r="X410" s="176" t="str">
        <f t="shared" si="8"/>
        <v/>
      </c>
      <c r="Y410" s="176" t="str">
        <f t="shared" si="11"/>
        <v>100.0%</v>
      </c>
      <c r="Z410" s="176" t="str">
        <f t="shared" si="9"/>
        <v/>
      </c>
      <c r="AA410" s="55"/>
      <c r="AB410" s="55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410">
    <mergeCell ref="E292:G292"/>
    <mergeCell ref="E293:G293"/>
    <mergeCell ref="E296:G296"/>
    <mergeCell ref="E297:G297"/>
    <mergeCell ref="E298:G298"/>
    <mergeCell ref="E295:G295"/>
    <mergeCell ref="E290:G290"/>
    <mergeCell ref="E291:G291"/>
    <mergeCell ref="E294:G294"/>
    <mergeCell ref="E267:G267"/>
    <mergeCell ref="E268:G268"/>
    <mergeCell ref="E271:G271"/>
    <mergeCell ref="E275:G275"/>
    <mergeCell ref="E274:G274"/>
    <mergeCell ref="E286:G286"/>
    <mergeCell ref="E287:G287"/>
    <mergeCell ref="E288:G288"/>
    <mergeCell ref="E289:G289"/>
    <mergeCell ref="E276:G276"/>
    <mergeCell ref="E277:G277"/>
    <mergeCell ref="E278:G278"/>
    <mergeCell ref="E279:G279"/>
    <mergeCell ref="E233:G233"/>
    <mergeCell ref="E234:G234"/>
    <mergeCell ref="E232:G232"/>
    <mergeCell ref="E227:G227"/>
    <mergeCell ref="E228:G228"/>
    <mergeCell ref="E229:G229"/>
    <mergeCell ref="E246:G246"/>
    <mergeCell ref="E230:G230"/>
    <mergeCell ref="E231:G231"/>
    <mergeCell ref="E223:G223"/>
    <mergeCell ref="E224:G224"/>
    <mergeCell ref="E220:G220"/>
    <mergeCell ref="E219:G219"/>
    <mergeCell ref="E225:G225"/>
    <mergeCell ref="E217:G217"/>
    <mergeCell ref="E218:G218"/>
    <mergeCell ref="E221:G221"/>
    <mergeCell ref="E222:G222"/>
    <mergeCell ref="E203:G203"/>
    <mergeCell ref="E195:G195"/>
    <mergeCell ref="E196:G196"/>
    <mergeCell ref="E197:G197"/>
    <mergeCell ref="E207:G207"/>
    <mergeCell ref="E208:G208"/>
    <mergeCell ref="E210:G210"/>
    <mergeCell ref="E211:G211"/>
    <mergeCell ref="E212:G212"/>
    <mergeCell ref="E213:G213"/>
    <mergeCell ref="E204:G204"/>
    <mergeCell ref="E284:G284"/>
    <mergeCell ref="E280:G280"/>
    <mergeCell ref="E281:G281"/>
    <mergeCell ref="E282:G282"/>
    <mergeCell ref="E283:G283"/>
    <mergeCell ref="E285:G285"/>
    <mergeCell ref="E270:G270"/>
    <mergeCell ref="E269:G269"/>
    <mergeCell ref="E263:G263"/>
    <mergeCell ref="E265:G265"/>
    <mergeCell ref="E266:G266"/>
    <mergeCell ref="E264:G264"/>
    <mergeCell ref="E185:G185"/>
    <mergeCell ref="E172:G172"/>
    <mergeCell ref="E173:G173"/>
    <mergeCell ref="E174:G174"/>
    <mergeCell ref="E187:G187"/>
    <mergeCell ref="E188:G188"/>
    <mergeCell ref="E190:G190"/>
    <mergeCell ref="E191:G191"/>
    <mergeCell ref="E192:G192"/>
    <mergeCell ref="E193:G193"/>
    <mergeCell ref="E194:G194"/>
    <mergeCell ref="E68:G68"/>
    <mergeCell ref="E47:G47"/>
    <mergeCell ref="E60:G60"/>
    <mergeCell ref="E59:G59"/>
    <mergeCell ref="E48:G48"/>
    <mergeCell ref="E49:G49"/>
    <mergeCell ref="E50:G50"/>
    <mergeCell ref="E51:G51"/>
    <mergeCell ref="E45:G45"/>
    <mergeCell ref="E46:G46"/>
    <mergeCell ref="E27:G27"/>
    <mergeCell ref="E28:G28"/>
    <mergeCell ref="E125:G125"/>
    <mergeCell ref="E126:G126"/>
    <mergeCell ref="A8:A9"/>
    <mergeCell ref="A10:A11"/>
    <mergeCell ref="A12:A13"/>
    <mergeCell ref="A19:A20"/>
    <mergeCell ref="E12:G12"/>
    <mergeCell ref="E25:G25"/>
    <mergeCell ref="E26:G26"/>
    <mergeCell ref="E19:G19"/>
    <mergeCell ref="E20:G20"/>
    <mergeCell ref="E15:G15"/>
    <mergeCell ref="E16:G16"/>
    <mergeCell ref="E30:G30"/>
    <mergeCell ref="E22:G22"/>
    <mergeCell ref="E23:G23"/>
    <mergeCell ref="E24:G24"/>
    <mergeCell ref="E29:G29"/>
    <mergeCell ref="E13:G13"/>
    <mergeCell ref="E14:G14"/>
    <mergeCell ref="E10:G10"/>
    <mergeCell ref="E11:G11"/>
    <mergeCell ref="A17:A18"/>
    <mergeCell ref="E17:G17"/>
    <mergeCell ref="E67:G67"/>
    <mergeCell ref="E69:G69"/>
    <mergeCell ref="C9:M9"/>
    <mergeCell ref="U9:Z9"/>
    <mergeCell ref="F4:M7"/>
    <mergeCell ref="F3:M3"/>
    <mergeCell ref="C3:D4"/>
    <mergeCell ref="E74:G74"/>
    <mergeCell ref="E72:G72"/>
    <mergeCell ref="E73:G73"/>
    <mergeCell ref="E64:G64"/>
    <mergeCell ref="E65:G65"/>
    <mergeCell ref="E66:G66"/>
    <mergeCell ref="E61:G61"/>
    <mergeCell ref="E100:G100"/>
    <mergeCell ref="E101:G101"/>
    <mergeCell ref="E102:G102"/>
    <mergeCell ref="E89:G89"/>
    <mergeCell ref="E95:G95"/>
    <mergeCell ref="E96:G96"/>
    <mergeCell ref="E97:G97"/>
    <mergeCell ref="E98:G98"/>
    <mergeCell ref="E90:G90"/>
    <mergeCell ref="E77:G77"/>
    <mergeCell ref="E78:G78"/>
    <mergeCell ref="E80:G80"/>
    <mergeCell ref="E81:G81"/>
    <mergeCell ref="E82:G82"/>
    <mergeCell ref="E83:G83"/>
    <mergeCell ref="E75:G75"/>
    <mergeCell ref="E52:G52"/>
    <mergeCell ref="E53:G53"/>
    <mergeCell ref="E88:G88"/>
    <mergeCell ref="E85:G85"/>
    <mergeCell ref="E86:G86"/>
    <mergeCell ref="E87:G87"/>
    <mergeCell ref="E79:G79"/>
    <mergeCell ref="E76:G76"/>
    <mergeCell ref="E84:G84"/>
    <mergeCell ref="E360:G360"/>
    <mergeCell ref="E361:G361"/>
    <mergeCell ref="E362:G362"/>
    <mergeCell ref="E363:G363"/>
    <mergeCell ref="E370:G370"/>
    <mergeCell ref="E366:G366"/>
    <mergeCell ref="E367:G367"/>
    <mergeCell ref="E368:G368"/>
    <mergeCell ref="E369:G369"/>
    <mergeCell ref="E357:G357"/>
    <mergeCell ref="E365:G365"/>
    <mergeCell ref="E364:G364"/>
    <mergeCell ref="E348:G348"/>
    <mergeCell ref="E349:G349"/>
    <mergeCell ref="E354:G354"/>
    <mergeCell ref="E350:G350"/>
    <mergeCell ref="E351:G351"/>
    <mergeCell ref="E352:G352"/>
    <mergeCell ref="E353:G353"/>
    <mergeCell ref="E346:G346"/>
    <mergeCell ref="E347:G347"/>
    <mergeCell ref="E373:G373"/>
    <mergeCell ref="E374:G374"/>
    <mergeCell ref="E385:G385"/>
    <mergeCell ref="E386:G386"/>
    <mergeCell ref="E378:G378"/>
    <mergeCell ref="E379:G379"/>
    <mergeCell ref="E380:G380"/>
    <mergeCell ref="E381:G381"/>
    <mergeCell ref="E382:G382"/>
    <mergeCell ref="E383:G383"/>
    <mergeCell ref="E387:G387"/>
    <mergeCell ref="E384:G384"/>
    <mergeCell ref="E375:G375"/>
    <mergeCell ref="E376:G376"/>
    <mergeCell ref="E371:G371"/>
    <mergeCell ref="E372:G372"/>
    <mergeCell ref="E377:G377"/>
    <mergeCell ref="E403:G403"/>
    <mergeCell ref="E404:G404"/>
    <mergeCell ref="E405:G405"/>
    <mergeCell ref="E406:G406"/>
    <mergeCell ref="E407:G407"/>
    <mergeCell ref="E408:G408"/>
    <mergeCell ref="E409:G409"/>
    <mergeCell ref="E358:G358"/>
    <mergeCell ref="E359:G359"/>
    <mergeCell ref="E356:G356"/>
    <mergeCell ref="E355:G355"/>
    <mergeCell ref="E345:G345"/>
    <mergeCell ref="E344:G344"/>
    <mergeCell ref="E330:G330"/>
    <mergeCell ref="E331:G331"/>
    <mergeCell ref="E338:G338"/>
    <mergeCell ref="E341:G341"/>
    <mergeCell ref="E398:G398"/>
    <mergeCell ref="E399:G399"/>
    <mergeCell ref="E402:G402"/>
    <mergeCell ref="E401:G401"/>
    <mergeCell ref="E400:G400"/>
    <mergeCell ref="E395:G395"/>
    <mergeCell ref="E396:G396"/>
    <mergeCell ref="E397:G397"/>
    <mergeCell ref="E394:G394"/>
    <mergeCell ref="E388:G388"/>
    <mergeCell ref="E389:G389"/>
    <mergeCell ref="E390:G390"/>
    <mergeCell ref="E391:G391"/>
    <mergeCell ref="E392:G392"/>
    <mergeCell ref="E393:G393"/>
    <mergeCell ref="E336:G336"/>
    <mergeCell ref="E337:G337"/>
    <mergeCell ref="E342:G342"/>
    <mergeCell ref="E343:G343"/>
    <mergeCell ref="E340:G340"/>
    <mergeCell ref="E339:G339"/>
    <mergeCell ref="E328:G328"/>
    <mergeCell ref="E329:G329"/>
    <mergeCell ref="E327:G327"/>
    <mergeCell ref="E332:G332"/>
    <mergeCell ref="E333:G333"/>
    <mergeCell ref="E322:G322"/>
    <mergeCell ref="E323:G323"/>
    <mergeCell ref="E325:G325"/>
    <mergeCell ref="E326:G326"/>
    <mergeCell ref="E324:G324"/>
    <mergeCell ref="E318:G318"/>
    <mergeCell ref="E319:G319"/>
    <mergeCell ref="E320:G320"/>
    <mergeCell ref="E321:G321"/>
    <mergeCell ref="E317:G317"/>
    <mergeCell ref="E312:G312"/>
    <mergeCell ref="E313:G313"/>
    <mergeCell ref="E315:G315"/>
    <mergeCell ref="E316:G316"/>
    <mergeCell ref="E314:G314"/>
    <mergeCell ref="E308:G308"/>
    <mergeCell ref="E309:G309"/>
    <mergeCell ref="E310:G310"/>
    <mergeCell ref="E311:G311"/>
    <mergeCell ref="E307:G307"/>
    <mergeCell ref="E305:G305"/>
    <mergeCell ref="E306:G306"/>
    <mergeCell ref="E304:G304"/>
    <mergeCell ref="E300:G300"/>
    <mergeCell ref="E301:G301"/>
    <mergeCell ref="E302:G302"/>
    <mergeCell ref="E303:G303"/>
    <mergeCell ref="E299:G299"/>
    <mergeCell ref="E334:G334"/>
    <mergeCell ref="E335:G335"/>
    <mergeCell ref="E41:G41"/>
    <mergeCell ref="E42:G42"/>
    <mergeCell ref="E21:G21"/>
    <mergeCell ref="E18:G18"/>
    <mergeCell ref="E31:G31"/>
    <mergeCell ref="E32:G32"/>
    <mergeCell ref="E33:G33"/>
    <mergeCell ref="E34:G34"/>
    <mergeCell ref="E35:G35"/>
    <mergeCell ref="E91:G91"/>
    <mergeCell ref="E92:G92"/>
    <mergeCell ref="E93:G93"/>
    <mergeCell ref="E94:G94"/>
    <mergeCell ref="E152:G152"/>
    <mergeCell ref="E153:G153"/>
    <mergeCell ref="E122:G122"/>
    <mergeCell ref="E123:G123"/>
    <mergeCell ref="E171:G171"/>
    <mergeCell ref="E175:G175"/>
    <mergeCell ref="E176:G176"/>
    <mergeCell ref="E167:G167"/>
    <mergeCell ref="E168:G168"/>
    <mergeCell ref="E170:G170"/>
    <mergeCell ref="E150:G150"/>
    <mergeCell ref="E151:G151"/>
    <mergeCell ref="E149:G149"/>
    <mergeCell ref="E154:G154"/>
    <mergeCell ref="E239:G239"/>
    <mergeCell ref="E240:G240"/>
    <mergeCell ref="E137:G137"/>
    <mergeCell ref="E138:G138"/>
    <mergeCell ref="E141:G141"/>
    <mergeCell ref="E142:G142"/>
    <mergeCell ref="E143:G143"/>
    <mergeCell ref="E144:G144"/>
    <mergeCell ref="E44:G44"/>
    <mergeCell ref="E36:G36"/>
    <mergeCell ref="E43:G43"/>
    <mergeCell ref="E37:G37"/>
    <mergeCell ref="E38:G38"/>
    <mergeCell ref="E39:G39"/>
    <mergeCell ref="E40:G40"/>
    <mergeCell ref="E160:G160"/>
    <mergeCell ref="E159:G159"/>
    <mergeCell ref="E118:G118"/>
    <mergeCell ref="E112:G112"/>
    <mergeCell ref="E113:G113"/>
    <mergeCell ref="E115:G115"/>
    <mergeCell ref="E116:G116"/>
    <mergeCell ref="E117:G117"/>
    <mergeCell ref="E114:G114"/>
    <mergeCell ref="E127:G127"/>
    <mergeCell ref="E128:G128"/>
    <mergeCell ref="E131:G131"/>
    <mergeCell ref="E129:G129"/>
    <mergeCell ref="E119:G119"/>
    <mergeCell ref="E120:G120"/>
    <mergeCell ref="E121:G121"/>
    <mergeCell ref="E106:G106"/>
    <mergeCell ref="E107:G107"/>
    <mergeCell ref="E108:G108"/>
    <mergeCell ref="E109:G109"/>
    <mergeCell ref="E110:G110"/>
    <mergeCell ref="E103:G103"/>
    <mergeCell ref="E105:G105"/>
    <mergeCell ref="E104:G104"/>
    <mergeCell ref="E99:G99"/>
    <mergeCell ref="E136:G136"/>
    <mergeCell ref="E140:G140"/>
    <mergeCell ref="E139:G139"/>
    <mergeCell ref="E111:G111"/>
    <mergeCell ref="E165:G165"/>
    <mergeCell ref="E166:G166"/>
    <mergeCell ref="E169:G169"/>
    <mergeCell ref="E135:G135"/>
    <mergeCell ref="E124:G124"/>
    <mergeCell ref="E164:G164"/>
    <mergeCell ref="E133:G133"/>
    <mergeCell ref="E134:G134"/>
    <mergeCell ref="E158:G158"/>
    <mergeCell ref="E161:G161"/>
    <mergeCell ref="E162:G162"/>
    <mergeCell ref="E163:G163"/>
    <mergeCell ref="E157:G157"/>
    <mergeCell ref="E155:G155"/>
    <mergeCell ref="E156:G156"/>
    <mergeCell ref="E132:G132"/>
    <mergeCell ref="E130:G130"/>
    <mergeCell ref="E146:G146"/>
    <mergeCell ref="E147:G147"/>
    <mergeCell ref="E148:G148"/>
    <mergeCell ref="E145:G145"/>
    <mergeCell ref="E254:G254"/>
    <mergeCell ref="E245:G245"/>
    <mergeCell ref="E250:G250"/>
    <mergeCell ref="E251:G251"/>
    <mergeCell ref="E252:G252"/>
    <mergeCell ref="E253:G253"/>
    <mergeCell ref="E247:G247"/>
    <mergeCell ref="E241:G241"/>
    <mergeCell ref="E242:G242"/>
    <mergeCell ref="E255:G255"/>
    <mergeCell ref="E206:G206"/>
    <mergeCell ref="E209:G209"/>
    <mergeCell ref="E189:G189"/>
    <mergeCell ref="E226:G226"/>
    <mergeCell ref="E244:G244"/>
    <mergeCell ref="E216:G216"/>
    <mergeCell ref="E243:G243"/>
    <mergeCell ref="E180:G180"/>
    <mergeCell ref="E179:G179"/>
    <mergeCell ref="E186:G186"/>
    <mergeCell ref="E177:G177"/>
    <mergeCell ref="E178:G178"/>
    <mergeCell ref="E181:G181"/>
    <mergeCell ref="E182:G182"/>
    <mergeCell ref="E183:G183"/>
    <mergeCell ref="E184:G184"/>
    <mergeCell ref="E248:G248"/>
    <mergeCell ref="E249:G249"/>
    <mergeCell ref="E214:G214"/>
    <mergeCell ref="E215:G215"/>
    <mergeCell ref="E205:G205"/>
    <mergeCell ref="E198:G198"/>
    <mergeCell ref="E200:G200"/>
    <mergeCell ref="E201:G201"/>
    <mergeCell ref="E202:G202"/>
    <mergeCell ref="E199:G199"/>
    <mergeCell ref="E236:G236"/>
    <mergeCell ref="E235:G235"/>
    <mergeCell ref="E237:G237"/>
    <mergeCell ref="E238:G238"/>
    <mergeCell ref="E272:G272"/>
    <mergeCell ref="E273:G273"/>
    <mergeCell ref="E256:G256"/>
    <mergeCell ref="E257:G257"/>
    <mergeCell ref="E258:G258"/>
    <mergeCell ref="E259:G259"/>
    <mergeCell ref="E260:G260"/>
    <mergeCell ref="E261:G261"/>
    <mergeCell ref="E262:G262"/>
    <mergeCell ref="E57:G57"/>
    <mergeCell ref="E58:G58"/>
    <mergeCell ref="E55:G55"/>
    <mergeCell ref="E56:G56"/>
    <mergeCell ref="E54:G54"/>
    <mergeCell ref="E62:G62"/>
    <mergeCell ref="E63:G63"/>
    <mergeCell ref="E70:G70"/>
    <mergeCell ref="E71:G71"/>
  </mergeCells>
  <conditionalFormatting sqref="C11:M409">
    <cfRule type="expression" dxfId="0" priority="1">
      <formula>IF($B9 = 0, TRUE, FALSE)</formula>
    </cfRule>
  </conditionalFormatting>
  <conditionalFormatting sqref="H11:H409">
    <cfRule type="cellIs" dxfId="3" priority="2" operator="lessThanOrEqual">
      <formula>0</formula>
    </cfRule>
  </conditionalFormatting>
  <conditionalFormatting sqref="M11:M409">
    <cfRule type="expression" dxfId="2" priority="3">
      <formula>IF(S11 = 1, TRUE, FALSE)</formula>
    </cfRule>
  </conditionalFormatting>
  <conditionalFormatting sqref="M11:M409">
    <cfRule type="expression" dxfId="3" priority="4">
      <formula>IF(S11 = 2, TRUE, FALSE)</formula>
    </cfRule>
  </conditionalFormatting>
  <conditionalFormatting sqref="M11:M409">
    <cfRule type="expression" dxfId="1" priority="5">
      <formula>IF(S11 = 0, TRUE, FALSE)</formula>
    </cfRule>
  </conditionalFormatting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0.0"/>
    <col customWidth="1" min="4" max="4" width="11.44"/>
    <col customWidth="1" min="5" max="7" width="15.78"/>
    <col customWidth="1" min="8" max="8" width="14.33"/>
    <col customWidth="1" min="9" max="9" width="12.0"/>
    <col customWidth="1" min="10" max="10" width="23.0"/>
    <col customWidth="1" min="11" max="11" width="13.33"/>
    <col customWidth="1" min="12" max="12" width="13.11"/>
    <col customWidth="1" min="13" max="13" width="13.33"/>
    <col customWidth="1" min="14" max="14" width="15.0"/>
    <col customWidth="1" min="15" max="15" width="15.11"/>
    <col customWidth="1" min="16" max="16" width="13.11"/>
    <col customWidth="1" min="17" max="33" width="15.78"/>
    <col customWidth="1" min="34" max="34" width="22.78"/>
    <col customWidth="1" min="35" max="51" width="15.78"/>
    <col customWidth="1" min="52" max="52" width="18.33"/>
    <col customWidth="1" min="53" max="57" width="15.78"/>
  </cols>
  <sheetData>
    <row r="1" ht="34.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87"/>
      <c r="T1" s="87"/>
      <c r="U1" s="87"/>
      <c r="V1" s="87"/>
      <c r="W1" s="87"/>
      <c r="X1" s="87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51"/>
      <c r="P2" s="3"/>
      <c r="Q2" s="3"/>
      <c r="R2" s="3"/>
      <c r="S2" s="3"/>
      <c r="T2" s="3"/>
      <c r="U2" s="3"/>
      <c r="V2" s="3"/>
      <c r="W2" s="3"/>
      <c r="X2" s="3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</row>
    <row r="3" ht="30.0" customHeight="1">
      <c r="A3" s="1"/>
      <c r="B3" s="4"/>
      <c r="C3" s="5" t="s">
        <v>171</v>
      </c>
      <c r="D3" s="6"/>
      <c r="E3" s="6"/>
      <c r="F3" s="6"/>
      <c r="G3" s="6"/>
      <c r="H3" s="53"/>
      <c r="I3" s="120"/>
      <c r="J3" s="120"/>
      <c r="K3" s="88"/>
      <c r="L3" s="4"/>
      <c r="M3" s="4"/>
      <c r="N3" s="4"/>
      <c r="O3" s="55"/>
      <c r="P3" s="4"/>
      <c r="Q3" s="141"/>
      <c r="R3" s="141"/>
      <c r="S3" s="141"/>
      <c r="T3" s="141"/>
      <c r="U3" s="141"/>
      <c r="V3" s="141"/>
      <c r="W3" s="141"/>
      <c r="X3" s="141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</row>
    <row r="4" ht="30.0" customHeight="1">
      <c r="A4" s="1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5"/>
      <c r="P4" s="4"/>
      <c r="Q4" s="141"/>
      <c r="R4" s="141"/>
      <c r="S4" s="141"/>
      <c r="T4" s="141"/>
      <c r="U4" s="141"/>
      <c r="V4" s="141"/>
      <c r="W4" s="141"/>
      <c r="X4" s="141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2"/>
      <c r="AK4" s="152"/>
      <c r="AL4" s="152"/>
      <c r="AM4" s="152"/>
      <c r="AN4" s="152"/>
      <c r="AO4" s="152"/>
      <c r="AP4" s="152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</row>
    <row r="5" ht="30.0" customHeight="1">
      <c r="A5" s="1"/>
      <c r="B5" s="4"/>
      <c r="C5" s="141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5"/>
      <c r="P5" s="4"/>
      <c r="Q5" s="141"/>
      <c r="R5" s="141"/>
      <c r="S5" s="141"/>
      <c r="T5" s="152"/>
      <c r="U5" s="141"/>
      <c r="V5" s="141"/>
      <c r="W5" s="141"/>
      <c r="X5" s="141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</row>
    <row r="6" ht="30.0" customHeight="1">
      <c r="A6" s="1" t="s">
        <v>2</v>
      </c>
      <c r="B6" s="4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182"/>
      <c r="P6" s="89"/>
      <c r="Q6" s="183"/>
      <c r="R6" s="183"/>
      <c r="S6" s="183"/>
      <c r="T6" s="184"/>
      <c r="U6" s="141"/>
      <c r="V6" s="141"/>
      <c r="W6" s="141"/>
      <c r="X6" s="141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2"/>
      <c r="AZ6" s="152"/>
      <c r="BA6" s="152"/>
      <c r="BB6" s="152"/>
      <c r="BC6" s="152"/>
      <c r="BD6" s="152"/>
      <c r="BE6" s="152"/>
    </row>
    <row r="7" ht="30.0" customHeight="1">
      <c r="A7" s="1" t="s">
        <v>3</v>
      </c>
      <c r="B7" s="85"/>
      <c r="C7" s="91" t="s">
        <v>13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3"/>
      <c r="S7" s="185"/>
      <c r="T7" s="186"/>
      <c r="U7" s="35"/>
      <c r="V7" s="4"/>
      <c r="W7" s="4"/>
      <c r="X7" s="4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</row>
    <row r="8" ht="30.0" customHeight="1">
      <c r="A8" s="18" t="s">
        <v>4</v>
      </c>
      <c r="B8" s="71"/>
      <c r="C8" s="187" t="s">
        <v>28</v>
      </c>
      <c r="D8" s="187" t="s">
        <v>40</v>
      </c>
      <c r="E8" s="188" t="s">
        <v>29</v>
      </c>
      <c r="F8" s="189"/>
      <c r="G8" s="190"/>
      <c r="H8" s="187" t="s">
        <v>41</v>
      </c>
      <c r="I8" s="187" t="s">
        <v>162</v>
      </c>
      <c r="J8" s="187" t="s">
        <v>172</v>
      </c>
      <c r="K8" s="187" t="s">
        <v>173</v>
      </c>
      <c r="L8" s="187" t="s">
        <v>174</v>
      </c>
      <c r="M8" s="187" t="s">
        <v>175</v>
      </c>
      <c r="N8" s="187" t="s">
        <v>176</v>
      </c>
      <c r="O8" s="187" t="s">
        <v>177</v>
      </c>
      <c r="P8" s="187" t="s">
        <v>178</v>
      </c>
      <c r="Q8" s="187" t="s">
        <v>179</v>
      </c>
      <c r="R8" s="187" t="s">
        <v>180</v>
      </c>
      <c r="S8" s="185"/>
      <c r="T8" s="191" t="s">
        <v>181</v>
      </c>
      <c r="U8" s="35"/>
      <c r="V8" s="33"/>
      <c r="W8" s="33"/>
      <c r="X8" s="33"/>
      <c r="Y8" s="90"/>
      <c r="Z8" s="90"/>
      <c r="AA8" s="90"/>
      <c r="AB8" s="90"/>
      <c r="AC8" s="90"/>
      <c r="AD8" s="90"/>
      <c r="AE8" s="90"/>
      <c r="AF8" s="90"/>
      <c r="AG8" s="90"/>
      <c r="AH8" s="145" t="s">
        <v>182</v>
      </c>
      <c r="AI8" s="6"/>
      <c r="AJ8" s="6"/>
      <c r="AK8" s="6"/>
      <c r="AL8" s="6"/>
      <c r="AM8" s="7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</row>
    <row r="9" ht="30.0" customHeight="1">
      <c r="A9" s="23"/>
      <c r="B9" s="166" t="str">
        <f t="shared" ref="B9:B407" si="1">IF(D10 = "", 0,1)</f>
        <v>1</v>
      </c>
      <c r="C9" s="107"/>
      <c r="D9" s="107"/>
      <c r="E9" s="192"/>
      <c r="F9" s="193"/>
      <c r="G9" s="194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85"/>
      <c r="T9" s="107"/>
      <c r="U9" s="35"/>
      <c r="V9" s="4"/>
      <c r="W9" s="4"/>
      <c r="X9" s="4"/>
      <c r="Y9" s="55"/>
      <c r="Z9" s="55" t="s">
        <v>149</v>
      </c>
      <c r="AA9" s="55" t="s">
        <v>183</v>
      </c>
      <c r="AB9" s="55" t="s">
        <v>184</v>
      </c>
      <c r="AC9" s="55"/>
      <c r="AD9" s="55" t="s">
        <v>149</v>
      </c>
      <c r="AE9" s="55" t="s">
        <v>185</v>
      </c>
      <c r="AF9" s="55" t="s">
        <v>184</v>
      </c>
      <c r="AG9" s="55"/>
      <c r="AH9" s="55" t="s">
        <v>149</v>
      </c>
      <c r="AI9" s="55" t="s">
        <v>143</v>
      </c>
      <c r="AJ9" s="55" t="s">
        <v>167</v>
      </c>
      <c r="AK9" s="55" t="s">
        <v>168</v>
      </c>
      <c r="AL9" s="55" t="s">
        <v>169</v>
      </c>
      <c r="AM9" s="55" t="s">
        <v>170</v>
      </c>
      <c r="AN9" s="55"/>
      <c r="AO9" s="55"/>
      <c r="AP9" s="55"/>
      <c r="AQ9" s="55" t="s">
        <v>33</v>
      </c>
      <c r="AR9" s="55"/>
      <c r="AS9" s="55" t="s">
        <v>186</v>
      </c>
      <c r="AT9" s="55" t="s">
        <v>187</v>
      </c>
      <c r="AU9" s="55"/>
      <c r="AV9" s="55"/>
      <c r="AW9" s="55"/>
      <c r="AX9" s="55"/>
      <c r="AY9" s="55" t="s">
        <v>188</v>
      </c>
      <c r="AZ9" s="129" t="s">
        <v>189</v>
      </c>
      <c r="BA9" s="55"/>
      <c r="BB9" s="55"/>
      <c r="BC9" s="55"/>
      <c r="BD9" s="55"/>
      <c r="BE9" s="55"/>
    </row>
    <row r="10" ht="30.0" customHeight="1">
      <c r="A10" s="18" t="s">
        <v>5</v>
      </c>
      <c r="B10" s="166" t="str">
        <f t="shared" si="1"/>
        <v>1</v>
      </c>
      <c r="C10" s="98" t="str">
        <f>IF(D10 = "", "-",1)</f>
        <v>1</v>
      </c>
      <c r="D10" s="146" t="str">
        <f>IF('CADASTRO PROD'!D8 = "","", 'CADASTRO PROD'!D8)</f>
        <v>00001</v>
      </c>
      <c r="E10" s="100" t="str">
        <f>IF('CADASTRO PROD'!E8:G8 = "", "", 'CADASTRO PROD'!E8:G8)</f>
        <v>Maçã</v>
      </c>
      <c r="F10" s="92"/>
      <c r="G10" s="93"/>
      <c r="H10" s="101" t="str">
        <f>IFERROR(VLOOKUP(D10, 'CADASTRO PROD'!$D$8:$H$407, 5, FALSE),"")</f>
        <v>300</v>
      </c>
      <c r="I10" s="101" t="str">
        <f>VLOOKUP(D10, 'INVENTÁRIO'!$D$11:$I$511, 6, FALSE)</f>
        <v>2900</v>
      </c>
      <c r="J10" s="98" t="str">
        <f t="shared" ref="J10:J408" si="2">IF(D10="","",IF(AQ10&gt;=2,$BE$10,IF(AND(AQ10&lt;2,AQ10&gt;=1.1),$BE$11,IF(AND(AQ10&lt;1.1,AQ10&gt;=0.8),$BE$12,IF(AQ10&lt;0.8,$BE$13,"")))))</f>
        <v>Estoque confortável</v>
      </c>
      <c r="K10" s="103" t="str">
        <f>IF(D10 = "", "", SUMIFS('LANÇAMENTOS ENT'!T:T, 'LANÇAMENTOS ENT'!E:E, D10))</f>
        <v> R$ 2,067.00 </v>
      </c>
      <c r="L10" s="103" t="str">
        <f>IF(D10 = "", "",SUMIFS('LANÇAMENTOS SAÍ'!M:M, 'LANÇAMENTOS SAÍ'!E:E, D10))</f>
        <v> R$ 207.57 </v>
      </c>
      <c r="M10" s="124" t="str">
        <f>IF(D10 = "", "", SUMIFS('LANÇAMENTOS ENT'!N:N, 'LANÇAMENTOS ENT'!E:E, D10))</f>
        <v>2700.00</v>
      </c>
      <c r="N10" s="124" t="str">
        <f>IF(D10 = "", "",SUMIFS('LANÇAMENTOS SAÍ'!K:K, 'LANÇAMENTOS SAÍ'!E:E, D10))</f>
        <v>300.00</v>
      </c>
      <c r="O10" s="195" t="str">
        <f>IFERROR(VLOOKUP(D10,'INVENTÁRIO'!$D$11:$L$411, 9, FALSE)/SUM('INVENTÁRIO'!L:L),"")</f>
        <v>27.9%</v>
      </c>
      <c r="P10" s="195" t="str">
        <f>IFERROR(I10/SUM('INVENTÁRIO'!I:I), "")</f>
        <v>24.7%</v>
      </c>
      <c r="Q10" s="124" t="str">
        <f t="shared" ref="Q10:Q408" si="3">IF(OR(N10=0,N10=""),"",(N10/AT10))</f>
        <v>0.18</v>
      </c>
      <c r="R10" s="124" t="str">
        <f t="shared" ref="R10:R408" si="4">IFERROR(MAX($AY$13:$AY$16)/Q10,"")</f>
        <v>201.00</v>
      </c>
      <c r="S10" s="185"/>
      <c r="T10" s="101" t="str">
        <f>MAX(AY13:AY16)</f>
        <v>36</v>
      </c>
      <c r="U10" s="35"/>
      <c r="V10" s="4" t="s">
        <v>190</v>
      </c>
      <c r="W10" s="4" t="str">
        <f t="shared" ref="W10:W13" si="5">COUNTIFS(J:J,V10)</f>
        <v>2</v>
      </c>
      <c r="X10" s="4"/>
      <c r="Y10" s="55"/>
      <c r="Z10" s="55" t="str">
        <f t="shared" ref="Z10:Z408" si="6">IF(AA10="", "",IF(AA10=AA9,Z9+1,1))</f>
        <v>1</v>
      </c>
      <c r="AA10" s="105" t="str">
        <f t="shared" ref="AA10:AA408" si="7">IFERROR( LARGE(Q:Q,C10),"")</f>
        <v>2.00</v>
      </c>
      <c r="AB10" s="152" t="str">
        <f t="shared" ref="AB10:AB409" si="8">IF(Z10="","",(INDEX($E$10:$R$510,SMALL(IF(AA10=$AU$10:$AU$510,ROW($AU$10:$AU$510)-9),Z10),1)))</f>
        <v>Palitos de madeira</v>
      </c>
      <c r="AC10" s="55"/>
      <c r="AD10" s="55" t="str">
        <f t="shared" ref="AD10:AD409" si="9">IF(AE10="", "",IF(AE10=AE9,AD9+1,1))</f>
        <v>1</v>
      </c>
      <c r="AE10" s="105" t="str">
        <f>IFERROR(SMALL(R:R, C10),0)</f>
        <v>18.00</v>
      </c>
      <c r="AF10" s="55" t="str">
        <f t="shared" ref="AF10:AF409" si="10">IF(AD10="","",(INDEX($E$10:$R$510,SMALL(IF(AE10=$R$10:$R$510,ROW($R$10:$R$510)-9),AD10),1)))</f>
        <v>Palitos de madeira</v>
      </c>
      <c r="AG10" s="55"/>
      <c r="AH10" s="55" t="str">
        <f t="shared" ref="AH10:AH408" si="11">IF(AI10=0, "",IF(AI10=AI9,AH9+1,1))</f>
        <v>1</v>
      </c>
      <c r="AI10" s="55" t="str">
        <f t="shared" ref="AI10:AI408" si="12">LARGE(I:I,ROW(B1))</f>
        <v>3306</v>
      </c>
      <c r="AJ10" s="152" t="str">
        <f t="shared" ref="AJ10:AJ408" si="13">IFERROR(INDEX($E$10:$R$39, SMALL(IF(AI10 = $I$10:$I$510, ROW($I$10:$I$510)-9), AH10),1),"")</f>
        <v>Papel para embalagem</v>
      </c>
      <c r="AK10" s="176" t="str">
        <f t="shared" ref="AK10:AK408" si="14">IF(AJ10="","",AI10/SUM($AI$10:$AI$510))</f>
        <v>#NUM!</v>
      </c>
      <c r="AL10" s="176" t="str">
        <f>AK10</f>
        <v>#NUM!</v>
      </c>
      <c r="AM10" s="176" t="str">
        <f t="shared" ref="AM10:AM408" si="15">IF(AJ10="","",IF(AL10&lt;= 0.7, "A",IF(AND(AL10&gt;0.7, AL10&lt;=0.9), "B","C")))</f>
        <v>#NUM!</v>
      </c>
      <c r="AN10" s="176"/>
      <c r="AO10" s="55"/>
      <c r="AP10" s="55"/>
      <c r="AQ10" s="105" t="str">
        <f t="shared" ref="AQ10:AQ408" si="16">IFERROR(I10/H10, "")</f>
        <v>9.67</v>
      </c>
      <c r="AR10" s="105"/>
      <c r="AS10" s="129" t="str">
        <f>'CADASTRO PROD'!I8</f>
        <v>450</v>
      </c>
      <c r="AT10" s="129" t="str">
        <f t="shared" ref="AT10:AT408" si="17">(AS10+I10)/2</f>
        <v>1675</v>
      </c>
      <c r="AU10" s="105" t="str">
        <f>IF(N10=0,"",N10/AT10)</f>
        <v>0.18</v>
      </c>
      <c r="AV10" s="129"/>
      <c r="AW10" s="129"/>
      <c r="AX10" s="129" t="s">
        <v>191</v>
      </c>
      <c r="AY10" s="196" t="str">
        <f>MIN('LANÇAMENTOS ENT'!D:D)</f>
        <v>5/1/2016</v>
      </c>
      <c r="AZ10" s="196" t="str">
        <f>MAX('LANÇAMENTOS ENT'!D:D)</f>
        <v>6/6/2016</v>
      </c>
      <c r="BA10" s="55"/>
      <c r="BB10" s="55"/>
      <c r="BC10" s="55"/>
      <c r="BD10" s="55" t="s">
        <v>192</v>
      </c>
      <c r="BE10" s="55" t="s">
        <v>193</v>
      </c>
    </row>
    <row r="11" ht="30.0" customHeight="1">
      <c r="A11" s="23"/>
      <c r="B11" s="166" t="str">
        <f t="shared" si="1"/>
        <v>1</v>
      </c>
      <c r="C11" s="108" t="str">
        <f t="shared" ref="C11:C408" si="18">IFERROR(IF(D11 = "", "-",C10+1),"ERRO!")</f>
        <v>2</v>
      </c>
      <c r="D11" s="148" t="str">
        <f>IF('CADASTRO PROD'!D9 = "","", 'CADASTRO PROD'!D9)</f>
        <v>00002</v>
      </c>
      <c r="E11" s="110" t="str">
        <f>IF('CADASTRO PROD'!E9:G9 = "", "", 'CADASTRO PROD'!E9:G9)</f>
        <v>Morango</v>
      </c>
      <c r="F11" s="92"/>
      <c r="G11" s="93"/>
      <c r="H11" s="111" t="str">
        <f>IFERROR(VLOOKUP(D11, 'CADASTRO PROD'!$D$8:$H$407, 5, FALSE),"")</f>
        <v>200</v>
      </c>
      <c r="I11" s="111">
        <v>300.0</v>
      </c>
      <c r="J11" s="108" t="str">
        <f t="shared" si="2"/>
        <v>Estoque moderado!</v>
      </c>
      <c r="K11" s="113" t="str">
        <f>IF(D11 = "", "", SUMIFS('LANÇAMENTOS ENT'!T:T, 'LANÇAMENTOS ENT'!E:E, D11))</f>
        <v> R$ 214.20 </v>
      </c>
      <c r="L11" s="113" t="str">
        <f>IF(D11 = "", "",SUMIFS('LANÇAMENTOS SAÍ'!M:M, 'LANÇAMENTOS SAÍ'!E:E, D11))</f>
        <v> R$ -   </v>
      </c>
      <c r="M11" s="132" t="str">
        <f>IF(D11 = "", "", SUMIFS('LANÇAMENTOS ENT'!N:N, 'LANÇAMENTOS ENT'!E:E, D11))</f>
        <v>1020.00</v>
      </c>
      <c r="N11" s="132" t="str">
        <f>IF(D11 = "", "",SUMIFS('LANÇAMENTOS SAÍ'!K:K, 'LANÇAMENTOS SAÍ'!E:E, D11))</f>
        <v>0.00</v>
      </c>
      <c r="O11" s="197" t="str">
        <f>IFERROR(VLOOKUP(D11,'INVENTÁRIO'!$D$11:$L$411, 9, FALSE)/SUM('INVENTÁRIO'!L:L),"")</f>
        <v>3.7%</v>
      </c>
      <c r="P11" s="197" t="str">
        <f>IFERROR(I11/SUM('INVENTÁRIO'!I:I), "")</f>
        <v>2.6%</v>
      </c>
      <c r="Q11" s="132" t="str">
        <f t="shared" si="3"/>
        <v/>
      </c>
      <c r="R11" s="132" t="str">
        <f t="shared" si="4"/>
        <v/>
      </c>
      <c r="S11" s="185"/>
      <c r="T11" s="185"/>
      <c r="U11" s="35"/>
      <c r="V11" s="4" t="s">
        <v>194</v>
      </c>
      <c r="W11" s="4" t="str">
        <f t="shared" si="5"/>
        <v>1</v>
      </c>
      <c r="X11" s="4"/>
      <c r="Y11" s="55"/>
      <c r="Z11" s="55" t="str">
        <f t="shared" si="6"/>
        <v>1</v>
      </c>
      <c r="AA11" s="105" t="str">
        <f t="shared" si="7"/>
        <v>0.24</v>
      </c>
      <c r="AB11" s="152" t="str">
        <f t="shared" si="8"/>
        <v>Cola para papel</v>
      </c>
      <c r="AC11" s="55"/>
      <c r="AD11" s="55" t="str">
        <f t="shared" si="9"/>
        <v>1</v>
      </c>
      <c r="AE11" s="105" t="str">
        <f t="shared" ref="AE11:AE409" si="19">IFERROR(SMALL(R:R, C11),"")</f>
        <v>148.50</v>
      </c>
      <c r="AF11" s="55" t="str">
        <f t="shared" si="10"/>
        <v>Cola para papel</v>
      </c>
      <c r="AG11" s="55"/>
      <c r="AH11" s="55" t="str">
        <f t="shared" si="11"/>
        <v>1</v>
      </c>
      <c r="AI11" s="55" t="str">
        <f t="shared" si="12"/>
        <v>2900</v>
      </c>
      <c r="AJ11" s="152" t="str">
        <f t="shared" si="13"/>
        <v>Maçã</v>
      </c>
      <c r="AK11" s="176" t="str">
        <f t="shared" si="14"/>
        <v>#NUM!</v>
      </c>
      <c r="AL11" s="176" t="str">
        <f t="shared" ref="AL11:AL408" si="20">IF(AJ11="", "",AK11+AL10)</f>
        <v>#NUM!</v>
      </c>
      <c r="AM11" s="176" t="str">
        <f t="shared" si="15"/>
        <v>#NUM!</v>
      </c>
      <c r="AN11" s="176"/>
      <c r="AO11" s="55"/>
      <c r="AP11" s="55"/>
      <c r="AQ11" s="105" t="str">
        <f t="shared" si="16"/>
        <v>1.50</v>
      </c>
      <c r="AR11" s="105"/>
      <c r="AS11" s="129" t="str">
        <f>'CADASTRO PROD'!I9</f>
        <v>130</v>
      </c>
      <c r="AT11" s="129" t="str">
        <f t="shared" si="17"/>
        <v>215</v>
      </c>
      <c r="AU11" s="105" t="str">
        <f t="shared" ref="AU11:AU411" si="21">IFERROR(N11/AT11, "")</f>
        <v>0.00</v>
      </c>
      <c r="AV11" s="129"/>
      <c r="AW11" s="129"/>
      <c r="AX11" s="129" t="s">
        <v>195</v>
      </c>
      <c r="AY11" s="196" t="str">
        <f>MIN('LANÇAMENTOS SAÍ'!D:D)</f>
        <v>5/1/2016</v>
      </c>
      <c r="AZ11" s="196" t="str">
        <f>MAX('LANÇAMENTOS SAÍ'!D:D)</f>
        <v>5/15/2016</v>
      </c>
      <c r="BA11" s="55"/>
      <c r="BB11" s="55"/>
      <c r="BC11" s="55"/>
      <c r="BD11" s="55" t="s">
        <v>196</v>
      </c>
      <c r="BE11" s="55" t="s">
        <v>197</v>
      </c>
    </row>
    <row r="12" ht="30.0" customHeight="1">
      <c r="A12" s="18" t="s">
        <v>7</v>
      </c>
      <c r="B12" s="166" t="str">
        <f t="shared" si="1"/>
        <v>1</v>
      </c>
      <c r="C12" s="98" t="str">
        <f t="shared" si="18"/>
        <v>3</v>
      </c>
      <c r="D12" s="146" t="str">
        <f>IF('CADASTRO PROD'!D10 = "","", 'CADASTRO PROD'!D10)</f>
        <v>00003</v>
      </c>
      <c r="E12" s="100" t="str">
        <f>IF('CADASTRO PROD'!E10:G10 = "", "", 'CADASTRO PROD'!E10:G10)</f>
        <v>Leite</v>
      </c>
      <c r="F12" s="92"/>
      <c r="G12" s="93"/>
      <c r="H12" s="101" t="str">
        <f>IFERROR(VLOOKUP(D12, 'CADASTRO PROD'!$D$8:$H$407, 5, FALSE),"")</f>
        <v>500</v>
      </c>
      <c r="I12" s="101">
        <v>400.0</v>
      </c>
      <c r="J12" s="98" t="str">
        <f t="shared" si="2"/>
        <v>Estoque baixo!</v>
      </c>
      <c r="K12" s="103" t="str">
        <f>IF(D12 = "", "", SUMIFS('LANÇAMENTOS ENT'!T:T, 'LANÇAMENTOS ENT'!E:E, D12))</f>
        <v> R$ 1,238.60 </v>
      </c>
      <c r="L12" s="103" t="str">
        <f>IF(D12 = "", "",SUMIFS('LANÇAMENTOS SAÍ'!M:M, 'LANÇAMENTOS SAÍ'!E:E, D12))</f>
        <v> R$ -   </v>
      </c>
      <c r="M12" s="124" t="str">
        <f>IF(D12 = "", "", SUMIFS('LANÇAMENTOS ENT'!N:N, 'LANÇAMENTOS ENT'!E:E, D12))</f>
        <v>3122.00</v>
      </c>
      <c r="N12" s="124" t="str">
        <f>IF(D12 = "", "",SUMIFS('LANÇAMENTOS SAÍ'!K:K, 'LANÇAMENTOS SAÍ'!E:E, D12))</f>
        <v>0.00</v>
      </c>
      <c r="O12" s="195" t="str">
        <f>IFERROR(VLOOKUP(D12,'INVENTÁRIO'!$D$11:$L$411, 9, FALSE)/SUM('INVENTÁRIO'!L:L),"")</f>
        <v>26.2%</v>
      </c>
      <c r="P12" s="195" t="str">
        <f>IFERROR(I12/SUM('INVENTÁRIO'!I:I), "")</f>
        <v>3.4%</v>
      </c>
      <c r="Q12" s="124" t="str">
        <f t="shared" si="3"/>
        <v/>
      </c>
      <c r="R12" s="124" t="str">
        <f t="shared" si="4"/>
        <v/>
      </c>
      <c r="S12" s="185"/>
      <c r="T12" s="185"/>
      <c r="U12" s="35"/>
      <c r="V12" s="4" t="s">
        <v>197</v>
      </c>
      <c r="W12" s="4" t="str">
        <f t="shared" si="5"/>
        <v>1</v>
      </c>
      <c r="X12" s="4"/>
      <c r="Y12" s="55"/>
      <c r="Z12" s="55" t="str">
        <f t="shared" si="6"/>
        <v>1</v>
      </c>
      <c r="AA12" s="105" t="str">
        <f t="shared" si="7"/>
        <v>0.18</v>
      </c>
      <c r="AB12" s="152" t="str">
        <f t="shared" si="8"/>
        <v>Maçã</v>
      </c>
      <c r="AC12" s="55"/>
      <c r="AD12" s="55" t="str">
        <f t="shared" si="9"/>
        <v>1</v>
      </c>
      <c r="AE12" s="105" t="str">
        <f t="shared" si="19"/>
        <v>201.00</v>
      </c>
      <c r="AF12" s="55" t="str">
        <f t="shared" si="10"/>
        <v>Maçã</v>
      </c>
      <c r="AG12" s="55"/>
      <c r="AH12" s="55" t="str">
        <f t="shared" si="11"/>
        <v>1</v>
      </c>
      <c r="AI12" s="55" t="str">
        <f t="shared" si="12"/>
        <v>400</v>
      </c>
      <c r="AJ12" s="152" t="str">
        <f t="shared" si="13"/>
        <v>Leite</v>
      </c>
      <c r="AK12" s="176" t="str">
        <f t="shared" si="14"/>
        <v>#NUM!</v>
      </c>
      <c r="AL12" s="176" t="str">
        <f t="shared" si="20"/>
        <v>#NUM!</v>
      </c>
      <c r="AM12" s="176" t="str">
        <f t="shared" si="15"/>
        <v>#NUM!</v>
      </c>
      <c r="AN12" s="176"/>
      <c r="AO12" s="55"/>
      <c r="AP12" s="55"/>
      <c r="AQ12" s="105" t="str">
        <f t="shared" si="16"/>
        <v>0.80</v>
      </c>
      <c r="AR12" s="105"/>
      <c r="AS12" s="129" t="str">
        <f>'CADASTRO PROD'!I10</f>
        <v>500</v>
      </c>
      <c r="AT12" s="129" t="str">
        <f t="shared" si="17"/>
        <v>450</v>
      </c>
      <c r="AU12" s="105" t="str">
        <f t="shared" si="21"/>
        <v>0.00</v>
      </c>
      <c r="AV12" s="129"/>
      <c r="AW12" s="129"/>
      <c r="AX12" s="129"/>
      <c r="AY12" s="129"/>
      <c r="AZ12" s="129"/>
      <c r="BA12" s="55"/>
      <c r="BB12" s="55"/>
      <c r="BC12" s="55"/>
      <c r="BD12" s="55" t="s">
        <v>198</v>
      </c>
      <c r="BE12" s="55" t="s">
        <v>194</v>
      </c>
    </row>
    <row r="13" ht="30.0" customHeight="1">
      <c r="A13" s="23"/>
      <c r="B13" s="166" t="str">
        <f t="shared" si="1"/>
        <v>1</v>
      </c>
      <c r="C13" s="108" t="str">
        <f t="shared" si="18"/>
        <v>4</v>
      </c>
      <c r="D13" s="148" t="str">
        <f>IF('CADASTRO PROD'!D11 = "","", 'CADASTRO PROD'!D11)</f>
        <v>00004</v>
      </c>
      <c r="E13" s="110" t="str">
        <f>IF('CADASTRO PROD'!E11:G11 = "", "", 'CADASTRO PROD'!E11:G11)</f>
        <v>Papel para embalagem</v>
      </c>
      <c r="F13" s="92"/>
      <c r="G13" s="93"/>
      <c r="H13" s="111" t="str">
        <f>IFERROR(VLOOKUP(D13, 'CADASTRO PROD'!$D$8:$H$407, 5, FALSE),"")</f>
        <v>1000</v>
      </c>
      <c r="I13" s="111" t="str">
        <f>VLOOKUP(D13, 'INVENTÁRIO'!$D$11:$I$511, 6, FALSE)</f>
        <v>3306</v>
      </c>
      <c r="J13" s="108" t="str">
        <f t="shared" si="2"/>
        <v>Estoque confortável</v>
      </c>
      <c r="K13" s="113" t="str">
        <f>IF(D13 = "", "", SUMIFS('LANÇAMENTOS ENT'!T:T, 'LANÇAMENTOS ENT'!E:E, D13))</f>
        <v> R$ 252.63 </v>
      </c>
      <c r="L13" s="113" t="str">
        <f>IF(D13 = "", "",SUMIFS('LANÇAMENTOS SAÍ'!M:M, 'LANÇAMENTOS SAÍ'!E:E, D13))</f>
        <v> R$ 70.99 </v>
      </c>
      <c r="M13" s="132" t="str">
        <f>IF(D13 = "", "", SUMIFS('LANÇAMENTOS ENT'!N:N, 'LANÇAMENTOS ENT'!E:E, D13))</f>
        <v>1203.00</v>
      </c>
      <c r="N13" s="132" t="str">
        <f>IF(D13 = "", "",SUMIFS('LANÇAMENTOS SAÍ'!K:K, 'LANÇAMENTOS SAÍ'!E:E, D13))</f>
        <v>300.00</v>
      </c>
      <c r="O13" s="197" t="str">
        <f>IFERROR(VLOOKUP(D13,'INVENTÁRIO'!$D$11:$L$411, 9, FALSE)/SUM('INVENTÁRIO'!L:L),"")</f>
        <v>10.9%</v>
      </c>
      <c r="P13" s="197" t="str">
        <f>IFERROR(I13/SUM('INVENTÁRIO'!I:I), "")</f>
        <v>28.1%</v>
      </c>
      <c r="Q13" s="132" t="str">
        <f t="shared" si="3"/>
        <v>0.11</v>
      </c>
      <c r="R13" s="132" t="str">
        <f t="shared" si="4"/>
        <v>342.36</v>
      </c>
      <c r="S13" s="185"/>
      <c r="T13" s="185"/>
      <c r="U13" s="35"/>
      <c r="V13" s="4" t="s">
        <v>193</v>
      </c>
      <c r="W13" s="4" t="str">
        <f t="shared" si="5"/>
        <v>3</v>
      </c>
      <c r="X13" s="4"/>
      <c r="Y13" s="55"/>
      <c r="Z13" s="55" t="str">
        <f t="shared" si="6"/>
        <v>1</v>
      </c>
      <c r="AA13" s="105" t="str">
        <f t="shared" si="7"/>
        <v>0.11</v>
      </c>
      <c r="AB13" s="152" t="str">
        <f t="shared" si="8"/>
        <v>Papel para embalagem</v>
      </c>
      <c r="AC13" s="55"/>
      <c r="AD13" s="55" t="str">
        <f t="shared" si="9"/>
        <v>1</v>
      </c>
      <c r="AE13" s="105" t="str">
        <f t="shared" si="19"/>
        <v>342.36</v>
      </c>
      <c r="AF13" s="55" t="str">
        <f t="shared" si="10"/>
        <v>Papel para embalagem</v>
      </c>
      <c r="AG13" s="55"/>
      <c r="AH13" s="55" t="str">
        <f t="shared" si="11"/>
        <v>2</v>
      </c>
      <c r="AI13" s="55" t="str">
        <f t="shared" si="12"/>
        <v>400</v>
      </c>
      <c r="AJ13" s="152" t="str">
        <f t="shared" si="13"/>
        <v>Palitos de madeira</v>
      </c>
      <c r="AK13" s="176" t="str">
        <f t="shared" si="14"/>
        <v>#NUM!</v>
      </c>
      <c r="AL13" s="176" t="str">
        <f t="shared" si="20"/>
        <v>#NUM!</v>
      </c>
      <c r="AM13" s="176" t="str">
        <f t="shared" si="15"/>
        <v>#NUM!</v>
      </c>
      <c r="AN13" s="176"/>
      <c r="AO13" s="55"/>
      <c r="AP13" s="55"/>
      <c r="AQ13" s="105" t="str">
        <f t="shared" si="16"/>
        <v>3.31</v>
      </c>
      <c r="AR13" s="105"/>
      <c r="AS13" s="129" t="str">
        <f>'CADASTRO PROD'!I11</f>
        <v>2400</v>
      </c>
      <c r="AT13" s="129" t="str">
        <f t="shared" si="17"/>
        <v>2853</v>
      </c>
      <c r="AU13" s="105" t="str">
        <f t="shared" si="21"/>
        <v>0.11</v>
      </c>
      <c r="AV13" s="129"/>
      <c r="AW13" s="129"/>
      <c r="AX13" s="129" t="s">
        <v>199</v>
      </c>
      <c r="AY13" s="129" t="str">
        <f>AZ10-AY10</f>
        <v>36</v>
      </c>
      <c r="AZ13" s="129"/>
      <c r="BA13" s="55"/>
      <c r="BB13" s="55"/>
      <c r="BC13" s="55"/>
      <c r="BD13" s="55" t="s">
        <v>200</v>
      </c>
      <c r="BE13" s="55" t="s">
        <v>190</v>
      </c>
    </row>
    <row r="14" ht="30.0" customHeight="1">
      <c r="A14" s="1" t="s">
        <v>9</v>
      </c>
      <c r="B14" s="166" t="str">
        <f t="shared" si="1"/>
        <v>1</v>
      </c>
      <c r="C14" s="98" t="str">
        <f t="shared" si="18"/>
        <v>5</v>
      </c>
      <c r="D14" s="146" t="str">
        <f>IF('CADASTRO PROD'!D12 = "","", 'CADASTRO PROD'!D12)</f>
        <v>00005</v>
      </c>
      <c r="E14" s="100" t="str">
        <f>IF('CADASTRO PROD'!E12:G12 = "", "", 'CADASTRO PROD'!E12:G12)</f>
        <v>Palitos de madeira</v>
      </c>
      <c r="F14" s="92"/>
      <c r="G14" s="93"/>
      <c r="H14" s="101" t="str">
        <f>IFERROR(VLOOKUP(D14, 'CADASTRO PROD'!$D$8:$H$407, 5, FALSE),"")</f>
        <v>1000</v>
      </c>
      <c r="I14" s="101" t="str">
        <f>VLOOKUP(D14, 'INVENTÁRIO'!$D$11:$I$511, 6, FALSE)</f>
        <v>400</v>
      </c>
      <c r="J14" s="98" t="str">
        <f t="shared" si="2"/>
        <v>Estoque muito baixo!</v>
      </c>
      <c r="K14" s="103" t="str">
        <f>IF(D14 = "", "", SUMIFS('LANÇAMENTOS ENT'!T:T, 'LANÇAMENTOS ENT'!E:E, D14))</f>
        <v> R$ -   </v>
      </c>
      <c r="L14" s="103" t="str">
        <f>IF(D14 = "", "",SUMIFS('LANÇAMENTOS SAÍ'!M:M, 'LANÇAMENTOS SAÍ'!E:E, D14))</f>
        <v> R$ 300.00 </v>
      </c>
      <c r="M14" s="124" t="str">
        <f>IF(D14 = "", "", SUMIFS('LANÇAMENTOS ENT'!N:N, 'LANÇAMENTOS ENT'!E:E, D14))</f>
        <v>0.00</v>
      </c>
      <c r="N14" s="124" t="str">
        <f>IF(D14 = "", "",SUMIFS('LANÇAMENTOS SAÍ'!K:K, 'LANÇAMENTOS SAÍ'!E:E, D14))</f>
        <v>2000.00</v>
      </c>
      <c r="O14" s="195" t="str">
        <f>IFERROR(VLOOKUP(D14,'INVENTÁRIO'!$D$11:$L$411, 9, FALSE)/SUM('INVENTÁRIO'!L:L),"")</f>
        <v>0.8%</v>
      </c>
      <c r="P14" s="195" t="str">
        <f>IFERROR(I14/SUM('INVENTÁRIO'!I:I), "")</f>
        <v>3.4%</v>
      </c>
      <c r="Q14" s="124" t="str">
        <f t="shared" si="3"/>
        <v>2.00</v>
      </c>
      <c r="R14" s="124" t="str">
        <f t="shared" si="4"/>
        <v>18.00</v>
      </c>
      <c r="S14" s="185"/>
      <c r="T14" s="185"/>
      <c r="U14" s="35"/>
      <c r="V14" s="4"/>
      <c r="W14" s="4"/>
      <c r="X14" s="4"/>
      <c r="Y14" s="55"/>
      <c r="Z14" s="55" t="str">
        <f t="shared" si="6"/>
        <v/>
      </c>
      <c r="AA14" s="105" t="str">
        <f t="shared" si="7"/>
        <v/>
      </c>
      <c r="AB14" s="152" t="str">
        <f t="shared" si="8"/>
        <v/>
      </c>
      <c r="AC14" s="55"/>
      <c r="AD14" s="55" t="str">
        <f t="shared" si="9"/>
        <v/>
      </c>
      <c r="AE14" s="105" t="str">
        <f t="shared" si="19"/>
        <v/>
      </c>
      <c r="AF14" s="55" t="str">
        <f t="shared" si="10"/>
        <v/>
      </c>
      <c r="AG14" s="55"/>
      <c r="AH14" s="55" t="str">
        <f t="shared" si="11"/>
        <v>1</v>
      </c>
      <c r="AI14" s="55" t="str">
        <f t="shared" si="12"/>
        <v>300</v>
      </c>
      <c r="AJ14" s="152" t="str">
        <f t="shared" si="13"/>
        <v>Morango</v>
      </c>
      <c r="AK14" s="176" t="str">
        <f t="shared" si="14"/>
        <v>#NUM!</v>
      </c>
      <c r="AL14" s="176" t="str">
        <f t="shared" si="20"/>
        <v>#NUM!</v>
      </c>
      <c r="AM14" s="176" t="str">
        <f t="shared" si="15"/>
        <v>#NUM!</v>
      </c>
      <c r="AN14" s="176"/>
      <c r="AO14" s="55"/>
      <c r="AP14" s="55"/>
      <c r="AQ14" s="105" t="str">
        <f t="shared" si="16"/>
        <v>0.40</v>
      </c>
      <c r="AR14" s="105"/>
      <c r="AS14" s="129" t="str">
        <f>'CADASTRO PROD'!I12</f>
        <v>1600</v>
      </c>
      <c r="AT14" s="129" t="str">
        <f t="shared" si="17"/>
        <v>1000</v>
      </c>
      <c r="AU14" s="105" t="str">
        <f t="shared" si="21"/>
        <v>2.00</v>
      </c>
      <c r="AV14" s="129"/>
      <c r="AW14" s="129"/>
      <c r="AX14" s="129"/>
      <c r="AY14" s="129" t="str">
        <f>AZ10-AY11</f>
        <v>36</v>
      </c>
      <c r="AZ14" s="129"/>
      <c r="BA14" s="55"/>
      <c r="BB14" s="55"/>
      <c r="BC14" s="55"/>
      <c r="BD14" s="55"/>
      <c r="BE14" s="55"/>
    </row>
    <row r="15" ht="30.0" customHeight="1">
      <c r="A15" s="1" t="s">
        <v>11</v>
      </c>
      <c r="B15" s="166" t="str">
        <f t="shared" si="1"/>
        <v>1</v>
      </c>
      <c r="C15" s="108" t="str">
        <f t="shared" si="18"/>
        <v>6</v>
      </c>
      <c r="D15" s="148" t="str">
        <f>IF('CADASTRO PROD'!D13 = "","", 'CADASTRO PROD'!D13)</f>
        <v>000ACBD</v>
      </c>
      <c r="E15" s="110" t="str">
        <f>IF('CADASTRO PROD'!E13:G13 = "", "", 'CADASTRO PROD'!E13:G13)</f>
        <v>Graxa para máquina</v>
      </c>
      <c r="F15" s="92"/>
      <c r="G15" s="93"/>
      <c r="H15" s="111" t="str">
        <f>IFERROR(VLOOKUP(D15, 'CADASTRO PROD'!$D$8:$H$407, 5, FALSE),"")</f>
        <v>20</v>
      </c>
      <c r="I15" s="111" t="str">
        <f>VLOOKUP(D15, 'INVENTÁRIO'!$D$11:$I$511, 6, FALSE)</f>
        <v>15</v>
      </c>
      <c r="J15" s="108" t="str">
        <f t="shared" si="2"/>
        <v>Estoque muito baixo!</v>
      </c>
      <c r="K15" s="113" t="str">
        <f>IF(D15 = "", "", SUMIFS('LANÇAMENTOS ENT'!T:T, 'LANÇAMENTOS ENT'!E:E, D15))</f>
        <v> R$ -   </v>
      </c>
      <c r="L15" s="113" t="str">
        <f>IF(D15 = "", "",SUMIFS('LANÇAMENTOS SAÍ'!M:M, 'LANÇAMENTOS SAÍ'!E:E, D15))</f>
        <v> R$ -   </v>
      </c>
      <c r="M15" s="132" t="str">
        <f>IF(D15 = "", "", SUMIFS('LANÇAMENTOS ENT'!N:N, 'LANÇAMENTOS ENT'!E:E, D15))</f>
        <v>0.00</v>
      </c>
      <c r="N15" s="132" t="str">
        <f>IF(D15 = "", "",SUMIFS('LANÇAMENTOS SAÍ'!K:K, 'LANÇAMENTOS SAÍ'!E:E, D15))</f>
        <v>0.00</v>
      </c>
      <c r="O15" s="197" t="str">
        <f>IFERROR(VLOOKUP(D15,'INVENTÁRIO'!$D$11:$L$411, 9, FALSE)/SUM('INVENTÁRIO'!L:L),"")</f>
        <v>6.0%</v>
      </c>
      <c r="P15" s="197" t="str">
        <f>IFERROR(I15/SUM('INVENTÁRIO'!I:I), "")</f>
        <v>0.1%</v>
      </c>
      <c r="Q15" s="132" t="str">
        <f t="shared" si="3"/>
        <v/>
      </c>
      <c r="R15" s="132" t="str">
        <f t="shared" si="4"/>
        <v/>
      </c>
      <c r="S15" s="185"/>
      <c r="T15" s="185"/>
      <c r="U15" s="35"/>
      <c r="V15" s="4"/>
      <c r="W15" s="4"/>
      <c r="X15" s="4"/>
      <c r="Y15" s="55"/>
      <c r="Z15" s="55" t="str">
        <f t="shared" si="6"/>
        <v/>
      </c>
      <c r="AA15" s="105" t="str">
        <f t="shared" si="7"/>
        <v/>
      </c>
      <c r="AB15" s="152" t="str">
        <f t="shared" si="8"/>
        <v/>
      </c>
      <c r="AC15" s="55"/>
      <c r="AD15" s="55" t="str">
        <f t="shared" si="9"/>
        <v/>
      </c>
      <c r="AE15" s="105" t="str">
        <f t="shared" si="19"/>
        <v/>
      </c>
      <c r="AF15" s="55" t="str">
        <f t="shared" si="10"/>
        <v/>
      </c>
      <c r="AG15" s="55"/>
      <c r="AH15" s="55" t="str">
        <f t="shared" si="11"/>
        <v>1</v>
      </c>
      <c r="AI15" s="55" t="str">
        <f t="shared" si="12"/>
        <v>120</v>
      </c>
      <c r="AJ15" s="152" t="str">
        <f t="shared" si="13"/>
        <v>Cola para papel</v>
      </c>
      <c r="AK15" s="176" t="str">
        <f t="shared" si="14"/>
        <v>#NUM!</v>
      </c>
      <c r="AL15" s="176" t="str">
        <f t="shared" si="20"/>
        <v>#NUM!</v>
      </c>
      <c r="AM15" s="176" t="str">
        <f t="shared" si="15"/>
        <v>#NUM!</v>
      </c>
      <c r="AN15" s="176"/>
      <c r="AO15" s="55"/>
      <c r="AP15" s="55"/>
      <c r="AQ15" s="105" t="str">
        <f t="shared" si="16"/>
        <v>0.75</v>
      </c>
      <c r="AR15" s="105"/>
      <c r="AS15" s="129" t="str">
        <f>'CADASTRO PROD'!I13</f>
        <v>15</v>
      </c>
      <c r="AT15" s="129" t="str">
        <f t="shared" si="17"/>
        <v>15</v>
      </c>
      <c r="AU15" s="105" t="str">
        <f t="shared" si="21"/>
        <v>0.00</v>
      </c>
      <c r="AV15" s="129"/>
      <c r="AW15" s="129"/>
      <c r="AX15" s="129"/>
      <c r="AY15" s="129" t="str">
        <f>AZ11-AY10</f>
        <v>14</v>
      </c>
      <c r="AZ15" s="129"/>
      <c r="BA15" s="55"/>
      <c r="BB15" s="55"/>
      <c r="BC15" s="55"/>
      <c r="BD15" s="55"/>
      <c r="BE15" s="55"/>
    </row>
    <row r="16" ht="30.0" customHeight="1">
      <c r="A16" s="1" t="s">
        <v>12</v>
      </c>
      <c r="B16" s="166" t="str">
        <f t="shared" si="1"/>
        <v>0</v>
      </c>
      <c r="C16" s="98" t="str">
        <f t="shared" si="18"/>
        <v>7</v>
      </c>
      <c r="D16" s="146" t="str">
        <f>IF('CADASTRO PROD'!D14 = "","", 'CADASTRO PROD'!D14)</f>
        <v>1020302</v>
      </c>
      <c r="E16" s="100" t="str">
        <f>IF('CADASTRO PROD'!E14:G14 = "", "", 'CADASTRO PROD'!E14:G14)</f>
        <v>Cola para papel</v>
      </c>
      <c r="F16" s="92"/>
      <c r="G16" s="93"/>
      <c r="H16" s="101" t="str">
        <f>IFERROR(VLOOKUP(D16, 'CADASTRO PROD'!$D$8:$H$407, 5, FALSE),"")</f>
        <v>30</v>
      </c>
      <c r="I16" s="101" t="str">
        <f>VLOOKUP(D16, 'INVENTÁRIO'!$D$11:$I$511, 6, FALSE)</f>
        <v>120</v>
      </c>
      <c r="J16" s="98" t="str">
        <f t="shared" si="2"/>
        <v>Estoque confortável</v>
      </c>
      <c r="K16" s="103" t="str">
        <f>IF(D16 = "", "", SUMIFS('LANÇAMENTOS ENT'!T:T, 'LANÇAMENTOS ENT'!E:E, D16))</f>
        <v> R$ 1,500.00 </v>
      </c>
      <c r="L16" s="103" t="str">
        <f>IF(D16 = "", "",SUMIFS('LANÇAMENTOS SAÍ'!M:M, 'LANÇAMENTOS SAÍ'!E:E, D16))</f>
        <v> R$ 293.17 </v>
      </c>
      <c r="M16" s="124" t="str">
        <f>IF(D16 = "", "", SUMIFS('LANÇAMENTOS ENT'!N:N, 'LANÇAMENTOS ENT'!E:E, D16))</f>
        <v>100.00</v>
      </c>
      <c r="N16" s="124" t="str">
        <f>IF(D16 = "", "",SUMIFS('LANÇAMENTOS SAÍ'!K:K, 'LANÇAMENTOS SAÍ'!E:E, D16))</f>
        <v>20.00</v>
      </c>
      <c r="O16" s="195" t="str">
        <f>IFERROR(VLOOKUP(D16,'INVENTÁRIO'!$D$11:$L$411, 9, FALSE)/SUM('INVENTÁRIO'!L:L),"")</f>
        <v>24.4%</v>
      </c>
      <c r="P16" s="195" t="str">
        <f>IFERROR(I16/SUM('INVENTÁRIO'!I:I), "")</f>
        <v>1.0%</v>
      </c>
      <c r="Q16" s="124" t="str">
        <f t="shared" si="3"/>
        <v>0.24</v>
      </c>
      <c r="R16" s="124" t="str">
        <f t="shared" si="4"/>
        <v>148.50</v>
      </c>
      <c r="S16" s="185"/>
      <c r="T16" s="185"/>
      <c r="U16" s="35"/>
      <c r="V16" s="4"/>
      <c r="W16" s="4"/>
      <c r="X16" s="4"/>
      <c r="Y16" s="55"/>
      <c r="Z16" s="55" t="str">
        <f t="shared" si="6"/>
        <v/>
      </c>
      <c r="AA16" s="105" t="str">
        <f t="shared" si="7"/>
        <v/>
      </c>
      <c r="AB16" s="152" t="str">
        <f t="shared" si="8"/>
        <v/>
      </c>
      <c r="AC16" s="55"/>
      <c r="AD16" s="55" t="str">
        <f t="shared" si="9"/>
        <v/>
      </c>
      <c r="AE16" s="105" t="str">
        <f t="shared" si="19"/>
        <v/>
      </c>
      <c r="AF16" s="55" t="str">
        <f t="shared" si="10"/>
        <v/>
      </c>
      <c r="AG16" s="55"/>
      <c r="AH16" s="55" t="str">
        <f t="shared" si="11"/>
        <v>1</v>
      </c>
      <c r="AI16" s="55" t="str">
        <f t="shared" si="12"/>
        <v>15</v>
      </c>
      <c r="AJ16" s="152" t="str">
        <f t="shared" si="13"/>
        <v>Graxa para máquina</v>
      </c>
      <c r="AK16" s="176" t="str">
        <f t="shared" si="14"/>
        <v>#NUM!</v>
      </c>
      <c r="AL16" s="176" t="str">
        <f t="shared" si="20"/>
        <v>#NUM!</v>
      </c>
      <c r="AM16" s="176" t="str">
        <f t="shared" si="15"/>
        <v>#NUM!</v>
      </c>
      <c r="AN16" s="176"/>
      <c r="AO16" s="55"/>
      <c r="AP16" s="55"/>
      <c r="AQ16" s="105" t="str">
        <f t="shared" si="16"/>
        <v>4.00</v>
      </c>
      <c r="AR16" s="105"/>
      <c r="AS16" s="129" t="str">
        <f>'CADASTRO PROD'!I14</f>
        <v>45</v>
      </c>
      <c r="AT16" s="129" t="str">
        <f t="shared" si="17"/>
        <v>83</v>
      </c>
      <c r="AU16" s="105" t="str">
        <f t="shared" si="21"/>
        <v>0.24</v>
      </c>
      <c r="AV16" s="129"/>
      <c r="AW16" s="129"/>
      <c r="AX16" s="129"/>
      <c r="AY16" s="129" t="str">
        <f>AZ11-AY11</f>
        <v>14</v>
      </c>
      <c r="AZ16" s="129"/>
      <c r="BA16" s="55"/>
      <c r="BB16" s="55"/>
      <c r="BC16" s="55"/>
      <c r="BD16" s="55"/>
      <c r="BE16" s="55"/>
    </row>
    <row r="17" ht="30.0" customHeight="1">
      <c r="A17" s="96" t="s">
        <v>13</v>
      </c>
      <c r="B17" s="166" t="str">
        <f t="shared" si="1"/>
        <v>0</v>
      </c>
      <c r="C17" s="108" t="str">
        <f t="shared" si="18"/>
        <v>-</v>
      </c>
      <c r="D17" s="150" t="str">
        <f>IF('CADASTRO PROD'!D15 = "","", 'CADASTRO PROD'!D15)</f>
        <v/>
      </c>
      <c r="E17" s="110" t="str">
        <f>IF('CADASTRO PROD'!E15:G15 = "", "", 'CADASTRO PROD'!E15:G15)</f>
        <v/>
      </c>
      <c r="F17" s="92"/>
      <c r="G17" s="93"/>
      <c r="H17" s="111" t="str">
        <f>IFERROR(VLOOKUP(D17, 'CADASTRO PROD'!$D$8:$H$407, 5, FALSE),"")</f>
        <v/>
      </c>
      <c r="I17" s="111" t="str">
        <f>VLOOKUP(D17, 'INVENTÁRIO'!$D$11:$I$511, 6, FALSE)</f>
        <v/>
      </c>
      <c r="J17" s="108" t="str">
        <f t="shared" si="2"/>
        <v/>
      </c>
      <c r="K17" s="113" t="str">
        <f>IF(D17 = "", "", SUMIFS('LANÇAMENTOS ENT'!T:T, 'LANÇAMENTOS ENT'!E:E, D17))</f>
        <v>  </v>
      </c>
      <c r="L17" s="113" t="str">
        <f>IF(D17 = "", "",SUMIFS('LANÇAMENTOS SAÍ'!M:M, 'LANÇAMENTOS SAÍ'!E:E, D17))</f>
        <v>  </v>
      </c>
      <c r="M17" s="132" t="str">
        <f>IF(D17 = "", "", SUMIFS('LANÇAMENTOS ENT'!N:N, 'LANÇAMENTOS ENT'!E:E, D17))</f>
        <v/>
      </c>
      <c r="N17" s="132" t="str">
        <f>IF(D17 = "", "",SUMIFS('LANÇAMENTOS SAÍ'!K:K, 'LANÇAMENTOS SAÍ'!E:E, D17))</f>
        <v/>
      </c>
      <c r="O17" s="197" t="str">
        <f>IFERROR(VLOOKUP(D17,'INVENTÁRIO'!$D$11:$L$411, 9, FALSE)/SUM('INVENTÁRIO'!L:L),"")</f>
        <v>0.0%</v>
      </c>
      <c r="P17" s="197" t="str">
        <f>IFERROR(I17/SUM('INVENTÁRIO'!I:I), "")</f>
        <v>0.0%</v>
      </c>
      <c r="Q17" s="132" t="str">
        <f t="shared" si="3"/>
        <v/>
      </c>
      <c r="R17" s="132" t="str">
        <f t="shared" si="4"/>
        <v/>
      </c>
      <c r="S17" s="185"/>
      <c r="T17" s="185"/>
      <c r="U17" s="35"/>
      <c r="V17" s="4"/>
      <c r="W17" s="4"/>
      <c r="X17" s="4"/>
      <c r="Y17" s="55"/>
      <c r="Z17" s="55" t="str">
        <f t="shared" si="6"/>
        <v/>
      </c>
      <c r="AA17" s="105" t="str">
        <f t="shared" si="7"/>
        <v/>
      </c>
      <c r="AB17" s="152" t="str">
        <f t="shared" si="8"/>
        <v/>
      </c>
      <c r="AC17" s="55"/>
      <c r="AD17" s="55" t="str">
        <f t="shared" si="9"/>
        <v/>
      </c>
      <c r="AE17" s="105" t="str">
        <f t="shared" si="19"/>
        <v/>
      </c>
      <c r="AF17" s="55" t="str">
        <f t="shared" si="10"/>
        <v/>
      </c>
      <c r="AG17" s="55"/>
      <c r="AH17" s="55" t="str">
        <f t="shared" si="11"/>
        <v>#NUM!</v>
      </c>
      <c r="AI17" s="55" t="str">
        <f t="shared" si="12"/>
        <v>#NUM!</v>
      </c>
      <c r="AJ17" s="152" t="str">
        <f t="shared" si="13"/>
        <v/>
      </c>
      <c r="AK17" s="176" t="str">
        <f t="shared" si="14"/>
        <v/>
      </c>
      <c r="AL17" s="176" t="str">
        <f t="shared" si="20"/>
        <v/>
      </c>
      <c r="AM17" s="176" t="str">
        <f t="shared" si="15"/>
        <v/>
      </c>
      <c r="AN17" s="176"/>
      <c r="AO17" s="55"/>
      <c r="AP17" s="55"/>
      <c r="AQ17" s="105" t="str">
        <f t="shared" si="16"/>
        <v/>
      </c>
      <c r="AR17" s="105"/>
      <c r="AS17" s="129" t="str">
        <f>'CADASTRO PROD'!I15</f>
        <v/>
      </c>
      <c r="AT17" s="129" t="str">
        <f t="shared" si="17"/>
        <v>0</v>
      </c>
      <c r="AU17" s="105" t="str">
        <f t="shared" si="21"/>
        <v/>
      </c>
      <c r="AV17" s="129"/>
      <c r="AW17" s="129"/>
      <c r="AX17" s="129"/>
      <c r="AY17" s="129"/>
      <c r="AZ17" s="129"/>
      <c r="BA17" s="55"/>
      <c r="BB17" s="55"/>
      <c r="BC17" s="55"/>
      <c r="BD17" s="55"/>
      <c r="BE17" s="55"/>
    </row>
    <row r="18" ht="30.0" customHeight="1">
      <c r="A18" s="107"/>
      <c r="B18" s="166" t="str">
        <f t="shared" si="1"/>
        <v>0</v>
      </c>
      <c r="C18" s="98" t="str">
        <f t="shared" si="18"/>
        <v>-</v>
      </c>
      <c r="D18" s="151" t="str">
        <f>IF('CADASTRO PROD'!D16 = "","", 'CADASTRO PROD'!D16)</f>
        <v/>
      </c>
      <c r="E18" s="100" t="str">
        <f>IF('CADASTRO PROD'!E16:G16 = "", "", 'CADASTRO PROD'!E16:G16)</f>
        <v/>
      </c>
      <c r="F18" s="92"/>
      <c r="G18" s="93"/>
      <c r="H18" s="101" t="str">
        <f>IFERROR(VLOOKUP(D18, 'CADASTRO PROD'!$D$8:$H$407, 5, FALSE),"")</f>
        <v/>
      </c>
      <c r="I18" s="101" t="str">
        <f>VLOOKUP(D18, 'INVENTÁRIO'!$D$11:$I$511, 6, FALSE)</f>
        <v/>
      </c>
      <c r="J18" s="98" t="str">
        <f t="shared" si="2"/>
        <v/>
      </c>
      <c r="K18" s="103" t="str">
        <f>IF(D18 = "", "", SUMIFS('LANÇAMENTOS ENT'!T:T, 'LANÇAMENTOS ENT'!E:E, D18))</f>
        <v>  </v>
      </c>
      <c r="L18" s="103" t="str">
        <f>IF(D18 = "", "",SUMIFS('LANÇAMENTOS SAÍ'!M:M, 'LANÇAMENTOS SAÍ'!E:E, D18))</f>
        <v>  </v>
      </c>
      <c r="M18" s="124" t="str">
        <f>IF(D18 = "", "", SUMIFS('LANÇAMENTOS ENT'!N:N, 'LANÇAMENTOS ENT'!E:E, D18))</f>
        <v/>
      </c>
      <c r="N18" s="124" t="str">
        <f>IF(D18 = "", "",SUMIFS('LANÇAMENTOS SAÍ'!K:K, 'LANÇAMENTOS SAÍ'!E:E, D18))</f>
        <v/>
      </c>
      <c r="O18" s="195" t="str">
        <f>IFERROR(VLOOKUP(D18,'INVENTÁRIO'!$D$11:$L$411, 9, FALSE)/SUM('INVENTÁRIO'!L:L),"")</f>
        <v>0.0%</v>
      </c>
      <c r="P18" s="195" t="str">
        <f>IFERROR(I18/SUM('INVENTÁRIO'!I:I), "")</f>
        <v>0.0%</v>
      </c>
      <c r="Q18" s="124" t="str">
        <f t="shared" si="3"/>
        <v/>
      </c>
      <c r="R18" s="124" t="str">
        <f t="shared" si="4"/>
        <v/>
      </c>
      <c r="S18" s="185"/>
      <c r="T18" s="185"/>
      <c r="U18" s="35"/>
      <c r="V18" s="4"/>
      <c r="W18" s="4"/>
      <c r="X18" s="4"/>
      <c r="Y18" s="55"/>
      <c r="Z18" s="55" t="str">
        <f t="shared" si="6"/>
        <v/>
      </c>
      <c r="AA18" s="105" t="str">
        <f t="shared" si="7"/>
        <v/>
      </c>
      <c r="AB18" s="152" t="str">
        <f t="shared" si="8"/>
        <v/>
      </c>
      <c r="AC18" s="55"/>
      <c r="AD18" s="55" t="str">
        <f t="shared" si="9"/>
        <v/>
      </c>
      <c r="AE18" s="105" t="str">
        <f t="shared" si="19"/>
        <v/>
      </c>
      <c r="AF18" s="55" t="str">
        <f t="shared" si="10"/>
        <v/>
      </c>
      <c r="AG18" s="55"/>
      <c r="AH18" s="55" t="str">
        <f t="shared" si="11"/>
        <v>#NUM!</v>
      </c>
      <c r="AI18" s="55" t="str">
        <f t="shared" si="12"/>
        <v>#NUM!</v>
      </c>
      <c r="AJ18" s="152" t="str">
        <f t="shared" si="13"/>
        <v/>
      </c>
      <c r="AK18" s="176" t="str">
        <f t="shared" si="14"/>
        <v/>
      </c>
      <c r="AL18" s="176" t="str">
        <f t="shared" si="20"/>
        <v/>
      </c>
      <c r="AM18" s="176" t="str">
        <f t="shared" si="15"/>
        <v/>
      </c>
      <c r="AN18" s="176"/>
      <c r="AO18" s="55"/>
      <c r="AP18" s="55"/>
      <c r="AQ18" s="105" t="str">
        <f t="shared" si="16"/>
        <v/>
      </c>
      <c r="AR18" s="105"/>
      <c r="AS18" s="129" t="str">
        <f>'CADASTRO PROD'!I16</f>
        <v/>
      </c>
      <c r="AT18" s="129" t="str">
        <f t="shared" si="17"/>
        <v>0</v>
      </c>
      <c r="AU18" s="105" t="str">
        <f t="shared" si="21"/>
        <v/>
      </c>
      <c r="AV18" s="129"/>
      <c r="AW18" s="129"/>
      <c r="AX18" s="129"/>
      <c r="AY18" s="129"/>
      <c r="AZ18" s="129"/>
      <c r="BA18" s="55"/>
      <c r="BB18" s="55"/>
      <c r="BC18" s="55"/>
      <c r="BD18" s="55"/>
      <c r="BE18" s="55"/>
    </row>
    <row r="19" ht="30.0" customHeight="1">
      <c r="A19" s="18" t="s">
        <v>15</v>
      </c>
      <c r="B19" s="166" t="str">
        <f t="shared" si="1"/>
        <v>0</v>
      </c>
      <c r="C19" s="108" t="str">
        <f t="shared" si="18"/>
        <v>-</v>
      </c>
      <c r="D19" s="150" t="str">
        <f>IF('CADASTRO PROD'!D17 = "","", 'CADASTRO PROD'!D17)</f>
        <v/>
      </c>
      <c r="E19" s="110" t="str">
        <f>IF('CADASTRO PROD'!E17:G17 = "", "", 'CADASTRO PROD'!E17:G17)</f>
        <v/>
      </c>
      <c r="F19" s="92"/>
      <c r="G19" s="93"/>
      <c r="H19" s="111" t="str">
        <f>IFERROR(VLOOKUP(D19, 'CADASTRO PROD'!$D$8:$H$407, 5, FALSE),"")</f>
        <v/>
      </c>
      <c r="I19" s="111" t="str">
        <f>VLOOKUP(D19, 'INVENTÁRIO'!$D$11:$I$511, 6, FALSE)</f>
        <v/>
      </c>
      <c r="J19" s="108" t="str">
        <f t="shared" si="2"/>
        <v/>
      </c>
      <c r="K19" s="113" t="str">
        <f>IF(D19 = "", "", SUMIFS('LANÇAMENTOS ENT'!T:T, 'LANÇAMENTOS ENT'!E:E, D19))</f>
        <v>  </v>
      </c>
      <c r="L19" s="113" t="str">
        <f>IF(D19 = "", "",SUMIFS('LANÇAMENTOS SAÍ'!M:M, 'LANÇAMENTOS SAÍ'!E:E, D19))</f>
        <v>  </v>
      </c>
      <c r="M19" s="132" t="str">
        <f>IF(D19 = "", "", SUMIFS('LANÇAMENTOS ENT'!N:N, 'LANÇAMENTOS ENT'!E:E, D19))</f>
        <v/>
      </c>
      <c r="N19" s="132" t="str">
        <f>IF(D19 = "", "",SUMIFS('LANÇAMENTOS SAÍ'!K:K, 'LANÇAMENTOS SAÍ'!E:E, D19))</f>
        <v/>
      </c>
      <c r="O19" s="197" t="str">
        <f>IFERROR(VLOOKUP(D19,'INVENTÁRIO'!$D$11:$L$411, 9, FALSE)/SUM('INVENTÁRIO'!L:L),"")</f>
        <v>0.0%</v>
      </c>
      <c r="P19" s="197" t="str">
        <f>IFERROR(I19/SUM('INVENTÁRIO'!I:I), "")</f>
        <v>0.0%</v>
      </c>
      <c r="Q19" s="132" t="str">
        <f t="shared" si="3"/>
        <v/>
      </c>
      <c r="R19" s="132" t="str">
        <f t="shared" si="4"/>
        <v/>
      </c>
      <c r="S19" s="185"/>
      <c r="T19" s="185"/>
      <c r="U19" s="35"/>
      <c r="V19" s="4"/>
      <c r="W19" s="4"/>
      <c r="X19" s="4"/>
      <c r="Y19" s="55"/>
      <c r="Z19" s="55" t="str">
        <f t="shared" si="6"/>
        <v/>
      </c>
      <c r="AA19" s="105" t="str">
        <f t="shared" si="7"/>
        <v/>
      </c>
      <c r="AB19" s="152" t="str">
        <f t="shared" si="8"/>
        <v/>
      </c>
      <c r="AC19" s="55"/>
      <c r="AD19" s="55" t="str">
        <f t="shared" si="9"/>
        <v/>
      </c>
      <c r="AE19" s="105" t="str">
        <f t="shared" si="19"/>
        <v/>
      </c>
      <c r="AF19" s="55" t="str">
        <f t="shared" si="10"/>
        <v/>
      </c>
      <c r="AG19" s="55"/>
      <c r="AH19" s="55" t="str">
        <f t="shared" si="11"/>
        <v>#NUM!</v>
      </c>
      <c r="AI19" s="55" t="str">
        <f t="shared" si="12"/>
        <v>#NUM!</v>
      </c>
      <c r="AJ19" s="152" t="str">
        <f t="shared" si="13"/>
        <v/>
      </c>
      <c r="AK19" s="176" t="str">
        <f t="shared" si="14"/>
        <v/>
      </c>
      <c r="AL19" s="176" t="str">
        <f t="shared" si="20"/>
        <v/>
      </c>
      <c r="AM19" s="176" t="str">
        <f t="shared" si="15"/>
        <v/>
      </c>
      <c r="AN19" s="176"/>
      <c r="AO19" s="55"/>
      <c r="AP19" s="55"/>
      <c r="AQ19" s="105" t="str">
        <f t="shared" si="16"/>
        <v/>
      </c>
      <c r="AR19" s="105"/>
      <c r="AS19" s="129" t="str">
        <f>'CADASTRO PROD'!I17</f>
        <v/>
      </c>
      <c r="AT19" s="129" t="str">
        <f t="shared" si="17"/>
        <v>0</v>
      </c>
      <c r="AU19" s="105" t="str">
        <f t="shared" si="21"/>
        <v/>
      </c>
      <c r="AV19" s="129"/>
      <c r="AW19" s="129"/>
      <c r="AX19" s="129"/>
      <c r="AY19" s="129"/>
      <c r="AZ19" s="129"/>
      <c r="BA19" s="55"/>
      <c r="BB19" s="55"/>
      <c r="BC19" s="55"/>
      <c r="BD19" s="55"/>
      <c r="BE19" s="55"/>
    </row>
    <row r="20" ht="30.0" customHeight="1">
      <c r="A20" s="23"/>
      <c r="B20" s="166" t="str">
        <f t="shared" si="1"/>
        <v>0</v>
      </c>
      <c r="C20" s="98" t="str">
        <f t="shared" si="18"/>
        <v>-</v>
      </c>
      <c r="D20" s="151" t="str">
        <f>IF('CADASTRO PROD'!D18 = "","", 'CADASTRO PROD'!D18)</f>
        <v/>
      </c>
      <c r="E20" s="100" t="str">
        <f>IF('CADASTRO PROD'!E18:G18 = "", "", 'CADASTRO PROD'!E18:G18)</f>
        <v/>
      </c>
      <c r="F20" s="92"/>
      <c r="G20" s="93"/>
      <c r="H20" s="101" t="str">
        <f>IFERROR(VLOOKUP(D20, 'CADASTRO PROD'!$D$8:$H$407, 5, FALSE),"")</f>
        <v/>
      </c>
      <c r="I20" s="101" t="str">
        <f>VLOOKUP(D20, 'INVENTÁRIO'!$D$11:$I$511, 6, FALSE)</f>
        <v/>
      </c>
      <c r="J20" s="98" t="str">
        <f t="shared" si="2"/>
        <v/>
      </c>
      <c r="K20" s="103" t="str">
        <f>IF(D20 = "", "", SUMIFS('LANÇAMENTOS ENT'!T:T, 'LANÇAMENTOS ENT'!E:E, D20))</f>
        <v>  </v>
      </c>
      <c r="L20" s="103" t="str">
        <f>IF(D20 = "", "",SUMIFS('LANÇAMENTOS SAÍ'!M:M, 'LANÇAMENTOS SAÍ'!E:E, D20))</f>
        <v>  </v>
      </c>
      <c r="M20" s="124" t="str">
        <f>IF(D20 = "", "", SUMIFS('LANÇAMENTOS ENT'!N:N, 'LANÇAMENTOS ENT'!E:E, D20))</f>
        <v/>
      </c>
      <c r="N20" s="124" t="str">
        <f>IF(D20 = "", "",SUMIFS('LANÇAMENTOS SAÍ'!K:K, 'LANÇAMENTOS SAÍ'!E:E, D20))</f>
        <v/>
      </c>
      <c r="O20" s="195" t="str">
        <f>IFERROR(VLOOKUP(D20,'INVENTÁRIO'!$D$11:$L$411, 9, FALSE)/SUM('INVENTÁRIO'!L:L),"")</f>
        <v>0.0%</v>
      </c>
      <c r="P20" s="195" t="str">
        <f>IFERROR(I20/SUM('INVENTÁRIO'!I:I), "")</f>
        <v>0.0%</v>
      </c>
      <c r="Q20" s="124" t="str">
        <f t="shared" si="3"/>
        <v/>
      </c>
      <c r="R20" s="124" t="str">
        <f t="shared" si="4"/>
        <v/>
      </c>
      <c r="S20" s="185"/>
      <c r="T20" s="185"/>
      <c r="U20" s="35"/>
      <c r="V20" s="4"/>
      <c r="W20" s="4"/>
      <c r="X20" s="4"/>
      <c r="Y20" s="55"/>
      <c r="Z20" s="55" t="str">
        <f t="shared" si="6"/>
        <v/>
      </c>
      <c r="AA20" s="105" t="str">
        <f t="shared" si="7"/>
        <v/>
      </c>
      <c r="AB20" s="152" t="str">
        <f t="shared" si="8"/>
        <v/>
      </c>
      <c r="AC20" s="55"/>
      <c r="AD20" s="55" t="str">
        <f t="shared" si="9"/>
        <v/>
      </c>
      <c r="AE20" s="105" t="str">
        <f t="shared" si="19"/>
        <v/>
      </c>
      <c r="AF20" s="55" t="str">
        <f t="shared" si="10"/>
        <v/>
      </c>
      <c r="AG20" s="55"/>
      <c r="AH20" s="55" t="str">
        <f t="shared" si="11"/>
        <v>#NUM!</v>
      </c>
      <c r="AI20" s="55" t="str">
        <f t="shared" si="12"/>
        <v>#NUM!</v>
      </c>
      <c r="AJ20" s="152" t="str">
        <f t="shared" si="13"/>
        <v/>
      </c>
      <c r="AK20" s="176" t="str">
        <f t="shared" si="14"/>
        <v/>
      </c>
      <c r="AL20" s="176" t="str">
        <f t="shared" si="20"/>
        <v/>
      </c>
      <c r="AM20" s="176" t="str">
        <f t="shared" si="15"/>
        <v/>
      </c>
      <c r="AN20" s="176"/>
      <c r="AO20" s="55"/>
      <c r="AP20" s="55"/>
      <c r="AQ20" s="105" t="str">
        <f t="shared" si="16"/>
        <v/>
      </c>
      <c r="AR20" s="105"/>
      <c r="AS20" s="129" t="str">
        <f>'CADASTRO PROD'!I18</f>
        <v/>
      </c>
      <c r="AT20" s="129" t="str">
        <f t="shared" si="17"/>
        <v>0</v>
      </c>
      <c r="AU20" s="105" t="str">
        <f t="shared" si="21"/>
        <v/>
      </c>
      <c r="AV20" s="129"/>
      <c r="AW20" s="129"/>
      <c r="AX20" s="129"/>
      <c r="AY20" s="129"/>
      <c r="AZ20" s="129"/>
      <c r="BA20" s="55"/>
      <c r="BB20" s="55"/>
      <c r="BC20" s="55"/>
      <c r="BD20" s="55"/>
      <c r="BE20" s="55"/>
    </row>
    <row r="21" ht="30.0" customHeight="1">
      <c r="A21" s="1" t="s">
        <v>17</v>
      </c>
      <c r="B21" s="166" t="str">
        <f t="shared" si="1"/>
        <v>0</v>
      </c>
      <c r="C21" s="108" t="str">
        <f t="shared" si="18"/>
        <v>-</v>
      </c>
      <c r="D21" s="150" t="str">
        <f>IF('CADASTRO PROD'!D19 = "","", 'CADASTRO PROD'!D19)</f>
        <v/>
      </c>
      <c r="E21" s="110" t="str">
        <f>IF('CADASTRO PROD'!E19:G19 = "", "", 'CADASTRO PROD'!E19:G19)</f>
        <v/>
      </c>
      <c r="F21" s="92"/>
      <c r="G21" s="93"/>
      <c r="H21" s="111" t="str">
        <f>IFERROR(VLOOKUP(D21, 'CADASTRO PROD'!$D$8:$H$407, 5, FALSE),"")</f>
        <v/>
      </c>
      <c r="I21" s="111" t="str">
        <f>VLOOKUP(D21, 'INVENTÁRIO'!$D$11:$I$511, 6, FALSE)</f>
        <v/>
      </c>
      <c r="J21" s="108" t="str">
        <f t="shared" si="2"/>
        <v/>
      </c>
      <c r="K21" s="113" t="str">
        <f>IF(D21 = "", "", SUMIFS('LANÇAMENTOS ENT'!T:T, 'LANÇAMENTOS ENT'!E:E, D21))</f>
        <v>  </v>
      </c>
      <c r="L21" s="113" t="str">
        <f>IF(D21 = "", "",SUMIFS('LANÇAMENTOS SAÍ'!M:M, 'LANÇAMENTOS SAÍ'!E:E, D21))</f>
        <v>  </v>
      </c>
      <c r="M21" s="132" t="str">
        <f>IF(D21 = "", "", SUMIFS('LANÇAMENTOS ENT'!N:N, 'LANÇAMENTOS ENT'!E:E, D21))</f>
        <v/>
      </c>
      <c r="N21" s="132" t="str">
        <f>IF(D21 = "", "",SUMIFS('LANÇAMENTOS SAÍ'!K:K, 'LANÇAMENTOS SAÍ'!E:E, D21))</f>
        <v/>
      </c>
      <c r="O21" s="197" t="str">
        <f>IFERROR(VLOOKUP(D21,'INVENTÁRIO'!$D$11:$L$411, 9, FALSE)/SUM('INVENTÁRIO'!L:L),"")</f>
        <v>0.0%</v>
      </c>
      <c r="P21" s="197" t="str">
        <f>IFERROR(I21/SUM('INVENTÁRIO'!I:I), "")</f>
        <v>0.0%</v>
      </c>
      <c r="Q21" s="132" t="str">
        <f t="shared" si="3"/>
        <v/>
      </c>
      <c r="R21" s="132" t="str">
        <f t="shared" si="4"/>
        <v/>
      </c>
      <c r="S21" s="185"/>
      <c r="T21" s="185"/>
      <c r="U21" s="35"/>
      <c r="V21" s="4"/>
      <c r="W21" s="4"/>
      <c r="X21" s="4"/>
      <c r="Y21" s="55"/>
      <c r="Z21" s="55" t="str">
        <f t="shared" si="6"/>
        <v/>
      </c>
      <c r="AA21" s="105" t="str">
        <f t="shared" si="7"/>
        <v/>
      </c>
      <c r="AB21" s="152" t="str">
        <f t="shared" si="8"/>
        <v/>
      </c>
      <c r="AC21" s="55"/>
      <c r="AD21" s="55" t="str">
        <f t="shared" si="9"/>
        <v/>
      </c>
      <c r="AE21" s="105" t="str">
        <f t="shared" si="19"/>
        <v/>
      </c>
      <c r="AF21" s="55" t="str">
        <f t="shared" si="10"/>
        <v/>
      </c>
      <c r="AG21" s="55"/>
      <c r="AH21" s="55" t="str">
        <f t="shared" si="11"/>
        <v>#NUM!</v>
      </c>
      <c r="AI21" s="55" t="str">
        <f t="shared" si="12"/>
        <v>#NUM!</v>
      </c>
      <c r="AJ21" s="152" t="str">
        <f t="shared" si="13"/>
        <v/>
      </c>
      <c r="AK21" s="176" t="str">
        <f t="shared" si="14"/>
        <v/>
      </c>
      <c r="AL21" s="176" t="str">
        <f t="shared" si="20"/>
        <v/>
      </c>
      <c r="AM21" s="176" t="str">
        <f t="shared" si="15"/>
        <v/>
      </c>
      <c r="AN21" s="176"/>
      <c r="AO21" s="55"/>
      <c r="AP21" s="55"/>
      <c r="AQ21" s="105" t="str">
        <f t="shared" si="16"/>
        <v/>
      </c>
      <c r="AR21" s="105"/>
      <c r="AS21" s="129" t="str">
        <f>'CADASTRO PROD'!I19</f>
        <v/>
      </c>
      <c r="AT21" s="129" t="str">
        <f t="shared" si="17"/>
        <v>0</v>
      </c>
      <c r="AU21" s="105" t="str">
        <f t="shared" si="21"/>
        <v/>
      </c>
      <c r="AV21" s="129"/>
      <c r="AW21" s="129"/>
      <c r="AX21" s="129"/>
      <c r="AY21" s="129"/>
      <c r="AZ21" s="129"/>
      <c r="BA21" s="55"/>
      <c r="BB21" s="55"/>
      <c r="BC21" s="55"/>
      <c r="BD21" s="55"/>
      <c r="BE21" s="55"/>
    </row>
    <row r="22" ht="30.0" customHeight="1">
      <c r="A22" s="1"/>
      <c r="B22" s="166" t="str">
        <f t="shared" si="1"/>
        <v>0</v>
      </c>
      <c r="C22" s="98" t="str">
        <f t="shared" si="18"/>
        <v>-</v>
      </c>
      <c r="D22" s="151" t="str">
        <f>IF('CADASTRO PROD'!D20 = "","", 'CADASTRO PROD'!D20)</f>
        <v/>
      </c>
      <c r="E22" s="100" t="str">
        <f>IF('CADASTRO PROD'!E20:G20 = "", "", 'CADASTRO PROD'!E20:G20)</f>
        <v/>
      </c>
      <c r="F22" s="92"/>
      <c r="G22" s="93"/>
      <c r="H22" s="101" t="str">
        <f>IFERROR(VLOOKUP(D22, 'CADASTRO PROD'!$D$8:$H$407, 5, FALSE),"")</f>
        <v/>
      </c>
      <c r="I22" s="101" t="str">
        <f>VLOOKUP(D22, 'INVENTÁRIO'!$D$11:$I$511, 6, FALSE)</f>
        <v/>
      </c>
      <c r="J22" s="98" t="str">
        <f t="shared" si="2"/>
        <v/>
      </c>
      <c r="K22" s="103" t="str">
        <f>IF(D22 = "", "", SUMIFS('LANÇAMENTOS ENT'!T:T, 'LANÇAMENTOS ENT'!E:E, D22))</f>
        <v>  </v>
      </c>
      <c r="L22" s="103" t="str">
        <f>IF(D22 = "", "",SUMIFS('LANÇAMENTOS SAÍ'!M:M, 'LANÇAMENTOS SAÍ'!E:E, D22))</f>
        <v>  </v>
      </c>
      <c r="M22" s="124" t="str">
        <f>IF(D22 = "", "", SUMIFS('LANÇAMENTOS ENT'!N:N, 'LANÇAMENTOS ENT'!E:E, D22))</f>
        <v/>
      </c>
      <c r="N22" s="124" t="str">
        <f>IF(D22 = "", "",SUMIFS('LANÇAMENTOS SAÍ'!K:K, 'LANÇAMENTOS SAÍ'!E:E, D22))</f>
        <v/>
      </c>
      <c r="O22" s="195" t="str">
        <f>IFERROR(VLOOKUP(D22,'INVENTÁRIO'!$D$11:$L$411, 9, FALSE)/SUM('INVENTÁRIO'!L:L),"")</f>
        <v>0.0%</v>
      </c>
      <c r="P22" s="195" t="str">
        <f>IFERROR(I22/SUM('INVENTÁRIO'!I:I), "")</f>
        <v>0.0%</v>
      </c>
      <c r="Q22" s="124" t="str">
        <f t="shared" si="3"/>
        <v/>
      </c>
      <c r="R22" s="124" t="str">
        <f t="shared" si="4"/>
        <v/>
      </c>
      <c r="S22" s="185"/>
      <c r="T22" s="185"/>
      <c r="U22" s="35"/>
      <c r="V22" s="4"/>
      <c r="W22" s="4"/>
      <c r="X22" s="4"/>
      <c r="Y22" s="55"/>
      <c r="Z22" s="55" t="str">
        <f t="shared" si="6"/>
        <v/>
      </c>
      <c r="AA22" s="105" t="str">
        <f t="shared" si="7"/>
        <v/>
      </c>
      <c r="AB22" s="152" t="str">
        <f t="shared" si="8"/>
        <v/>
      </c>
      <c r="AC22" s="55"/>
      <c r="AD22" s="55" t="str">
        <f t="shared" si="9"/>
        <v/>
      </c>
      <c r="AE22" s="105" t="str">
        <f t="shared" si="19"/>
        <v/>
      </c>
      <c r="AF22" s="55" t="str">
        <f t="shared" si="10"/>
        <v/>
      </c>
      <c r="AG22" s="55"/>
      <c r="AH22" s="55" t="str">
        <f t="shared" si="11"/>
        <v>#NUM!</v>
      </c>
      <c r="AI22" s="55" t="str">
        <f t="shared" si="12"/>
        <v>#NUM!</v>
      </c>
      <c r="AJ22" s="152" t="str">
        <f t="shared" si="13"/>
        <v/>
      </c>
      <c r="AK22" s="176" t="str">
        <f t="shared" si="14"/>
        <v/>
      </c>
      <c r="AL22" s="176" t="str">
        <f t="shared" si="20"/>
        <v/>
      </c>
      <c r="AM22" s="176" t="str">
        <f t="shared" si="15"/>
        <v/>
      </c>
      <c r="AN22" s="176"/>
      <c r="AO22" s="55"/>
      <c r="AP22" s="55"/>
      <c r="AQ22" s="105" t="str">
        <f t="shared" si="16"/>
        <v/>
      </c>
      <c r="AR22" s="105"/>
      <c r="AS22" s="129" t="str">
        <f>'CADASTRO PROD'!I20</f>
        <v/>
      </c>
      <c r="AT22" s="129" t="str">
        <f t="shared" si="17"/>
        <v>0</v>
      </c>
      <c r="AU22" s="105" t="str">
        <f t="shared" si="21"/>
        <v/>
      </c>
      <c r="AV22" s="129"/>
      <c r="AW22" s="129"/>
      <c r="AX22" s="129"/>
      <c r="AY22" s="129"/>
      <c r="AZ22" s="129"/>
      <c r="BA22" s="55"/>
      <c r="BB22" s="55"/>
      <c r="BC22" s="55"/>
      <c r="BD22" s="55"/>
      <c r="BE22" s="55"/>
    </row>
    <row r="23" ht="30.0" customHeight="1">
      <c r="A23" s="1"/>
      <c r="B23" s="166" t="str">
        <f t="shared" si="1"/>
        <v>0</v>
      </c>
      <c r="C23" s="108" t="str">
        <f t="shared" si="18"/>
        <v>-</v>
      </c>
      <c r="D23" s="150" t="str">
        <f>IF('CADASTRO PROD'!D21 = "","", 'CADASTRO PROD'!D21)</f>
        <v/>
      </c>
      <c r="E23" s="110" t="str">
        <f>IF('CADASTRO PROD'!E21:G21 = "", "", 'CADASTRO PROD'!E21:G21)</f>
        <v/>
      </c>
      <c r="F23" s="92"/>
      <c r="G23" s="93"/>
      <c r="H23" s="111" t="str">
        <f>IFERROR(VLOOKUP(D23, 'CADASTRO PROD'!$D$8:$H$407, 5, FALSE),"")</f>
        <v/>
      </c>
      <c r="I23" s="111" t="str">
        <f>VLOOKUP(D23, 'INVENTÁRIO'!$D$11:$I$511, 6, FALSE)</f>
        <v/>
      </c>
      <c r="J23" s="108" t="str">
        <f t="shared" si="2"/>
        <v/>
      </c>
      <c r="K23" s="113" t="str">
        <f>IF(D23 = "", "", SUMIFS('LANÇAMENTOS ENT'!T:T, 'LANÇAMENTOS ENT'!E:E, D23))</f>
        <v>  </v>
      </c>
      <c r="L23" s="113" t="str">
        <f>IF(D23 = "", "",SUMIFS('LANÇAMENTOS SAÍ'!M:M, 'LANÇAMENTOS SAÍ'!E:E, D23))</f>
        <v>  </v>
      </c>
      <c r="M23" s="132" t="str">
        <f>IF(D23 = "", "", SUMIFS('LANÇAMENTOS ENT'!N:N, 'LANÇAMENTOS ENT'!E:E, D23))</f>
        <v/>
      </c>
      <c r="N23" s="132" t="str">
        <f>IF(D23 = "", "",SUMIFS('LANÇAMENTOS SAÍ'!K:K, 'LANÇAMENTOS SAÍ'!E:E, D23))</f>
        <v/>
      </c>
      <c r="O23" s="197" t="str">
        <f>IFERROR(VLOOKUP(D23,'INVENTÁRIO'!$D$11:$L$411, 9, FALSE)/SUM('INVENTÁRIO'!L:L),"")</f>
        <v>0.0%</v>
      </c>
      <c r="P23" s="197" t="str">
        <f>IFERROR(I23/SUM('INVENTÁRIO'!I:I), "")</f>
        <v>0.0%</v>
      </c>
      <c r="Q23" s="132" t="str">
        <f t="shared" si="3"/>
        <v/>
      </c>
      <c r="R23" s="132" t="str">
        <f t="shared" si="4"/>
        <v/>
      </c>
      <c r="S23" s="185"/>
      <c r="T23" s="185"/>
      <c r="U23" s="35"/>
      <c r="V23" s="4"/>
      <c r="W23" s="4"/>
      <c r="X23" s="4"/>
      <c r="Y23" s="55"/>
      <c r="Z23" s="55" t="str">
        <f t="shared" si="6"/>
        <v/>
      </c>
      <c r="AA23" s="105" t="str">
        <f t="shared" si="7"/>
        <v/>
      </c>
      <c r="AB23" s="152" t="str">
        <f t="shared" si="8"/>
        <v/>
      </c>
      <c r="AC23" s="55"/>
      <c r="AD23" s="55" t="str">
        <f t="shared" si="9"/>
        <v/>
      </c>
      <c r="AE23" s="105" t="str">
        <f t="shared" si="19"/>
        <v/>
      </c>
      <c r="AF23" s="55" t="str">
        <f t="shared" si="10"/>
        <v/>
      </c>
      <c r="AG23" s="55"/>
      <c r="AH23" s="55" t="str">
        <f t="shared" si="11"/>
        <v>#NUM!</v>
      </c>
      <c r="AI23" s="55" t="str">
        <f t="shared" si="12"/>
        <v>#NUM!</v>
      </c>
      <c r="AJ23" s="152" t="str">
        <f t="shared" si="13"/>
        <v/>
      </c>
      <c r="AK23" s="176" t="str">
        <f t="shared" si="14"/>
        <v/>
      </c>
      <c r="AL23" s="176" t="str">
        <f t="shared" si="20"/>
        <v/>
      </c>
      <c r="AM23" s="176" t="str">
        <f t="shared" si="15"/>
        <v/>
      </c>
      <c r="AN23" s="176"/>
      <c r="AO23" s="55"/>
      <c r="AP23" s="55"/>
      <c r="AQ23" s="105" t="str">
        <f t="shared" si="16"/>
        <v/>
      </c>
      <c r="AR23" s="105"/>
      <c r="AS23" s="129" t="str">
        <f>'CADASTRO PROD'!I21</f>
        <v/>
      </c>
      <c r="AT23" s="129" t="str">
        <f t="shared" si="17"/>
        <v>0</v>
      </c>
      <c r="AU23" s="105" t="str">
        <f t="shared" si="21"/>
        <v/>
      </c>
      <c r="AV23" s="129"/>
      <c r="AW23" s="129"/>
      <c r="AX23" s="129"/>
      <c r="AY23" s="129"/>
      <c r="AZ23" s="129"/>
      <c r="BA23" s="55"/>
      <c r="BB23" s="55"/>
      <c r="BC23" s="55"/>
      <c r="BD23" s="55"/>
      <c r="BE23" s="55"/>
    </row>
    <row r="24" ht="30.0" customHeight="1">
      <c r="A24" s="1"/>
      <c r="B24" s="166" t="str">
        <f t="shared" si="1"/>
        <v>0</v>
      </c>
      <c r="C24" s="98" t="str">
        <f t="shared" si="18"/>
        <v>-</v>
      </c>
      <c r="D24" s="151" t="str">
        <f>IF('CADASTRO PROD'!D22 = "","", 'CADASTRO PROD'!D22)</f>
        <v/>
      </c>
      <c r="E24" s="100" t="str">
        <f>IF('CADASTRO PROD'!E22:G22 = "", "", 'CADASTRO PROD'!E22:G22)</f>
        <v/>
      </c>
      <c r="F24" s="92"/>
      <c r="G24" s="93"/>
      <c r="H24" s="101" t="str">
        <f>IFERROR(VLOOKUP(D24, 'CADASTRO PROD'!$D$8:$H$407, 5, FALSE),"")</f>
        <v/>
      </c>
      <c r="I24" s="101" t="str">
        <f>VLOOKUP(D24, 'INVENTÁRIO'!$D$11:$I$511, 6, FALSE)</f>
        <v/>
      </c>
      <c r="J24" s="98" t="str">
        <f t="shared" si="2"/>
        <v/>
      </c>
      <c r="K24" s="103" t="str">
        <f>IF(D24 = "", "", SUMIFS('LANÇAMENTOS ENT'!T:T, 'LANÇAMENTOS ENT'!E:E, D24))</f>
        <v>  </v>
      </c>
      <c r="L24" s="103" t="str">
        <f>IF(D24 = "", "",SUMIFS('LANÇAMENTOS SAÍ'!M:M, 'LANÇAMENTOS SAÍ'!E:E, D24))</f>
        <v>  </v>
      </c>
      <c r="M24" s="124" t="str">
        <f>IF(D24 = "", "", SUMIFS('LANÇAMENTOS ENT'!N:N, 'LANÇAMENTOS ENT'!E:E, D24))</f>
        <v/>
      </c>
      <c r="N24" s="124" t="str">
        <f>IF(D24 = "", "",SUMIFS('LANÇAMENTOS SAÍ'!K:K, 'LANÇAMENTOS SAÍ'!E:E, D24))</f>
        <v/>
      </c>
      <c r="O24" s="195" t="str">
        <f>IFERROR(VLOOKUP(D24,'INVENTÁRIO'!$D$11:$L$411, 9, FALSE)/SUM('INVENTÁRIO'!L:L),"")</f>
        <v>0.0%</v>
      </c>
      <c r="P24" s="195" t="str">
        <f>IFERROR(I24/SUM('INVENTÁRIO'!I:I), "")</f>
        <v>0.0%</v>
      </c>
      <c r="Q24" s="124" t="str">
        <f t="shared" si="3"/>
        <v/>
      </c>
      <c r="R24" s="124" t="str">
        <f t="shared" si="4"/>
        <v/>
      </c>
      <c r="S24" s="185"/>
      <c r="T24" s="185"/>
      <c r="U24" s="35"/>
      <c r="V24" s="4"/>
      <c r="W24" s="4"/>
      <c r="X24" s="4"/>
      <c r="Y24" s="55"/>
      <c r="Z24" s="55" t="str">
        <f t="shared" si="6"/>
        <v/>
      </c>
      <c r="AA24" s="105" t="str">
        <f t="shared" si="7"/>
        <v/>
      </c>
      <c r="AB24" s="152" t="str">
        <f t="shared" si="8"/>
        <v/>
      </c>
      <c r="AC24" s="55"/>
      <c r="AD24" s="55" t="str">
        <f t="shared" si="9"/>
        <v/>
      </c>
      <c r="AE24" s="105" t="str">
        <f t="shared" si="19"/>
        <v/>
      </c>
      <c r="AF24" s="55" t="str">
        <f t="shared" si="10"/>
        <v/>
      </c>
      <c r="AG24" s="55"/>
      <c r="AH24" s="55" t="str">
        <f t="shared" si="11"/>
        <v>#NUM!</v>
      </c>
      <c r="AI24" s="55" t="str">
        <f t="shared" si="12"/>
        <v>#NUM!</v>
      </c>
      <c r="AJ24" s="152" t="str">
        <f t="shared" si="13"/>
        <v/>
      </c>
      <c r="AK24" s="176" t="str">
        <f t="shared" si="14"/>
        <v/>
      </c>
      <c r="AL24" s="176" t="str">
        <f t="shared" si="20"/>
        <v/>
      </c>
      <c r="AM24" s="176" t="str">
        <f t="shared" si="15"/>
        <v/>
      </c>
      <c r="AN24" s="176"/>
      <c r="AO24" s="55"/>
      <c r="AP24" s="55"/>
      <c r="AQ24" s="105" t="str">
        <f t="shared" si="16"/>
        <v/>
      </c>
      <c r="AR24" s="105"/>
      <c r="AS24" s="129" t="str">
        <f>'CADASTRO PROD'!I22</f>
        <v/>
      </c>
      <c r="AT24" s="129" t="str">
        <f t="shared" si="17"/>
        <v>0</v>
      </c>
      <c r="AU24" s="105" t="str">
        <f t="shared" si="21"/>
        <v/>
      </c>
      <c r="AV24" s="129"/>
      <c r="AW24" s="129"/>
      <c r="AX24" s="129"/>
      <c r="AY24" s="129"/>
      <c r="AZ24" s="129"/>
      <c r="BA24" s="55"/>
      <c r="BB24" s="55"/>
      <c r="BC24" s="55"/>
      <c r="BD24" s="55"/>
      <c r="BE24" s="55"/>
    </row>
    <row r="25" ht="30.0" customHeight="1">
      <c r="A25" s="1"/>
      <c r="B25" s="166" t="str">
        <f t="shared" si="1"/>
        <v>0</v>
      </c>
      <c r="C25" s="108" t="str">
        <f t="shared" si="18"/>
        <v>-</v>
      </c>
      <c r="D25" s="150" t="str">
        <f>IF('CADASTRO PROD'!D23 = "","", 'CADASTRO PROD'!D23)</f>
        <v/>
      </c>
      <c r="E25" s="110" t="str">
        <f>IF('CADASTRO PROD'!E23:G23 = "", "", 'CADASTRO PROD'!E23:G23)</f>
        <v/>
      </c>
      <c r="F25" s="92"/>
      <c r="G25" s="93"/>
      <c r="H25" s="111" t="str">
        <f>IFERROR(VLOOKUP(D25, 'CADASTRO PROD'!$D$8:$H$407, 5, FALSE),"")</f>
        <v/>
      </c>
      <c r="I25" s="111" t="str">
        <f>VLOOKUP(D25, 'INVENTÁRIO'!$D$11:$I$511, 6, FALSE)</f>
        <v/>
      </c>
      <c r="J25" s="108" t="str">
        <f t="shared" si="2"/>
        <v/>
      </c>
      <c r="K25" s="113" t="str">
        <f>IF(D25 = "", "", SUMIFS('LANÇAMENTOS ENT'!T:T, 'LANÇAMENTOS ENT'!E:E, D25))</f>
        <v>  </v>
      </c>
      <c r="L25" s="113" t="str">
        <f>IF(D25 = "", "",SUMIFS('LANÇAMENTOS SAÍ'!M:M, 'LANÇAMENTOS SAÍ'!E:E, D25))</f>
        <v>  </v>
      </c>
      <c r="M25" s="132" t="str">
        <f>IF(D25 = "", "", SUMIFS('LANÇAMENTOS ENT'!N:N, 'LANÇAMENTOS ENT'!E:E, D25))</f>
        <v/>
      </c>
      <c r="N25" s="132" t="str">
        <f>IF(D25 = "", "",SUMIFS('LANÇAMENTOS SAÍ'!K:K, 'LANÇAMENTOS SAÍ'!E:E, D25))</f>
        <v/>
      </c>
      <c r="O25" s="197" t="str">
        <f>IFERROR(VLOOKUP(D25,'INVENTÁRIO'!$D$11:$L$411, 9, FALSE)/SUM('INVENTÁRIO'!L:L),"")</f>
        <v>0.0%</v>
      </c>
      <c r="P25" s="197" t="str">
        <f>IFERROR(I25/SUM('INVENTÁRIO'!I:I), "")</f>
        <v>0.0%</v>
      </c>
      <c r="Q25" s="132" t="str">
        <f t="shared" si="3"/>
        <v/>
      </c>
      <c r="R25" s="132" t="str">
        <f t="shared" si="4"/>
        <v/>
      </c>
      <c r="S25" s="185"/>
      <c r="T25" s="185"/>
      <c r="U25" s="35"/>
      <c r="V25" s="4"/>
      <c r="W25" s="4"/>
      <c r="X25" s="4"/>
      <c r="Y25" s="55"/>
      <c r="Z25" s="55" t="str">
        <f t="shared" si="6"/>
        <v/>
      </c>
      <c r="AA25" s="105" t="str">
        <f t="shared" si="7"/>
        <v/>
      </c>
      <c r="AB25" s="152" t="str">
        <f t="shared" si="8"/>
        <v/>
      </c>
      <c r="AC25" s="55"/>
      <c r="AD25" s="55" t="str">
        <f t="shared" si="9"/>
        <v/>
      </c>
      <c r="AE25" s="105" t="str">
        <f t="shared" si="19"/>
        <v/>
      </c>
      <c r="AF25" s="55" t="str">
        <f t="shared" si="10"/>
        <v/>
      </c>
      <c r="AG25" s="55"/>
      <c r="AH25" s="55" t="str">
        <f t="shared" si="11"/>
        <v>#NUM!</v>
      </c>
      <c r="AI25" s="55" t="str">
        <f t="shared" si="12"/>
        <v>#NUM!</v>
      </c>
      <c r="AJ25" s="152" t="str">
        <f t="shared" si="13"/>
        <v/>
      </c>
      <c r="AK25" s="176" t="str">
        <f t="shared" si="14"/>
        <v/>
      </c>
      <c r="AL25" s="176" t="str">
        <f t="shared" si="20"/>
        <v/>
      </c>
      <c r="AM25" s="176" t="str">
        <f t="shared" si="15"/>
        <v/>
      </c>
      <c r="AN25" s="176"/>
      <c r="AO25" s="55"/>
      <c r="AP25" s="55"/>
      <c r="AQ25" s="105" t="str">
        <f t="shared" si="16"/>
        <v/>
      </c>
      <c r="AR25" s="105"/>
      <c r="AS25" s="129" t="str">
        <f>'CADASTRO PROD'!I23</f>
        <v/>
      </c>
      <c r="AT25" s="129" t="str">
        <f t="shared" si="17"/>
        <v>0</v>
      </c>
      <c r="AU25" s="105" t="str">
        <f t="shared" si="21"/>
        <v/>
      </c>
      <c r="AV25" s="129"/>
      <c r="AW25" s="129"/>
      <c r="AX25" s="129"/>
      <c r="AY25" s="129"/>
      <c r="AZ25" s="129"/>
      <c r="BA25" s="55"/>
      <c r="BB25" s="55"/>
      <c r="BC25" s="55"/>
      <c r="BD25" s="55"/>
      <c r="BE25" s="55"/>
    </row>
    <row r="26" ht="30.0" customHeight="1">
      <c r="A26" s="1"/>
      <c r="B26" s="166" t="str">
        <f t="shared" si="1"/>
        <v>0</v>
      </c>
      <c r="C26" s="98" t="str">
        <f t="shared" si="18"/>
        <v>-</v>
      </c>
      <c r="D26" s="151" t="str">
        <f>IF('CADASTRO PROD'!D24 = "","", 'CADASTRO PROD'!D24)</f>
        <v/>
      </c>
      <c r="E26" s="100" t="str">
        <f>IF('CADASTRO PROD'!E24:G24 = "", "", 'CADASTRO PROD'!E24:G24)</f>
        <v/>
      </c>
      <c r="F26" s="92"/>
      <c r="G26" s="93"/>
      <c r="H26" s="101" t="str">
        <f>IFERROR(VLOOKUP(D26, 'CADASTRO PROD'!$D$8:$H$407, 5, FALSE),"")</f>
        <v/>
      </c>
      <c r="I26" s="101" t="str">
        <f>VLOOKUP(D26, 'INVENTÁRIO'!$D$11:$I$511, 6, FALSE)</f>
        <v/>
      </c>
      <c r="J26" s="98" t="str">
        <f t="shared" si="2"/>
        <v/>
      </c>
      <c r="K26" s="103" t="str">
        <f>IF(D26 = "", "", SUMIFS('LANÇAMENTOS ENT'!T:T, 'LANÇAMENTOS ENT'!E:E, D26))</f>
        <v>  </v>
      </c>
      <c r="L26" s="103" t="str">
        <f>IF(D26 = "", "",SUMIFS('LANÇAMENTOS SAÍ'!M:M, 'LANÇAMENTOS SAÍ'!E:E, D26))</f>
        <v>  </v>
      </c>
      <c r="M26" s="124" t="str">
        <f>IF(D26 = "", "", SUMIFS('LANÇAMENTOS ENT'!N:N, 'LANÇAMENTOS ENT'!E:E, D26))</f>
        <v/>
      </c>
      <c r="N26" s="124" t="str">
        <f>IF(D26 = "", "",SUMIFS('LANÇAMENTOS SAÍ'!K:K, 'LANÇAMENTOS SAÍ'!E:E, D26))</f>
        <v/>
      </c>
      <c r="O26" s="195" t="str">
        <f>IFERROR(VLOOKUP(D26,'INVENTÁRIO'!$D$11:$L$411, 9, FALSE)/SUM('INVENTÁRIO'!L:L),"")</f>
        <v>0.0%</v>
      </c>
      <c r="P26" s="195" t="str">
        <f>IFERROR(I26/SUM('INVENTÁRIO'!I:I), "")</f>
        <v>0.0%</v>
      </c>
      <c r="Q26" s="124" t="str">
        <f t="shared" si="3"/>
        <v/>
      </c>
      <c r="R26" s="124" t="str">
        <f t="shared" si="4"/>
        <v/>
      </c>
      <c r="S26" s="185"/>
      <c r="T26" s="185"/>
      <c r="U26" s="35"/>
      <c r="V26" s="4"/>
      <c r="W26" s="4"/>
      <c r="X26" s="4"/>
      <c r="Y26" s="55"/>
      <c r="Z26" s="55" t="str">
        <f t="shared" si="6"/>
        <v/>
      </c>
      <c r="AA26" s="105" t="str">
        <f t="shared" si="7"/>
        <v/>
      </c>
      <c r="AB26" s="152" t="str">
        <f t="shared" si="8"/>
        <v/>
      </c>
      <c r="AC26" s="55"/>
      <c r="AD26" s="55" t="str">
        <f t="shared" si="9"/>
        <v/>
      </c>
      <c r="AE26" s="105" t="str">
        <f t="shared" si="19"/>
        <v/>
      </c>
      <c r="AF26" s="55" t="str">
        <f t="shared" si="10"/>
        <v/>
      </c>
      <c r="AG26" s="55"/>
      <c r="AH26" s="55" t="str">
        <f t="shared" si="11"/>
        <v>#NUM!</v>
      </c>
      <c r="AI26" s="55" t="str">
        <f t="shared" si="12"/>
        <v>#NUM!</v>
      </c>
      <c r="AJ26" s="152" t="str">
        <f t="shared" si="13"/>
        <v/>
      </c>
      <c r="AK26" s="176" t="str">
        <f t="shared" si="14"/>
        <v/>
      </c>
      <c r="AL26" s="176" t="str">
        <f t="shared" si="20"/>
        <v/>
      </c>
      <c r="AM26" s="176" t="str">
        <f t="shared" si="15"/>
        <v/>
      </c>
      <c r="AN26" s="176"/>
      <c r="AO26" s="55"/>
      <c r="AP26" s="55"/>
      <c r="AQ26" s="105" t="str">
        <f t="shared" si="16"/>
        <v/>
      </c>
      <c r="AR26" s="105"/>
      <c r="AS26" s="129" t="str">
        <f>'CADASTRO PROD'!I24</f>
        <v/>
      </c>
      <c r="AT26" s="129" t="str">
        <f t="shared" si="17"/>
        <v>0</v>
      </c>
      <c r="AU26" s="105" t="str">
        <f t="shared" si="21"/>
        <v/>
      </c>
      <c r="AV26" s="129"/>
      <c r="AW26" s="129"/>
      <c r="AX26" s="129"/>
      <c r="AY26" s="129"/>
      <c r="AZ26" s="129"/>
      <c r="BA26" s="55"/>
      <c r="BB26" s="55"/>
      <c r="BC26" s="55"/>
      <c r="BD26" s="55"/>
      <c r="BE26" s="55"/>
    </row>
    <row r="27" ht="30.0" customHeight="1">
      <c r="A27" s="1"/>
      <c r="B27" s="166" t="str">
        <f t="shared" si="1"/>
        <v>0</v>
      </c>
      <c r="C27" s="108" t="str">
        <f t="shared" si="18"/>
        <v>-</v>
      </c>
      <c r="D27" s="150" t="str">
        <f>IF('CADASTRO PROD'!D25 = "","", 'CADASTRO PROD'!D25)</f>
        <v/>
      </c>
      <c r="E27" s="110" t="str">
        <f>IF('CADASTRO PROD'!E25:G25 = "", "", 'CADASTRO PROD'!E25:G25)</f>
        <v/>
      </c>
      <c r="F27" s="92"/>
      <c r="G27" s="93"/>
      <c r="H27" s="111" t="str">
        <f>IFERROR(VLOOKUP(D27, 'CADASTRO PROD'!$D$8:$H$407, 5, FALSE),"")</f>
        <v/>
      </c>
      <c r="I27" s="111" t="str">
        <f>VLOOKUP(D27, 'INVENTÁRIO'!$D$11:$I$511, 6, FALSE)</f>
        <v/>
      </c>
      <c r="J27" s="108" t="str">
        <f t="shared" si="2"/>
        <v/>
      </c>
      <c r="K27" s="113" t="str">
        <f>IF(D27 = "", "", SUMIFS('LANÇAMENTOS ENT'!T:T, 'LANÇAMENTOS ENT'!E:E, D27))</f>
        <v>  </v>
      </c>
      <c r="L27" s="113" t="str">
        <f>IF(D27 = "", "",SUMIFS('LANÇAMENTOS SAÍ'!M:M, 'LANÇAMENTOS SAÍ'!E:E, D27))</f>
        <v>  </v>
      </c>
      <c r="M27" s="132" t="str">
        <f>IF(D27 = "", "", SUMIFS('LANÇAMENTOS ENT'!N:N, 'LANÇAMENTOS ENT'!E:E, D27))</f>
        <v/>
      </c>
      <c r="N27" s="132" t="str">
        <f>IF(D27 = "", "",SUMIFS('LANÇAMENTOS SAÍ'!K:K, 'LANÇAMENTOS SAÍ'!E:E, D27))</f>
        <v/>
      </c>
      <c r="O27" s="197" t="str">
        <f>IFERROR(VLOOKUP(D27,'INVENTÁRIO'!$D$11:$L$411, 9, FALSE)/SUM('INVENTÁRIO'!L:L),"")</f>
        <v>0.0%</v>
      </c>
      <c r="P27" s="197" t="str">
        <f>IFERROR(I27/SUM('INVENTÁRIO'!I:I), "")</f>
        <v>0.0%</v>
      </c>
      <c r="Q27" s="132" t="str">
        <f t="shared" si="3"/>
        <v/>
      </c>
      <c r="R27" s="132" t="str">
        <f t="shared" si="4"/>
        <v/>
      </c>
      <c r="S27" s="185"/>
      <c r="T27" s="185"/>
      <c r="U27" s="35"/>
      <c r="V27" s="4"/>
      <c r="W27" s="4"/>
      <c r="X27" s="4"/>
      <c r="Y27" s="55"/>
      <c r="Z27" s="55" t="str">
        <f t="shared" si="6"/>
        <v/>
      </c>
      <c r="AA27" s="105" t="str">
        <f t="shared" si="7"/>
        <v/>
      </c>
      <c r="AB27" s="152" t="str">
        <f t="shared" si="8"/>
        <v/>
      </c>
      <c r="AC27" s="55"/>
      <c r="AD27" s="55" t="str">
        <f t="shared" si="9"/>
        <v/>
      </c>
      <c r="AE27" s="105" t="str">
        <f t="shared" si="19"/>
        <v/>
      </c>
      <c r="AF27" s="55" t="str">
        <f t="shared" si="10"/>
        <v/>
      </c>
      <c r="AG27" s="55"/>
      <c r="AH27" s="55" t="str">
        <f t="shared" si="11"/>
        <v>#NUM!</v>
      </c>
      <c r="AI27" s="55" t="str">
        <f t="shared" si="12"/>
        <v>#NUM!</v>
      </c>
      <c r="AJ27" s="152" t="str">
        <f t="shared" si="13"/>
        <v/>
      </c>
      <c r="AK27" s="176" t="str">
        <f t="shared" si="14"/>
        <v/>
      </c>
      <c r="AL27" s="176" t="str">
        <f t="shared" si="20"/>
        <v/>
      </c>
      <c r="AM27" s="176" t="str">
        <f t="shared" si="15"/>
        <v/>
      </c>
      <c r="AN27" s="176"/>
      <c r="AO27" s="55"/>
      <c r="AP27" s="55"/>
      <c r="AQ27" s="105" t="str">
        <f t="shared" si="16"/>
        <v/>
      </c>
      <c r="AR27" s="105"/>
      <c r="AS27" s="129" t="str">
        <f>'CADASTRO PROD'!I25</f>
        <v/>
      </c>
      <c r="AT27" s="129" t="str">
        <f t="shared" si="17"/>
        <v>0</v>
      </c>
      <c r="AU27" s="105" t="str">
        <f t="shared" si="21"/>
        <v/>
      </c>
      <c r="AV27" s="129"/>
      <c r="AW27" s="129"/>
      <c r="AX27" s="129"/>
      <c r="AY27" s="129"/>
      <c r="AZ27" s="129"/>
      <c r="BA27" s="55"/>
      <c r="BB27" s="55"/>
      <c r="BC27" s="55"/>
      <c r="BD27" s="55"/>
      <c r="BE27" s="55"/>
    </row>
    <row r="28" ht="30.0" customHeight="1">
      <c r="A28" s="1"/>
      <c r="B28" s="166" t="str">
        <f t="shared" si="1"/>
        <v>0</v>
      </c>
      <c r="C28" s="98" t="str">
        <f t="shared" si="18"/>
        <v>-</v>
      </c>
      <c r="D28" s="151" t="str">
        <f>IF('CADASTRO PROD'!D26 = "","", 'CADASTRO PROD'!D26)</f>
        <v/>
      </c>
      <c r="E28" s="100" t="str">
        <f>IF('CADASTRO PROD'!E26:G26 = "", "", 'CADASTRO PROD'!E26:G26)</f>
        <v/>
      </c>
      <c r="F28" s="92"/>
      <c r="G28" s="93"/>
      <c r="H28" s="101" t="str">
        <f>IFERROR(VLOOKUP(D28, 'CADASTRO PROD'!$D$8:$H$407, 5, FALSE),"")</f>
        <v/>
      </c>
      <c r="I28" s="101" t="str">
        <f>VLOOKUP(D28, 'INVENTÁRIO'!$D$11:$I$511, 6, FALSE)</f>
        <v/>
      </c>
      <c r="J28" s="98" t="str">
        <f t="shared" si="2"/>
        <v/>
      </c>
      <c r="K28" s="103" t="str">
        <f>IF(D28 = "", "", SUMIFS('LANÇAMENTOS ENT'!T:T, 'LANÇAMENTOS ENT'!E:E, D28))</f>
        <v>  </v>
      </c>
      <c r="L28" s="103" t="str">
        <f>IF(D28 = "", "",SUMIFS('LANÇAMENTOS SAÍ'!M:M, 'LANÇAMENTOS SAÍ'!E:E, D28))</f>
        <v>  </v>
      </c>
      <c r="M28" s="124" t="str">
        <f>IF(D28 = "", "", SUMIFS('LANÇAMENTOS ENT'!N:N, 'LANÇAMENTOS ENT'!E:E, D28))</f>
        <v/>
      </c>
      <c r="N28" s="124" t="str">
        <f>IF(D28 = "", "",SUMIFS('LANÇAMENTOS SAÍ'!K:K, 'LANÇAMENTOS SAÍ'!E:E, D28))</f>
        <v/>
      </c>
      <c r="O28" s="195" t="str">
        <f>IFERROR(VLOOKUP(D28,'INVENTÁRIO'!$D$11:$L$411, 9, FALSE)/SUM('INVENTÁRIO'!L:L),"")</f>
        <v>0.0%</v>
      </c>
      <c r="P28" s="195" t="str">
        <f>IFERROR(I28/SUM('INVENTÁRIO'!I:I), "")</f>
        <v>0.0%</v>
      </c>
      <c r="Q28" s="124" t="str">
        <f t="shared" si="3"/>
        <v/>
      </c>
      <c r="R28" s="124" t="str">
        <f t="shared" si="4"/>
        <v/>
      </c>
      <c r="S28" s="185"/>
      <c r="T28" s="185"/>
      <c r="U28" s="35"/>
      <c r="V28" s="4"/>
      <c r="W28" s="4"/>
      <c r="X28" s="4"/>
      <c r="Y28" s="55"/>
      <c r="Z28" s="55" t="str">
        <f t="shared" si="6"/>
        <v/>
      </c>
      <c r="AA28" s="105" t="str">
        <f t="shared" si="7"/>
        <v/>
      </c>
      <c r="AB28" s="152" t="str">
        <f t="shared" si="8"/>
        <v/>
      </c>
      <c r="AC28" s="55"/>
      <c r="AD28" s="55" t="str">
        <f t="shared" si="9"/>
        <v/>
      </c>
      <c r="AE28" s="105" t="str">
        <f t="shared" si="19"/>
        <v/>
      </c>
      <c r="AF28" s="55" t="str">
        <f t="shared" si="10"/>
        <v/>
      </c>
      <c r="AG28" s="55"/>
      <c r="AH28" s="55" t="str">
        <f t="shared" si="11"/>
        <v>#NUM!</v>
      </c>
      <c r="AI28" s="55" t="str">
        <f t="shared" si="12"/>
        <v>#NUM!</v>
      </c>
      <c r="AJ28" s="152" t="str">
        <f t="shared" si="13"/>
        <v/>
      </c>
      <c r="AK28" s="176" t="str">
        <f t="shared" si="14"/>
        <v/>
      </c>
      <c r="AL28" s="176" t="str">
        <f t="shared" si="20"/>
        <v/>
      </c>
      <c r="AM28" s="176" t="str">
        <f t="shared" si="15"/>
        <v/>
      </c>
      <c r="AN28" s="176"/>
      <c r="AO28" s="55"/>
      <c r="AP28" s="55"/>
      <c r="AQ28" s="105" t="str">
        <f t="shared" si="16"/>
        <v/>
      </c>
      <c r="AR28" s="105"/>
      <c r="AS28" s="129" t="str">
        <f>'CADASTRO PROD'!I26</f>
        <v/>
      </c>
      <c r="AT28" s="129" t="str">
        <f t="shared" si="17"/>
        <v>0</v>
      </c>
      <c r="AU28" s="105" t="str">
        <f t="shared" si="21"/>
        <v/>
      </c>
      <c r="AV28" s="129"/>
      <c r="AW28" s="129"/>
      <c r="AX28" s="129"/>
      <c r="AY28" s="129"/>
      <c r="AZ28" s="129"/>
      <c r="BA28" s="55"/>
      <c r="BB28" s="55"/>
      <c r="BC28" s="55"/>
      <c r="BD28" s="55"/>
      <c r="BE28" s="55"/>
    </row>
    <row r="29" ht="30.0" customHeight="1">
      <c r="A29" s="1"/>
      <c r="B29" s="166" t="str">
        <f t="shared" si="1"/>
        <v>0</v>
      </c>
      <c r="C29" s="108" t="str">
        <f t="shared" si="18"/>
        <v>-</v>
      </c>
      <c r="D29" s="150" t="str">
        <f>IF('CADASTRO PROD'!D27 = "","", 'CADASTRO PROD'!D27)</f>
        <v/>
      </c>
      <c r="E29" s="110" t="str">
        <f>IF('CADASTRO PROD'!E27:G27 = "", "", 'CADASTRO PROD'!E27:G27)</f>
        <v/>
      </c>
      <c r="F29" s="92"/>
      <c r="G29" s="93"/>
      <c r="H29" s="111" t="str">
        <f>IFERROR(VLOOKUP(D29, 'CADASTRO PROD'!$D$8:$H$407, 5, FALSE),"")</f>
        <v/>
      </c>
      <c r="I29" s="111" t="str">
        <f>VLOOKUP(D29, 'INVENTÁRIO'!$D$11:$I$511, 6, FALSE)</f>
        <v/>
      </c>
      <c r="J29" s="108" t="str">
        <f t="shared" si="2"/>
        <v/>
      </c>
      <c r="K29" s="113" t="str">
        <f>IF(D29 = "", "", SUMIFS('LANÇAMENTOS ENT'!T:T, 'LANÇAMENTOS ENT'!E:E, D29))</f>
        <v>  </v>
      </c>
      <c r="L29" s="113" t="str">
        <f>IF(D29 = "", "",SUMIFS('LANÇAMENTOS SAÍ'!M:M, 'LANÇAMENTOS SAÍ'!E:E, D29))</f>
        <v>  </v>
      </c>
      <c r="M29" s="132" t="str">
        <f>IF(D29 = "", "", SUMIFS('LANÇAMENTOS ENT'!N:N, 'LANÇAMENTOS ENT'!E:E, D29))</f>
        <v/>
      </c>
      <c r="N29" s="132" t="str">
        <f>IF(D29 = "", "",SUMIFS('LANÇAMENTOS SAÍ'!K:K, 'LANÇAMENTOS SAÍ'!E:E, D29))</f>
        <v/>
      </c>
      <c r="O29" s="197" t="str">
        <f>IFERROR(VLOOKUP(D29,'INVENTÁRIO'!$D$11:$L$411, 9, FALSE)/SUM('INVENTÁRIO'!L:L),"")</f>
        <v>0.0%</v>
      </c>
      <c r="P29" s="197" t="str">
        <f>IFERROR(I29/SUM('INVENTÁRIO'!I:I), "")</f>
        <v>0.0%</v>
      </c>
      <c r="Q29" s="132" t="str">
        <f t="shared" si="3"/>
        <v/>
      </c>
      <c r="R29" s="132" t="str">
        <f t="shared" si="4"/>
        <v/>
      </c>
      <c r="S29" s="185"/>
      <c r="T29" s="185"/>
      <c r="U29" s="35"/>
      <c r="V29" s="4"/>
      <c r="W29" s="4"/>
      <c r="X29" s="4"/>
      <c r="Y29" s="55"/>
      <c r="Z29" s="55" t="str">
        <f t="shared" si="6"/>
        <v/>
      </c>
      <c r="AA29" s="105" t="str">
        <f t="shared" si="7"/>
        <v/>
      </c>
      <c r="AB29" s="152" t="str">
        <f t="shared" si="8"/>
        <v/>
      </c>
      <c r="AC29" s="55"/>
      <c r="AD29" s="55" t="str">
        <f t="shared" si="9"/>
        <v/>
      </c>
      <c r="AE29" s="105" t="str">
        <f t="shared" si="19"/>
        <v/>
      </c>
      <c r="AF29" s="55" t="str">
        <f t="shared" si="10"/>
        <v/>
      </c>
      <c r="AG29" s="55"/>
      <c r="AH29" s="55" t="str">
        <f t="shared" si="11"/>
        <v>#NUM!</v>
      </c>
      <c r="AI29" s="55" t="str">
        <f t="shared" si="12"/>
        <v>#NUM!</v>
      </c>
      <c r="AJ29" s="152" t="str">
        <f t="shared" si="13"/>
        <v/>
      </c>
      <c r="AK29" s="176" t="str">
        <f t="shared" si="14"/>
        <v/>
      </c>
      <c r="AL29" s="176" t="str">
        <f t="shared" si="20"/>
        <v/>
      </c>
      <c r="AM29" s="176" t="str">
        <f t="shared" si="15"/>
        <v/>
      </c>
      <c r="AN29" s="176"/>
      <c r="AO29" s="55"/>
      <c r="AP29" s="55"/>
      <c r="AQ29" s="105" t="str">
        <f t="shared" si="16"/>
        <v/>
      </c>
      <c r="AR29" s="105"/>
      <c r="AS29" s="129" t="str">
        <f>'CADASTRO PROD'!I27</f>
        <v/>
      </c>
      <c r="AT29" s="129" t="str">
        <f t="shared" si="17"/>
        <v>0</v>
      </c>
      <c r="AU29" s="105" t="str">
        <f t="shared" si="21"/>
        <v/>
      </c>
      <c r="AV29" s="129"/>
      <c r="AW29" s="129"/>
      <c r="AX29" s="129"/>
      <c r="AY29" s="129"/>
      <c r="AZ29" s="129"/>
      <c r="BA29" s="55"/>
      <c r="BB29" s="55"/>
      <c r="BC29" s="55"/>
      <c r="BD29" s="55"/>
      <c r="BE29" s="55"/>
    </row>
    <row r="30" ht="30.0" customHeight="1">
      <c r="A30" s="1"/>
      <c r="B30" s="166" t="str">
        <f t="shared" si="1"/>
        <v>0</v>
      </c>
      <c r="C30" s="98" t="str">
        <f t="shared" si="18"/>
        <v>-</v>
      </c>
      <c r="D30" s="151" t="str">
        <f>IF('CADASTRO PROD'!D28 = "","", 'CADASTRO PROD'!D28)</f>
        <v/>
      </c>
      <c r="E30" s="100" t="str">
        <f>IF('CADASTRO PROD'!E28:G28 = "", "", 'CADASTRO PROD'!E28:G28)</f>
        <v/>
      </c>
      <c r="F30" s="92"/>
      <c r="G30" s="93"/>
      <c r="H30" s="101" t="str">
        <f>IFERROR(VLOOKUP(D30, 'CADASTRO PROD'!$D$8:$H$407, 5, FALSE),"")</f>
        <v/>
      </c>
      <c r="I30" s="101" t="str">
        <f>VLOOKUP(D30, 'INVENTÁRIO'!$D$11:$I$511, 6, FALSE)</f>
        <v/>
      </c>
      <c r="J30" s="98" t="str">
        <f t="shared" si="2"/>
        <v/>
      </c>
      <c r="K30" s="103" t="str">
        <f>IF(D30 = "", "", SUMIFS('LANÇAMENTOS ENT'!T:T, 'LANÇAMENTOS ENT'!E:E, D30))</f>
        <v>  </v>
      </c>
      <c r="L30" s="103" t="str">
        <f>IF(D30 = "", "",SUMIFS('LANÇAMENTOS SAÍ'!M:M, 'LANÇAMENTOS SAÍ'!E:E, D30))</f>
        <v>  </v>
      </c>
      <c r="M30" s="124" t="str">
        <f>IF(D30 = "", "", SUMIFS('LANÇAMENTOS ENT'!N:N, 'LANÇAMENTOS ENT'!E:E, D30))</f>
        <v/>
      </c>
      <c r="N30" s="124" t="str">
        <f>IF(D30 = "", "",SUMIFS('LANÇAMENTOS SAÍ'!K:K, 'LANÇAMENTOS SAÍ'!E:E, D30))</f>
        <v/>
      </c>
      <c r="O30" s="195" t="str">
        <f>IFERROR(VLOOKUP(D30,'INVENTÁRIO'!$D$11:$L$411, 9, FALSE)/SUM('INVENTÁRIO'!L:L),"")</f>
        <v>0.0%</v>
      </c>
      <c r="P30" s="195" t="str">
        <f>IFERROR(I30/SUM('INVENTÁRIO'!I:I), "")</f>
        <v>0.0%</v>
      </c>
      <c r="Q30" s="124" t="str">
        <f t="shared" si="3"/>
        <v/>
      </c>
      <c r="R30" s="124" t="str">
        <f t="shared" si="4"/>
        <v/>
      </c>
      <c r="S30" s="185"/>
      <c r="T30" s="185"/>
      <c r="U30" s="35"/>
      <c r="V30" s="4"/>
      <c r="W30" s="4"/>
      <c r="X30" s="4"/>
      <c r="Y30" s="55"/>
      <c r="Z30" s="55" t="str">
        <f t="shared" si="6"/>
        <v/>
      </c>
      <c r="AA30" s="105" t="str">
        <f t="shared" si="7"/>
        <v/>
      </c>
      <c r="AB30" s="152" t="str">
        <f t="shared" si="8"/>
        <v/>
      </c>
      <c r="AC30" s="55"/>
      <c r="AD30" s="55" t="str">
        <f t="shared" si="9"/>
        <v/>
      </c>
      <c r="AE30" s="105" t="str">
        <f t="shared" si="19"/>
        <v/>
      </c>
      <c r="AF30" s="55" t="str">
        <f t="shared" si="10"/>
        <v/>
      </c>
      <c r="AG30" s="55"/>
      <c r="AH30" s="55" t="str">
        <f t="shared" si="11"/>
        <v>#NUM!</v>
      </c>
      <c r="AI30" s="55" t="str">
        <f t="shared" si="12"/>
        <v>#NUM!</v>
      </c>
      <c r="AJ30" s="152" t="str">
        <f t="shared" si="13"/>
        <v/>
      </c>
      <c r="AK30" s="176" t="str">
        <f t="shared" si="14"/>
        <v/>
      </c>
      <c r="AL30" s="176" t="str">
        <f t="shared" si="20"/>
        <v/>
      </c>
      <c r="AM30" s="176" t="str">
        <f t="shared" si="15"/>
        <v/>
      </c>
      <c r="AN30" s="176"/>
      <c r="AO30" s="55"/>
      <c r="AP30" s="55"/>
      <c r="AQ30" s="105" t="str">
        <f t="shared" si="16"/>
        <v/>
      </c>
      <c r="AR30" s="105"/>
      <c r="AS30" s="129" t="str">
        <f>'CADASTRO PROD'!I28</f>
        <v/>
      </c>
      <c r="AT30" s="129" t="str">
        <f t="shared" si="17"/>
        <v>0</v>
      </c>
      <c r="AU30" s="105" t="str">
        <f t="shared" si="21"/>
        <v/>
      </c>
      <c r="AV30" s="129"/>
      <c r="AW30" s="129"/>
      <c r="AX30" s="129"/>
      <c r="AY30" s="129"/>
      <c r="AZ30" s="129"/>
      <c r="BA30" s="55"/>
      <c r="BB30" s="55"/>
      <c r="BC30" s="55"/>
      <c r="BD30" s="55"/>
      <c r="BE30" s="55"/>
    </row>
    <row r="31" ht="30.0" customHeight="1">
      <c r="A31" s="1"/>
      <c r="B31" s="166" t="str">
        <f t="shared" si="1"/>
        <v>0</v>
      </c>
      <c r="C31" s="108" t="str">
        <f t="shared" si="18"/>
        <v>-</v>
      </c>
      <c r="D31" s="150" t="str">
        <f>IF('CADASTRO PROD'!D29 = "","", 'CADASTRO PROD'!D29)</f>
        <v/>
      </c>
      <c r="E31" s="110" t="str">
        <f>IF('CADASTRO PROD'!E29:G29 = "", "", 'CADASTRO PROD'!E29:G29)</f>
        <v/>
      </c>
      <c r="F31" s="92"/>
      <c r="G31" s="93"/>
      <c r="H31" s="111" t="str">
        <f>IFERROR(VLOOKUP(D31, 'CADASTRO PROD'!$D$8:$H$407, 5, FALSE),"")</f>
        <v/>
      </c>
      <c r="I31" s="111" t="str">
        <f>VLOOKUP(D31, 'INVENTÁRIO'!$D$11:$I$511, 6, FALSE)</f>
        <v/>
      </c>
      <c r="J31" s="108" t="str">
        <f t="shared" si="2"/>
        <v/>
      </c>
      <c r="K31" s="113" t="str">
        <f>IF(D31 = "", "", SUMIFS('LANÇAMENTOS ENT'!T:T, 'LANÇAMENTOS ENT'!E:E, D31))</f>
        <v>  </v>
      </c>
      <c r="L31" s="113" t="str">
        <f>IF(D31 = "", "",SUMIFS('LANÇAMENTOS SAÍ'!M:M, 'LANÇAMENTOS SAÍ'!E:E, D31))</f>
        <v>  </v>
      </c>
      <c r="M31" s="132" t="str">
        <f>IF(D31 = "", "", SUMIFS('LANÇAMENTOS ENT'!N:N, 'LANÇAMENTOS ENT'!E:E, D31))</f>
        <v/>
      </c>
      <c r="N31" s="132" t="str">
        <f>IF(D31 = "", "",SUMIFS('LANÇAMENTOS SAÍ'!K:K, 'LANÇAMENTOS SAÍ'!E:E, D31))</f>
        <v/>
      </c>
      <c r="O31" s="197" t="str">
        <f>IFERROR(VLOOKUP(D31,'INVENTÁRIO'!$D$11:$L$411, 9, FALSE)/SUM('INVENTÁRIO'!L:L),"")</f>
        <v>0.0%</v>
      </c>
      <c r="P31" s="197" t="str">
        <f>IFERROR(I31/SUM('INVENTÁRIO'!I:I), "")</f>
        <v>0.0%</v>
      </c>
      <c r="Q31" s="132" t="str">
        <f t="shared" si="3"/>
        <v/>
      </c>
      <c r="R31" s="132" t="str">
        <f t="shared" si="4"/>
        <v/>
      </c>
      <c r="S31" s="185"/>
      <c r="T31" s="185"/>
      <c r="U31" s="35"/>
      <c r="V31" s="4"/>
      <c r="W31" s="4"/>
      <c r="X31" s="4"/>
      <c r="Y31" s="55"/>
      <c r="Z31" s="55" t="str">
        <f t="shared" si="6"/>
        <v/>
      </c>
      <c r="AA31" s="105" t="str">
        <f t="shared" si="7"/>
        <v/>
      </c>
      <c r="AB31" s="152" t="str">
        <f t="shared" si="8"/>
        <v/>
      </c>
      <c r="AC31" s="55"/>
      <c r="AD31" s="55" t="str">
        <f t="shared" si="9"/>
        <v/>
      </c>
      <c r="AE31" s="105" t="str">
        <f t="shared" si="19"/>
        <v/>
      </c>
      <c r="AF31" s="55" t="str">
        <f t="shared" si="10"/>
        <v/>
      </c>
      <c r="AG31" s="55"/>
      <c r="AH31" s="55" t="str">
        <f t="shared" si="11"/>
        <v>#NUM!</v>
      </c>
      <c r="AI31" s="55" t="str">
        <f t="shared" si="12"/>
        <v>#NUM!</v>
      </c>
      <c r="AJ31" s="152" t="str">
        <f t="shared" si="13"/>
        <v/>
      </c>
      <c r="AK31" s="176" t="str">
        <f t="shared" si="14"/>
        <v/>
      </c>
      <c r="AL31" s="176" t="str">
        <f t="shared" si="20"/>
        <v/>
      </c>
      <c r="AM31" s="176" t="str">
        <f t="shared" si="15"/>
        <v/>
      </c>
      <c r="AN31" s="55"/>
      <c r="AO31" s="55"/>
      <c r="AP31" s="55"/>
      <c r="AQ31" s="105" t="str">
        <f t="shared" si="16"/>
        <v/>
      </c>
      <c r="AR31" s="105"/>
      <c r="AS31" s="129" t="str">
        <f>'CADASTRO PROD'!I29</f>
        <v/>
      </c>
      <c r="AT31" s="129" t="str">
        <f t="shared" si="17"/>
        <v>0</v>
      </c>
      <c r="AU31" s="105" t="str">
        <f t="shared" si="21"/>
        <v/>
      </c>
      <c r="AV31" s="129"/>
      <c r="AW31" s="129"/>
      <c r="AX31" s="129"/>
      <c r="AY31" s="129"/>
      <c r="AZ31" s="129"/>
      <c r="BA31" s="55"/>
      <c r="BB31" s="55"/>
      <c r="BC31" s="55"/>
      <c r="BD31" s="55"/>
      <c r="BE31" s="55"/>
    </row>
    <row r="32" ht="30.0" customHeight="1">
      <c r="A32" s="1"/>
      <c r="B32" s="166" t="str">
        <f t="shared" si="1"/>
        <v>0</v>
      </c>
      <c r="C32" s="98" t="str">
        <f t="shared" si="18"/>
        <v>-</v>
      </c>
      <c r="D32" s="151" t="str">
        <f>IF('CADASTRO PROD'!D30 = "","", 'CADASTRO PROD'!D30)</f>
        <v/>
      </c>
      <c r="E32" s="100" t="str">
        <f>IF('CADASTRO PROD'!E30:G30 = "", "", 'CADASTRO PROD'!E30:G30)</f>
        <v/>
      </c>
      <c r="F32" s="92"/>
      <c r="G32" s="93"/>
      <c r="H32" s="101" t="str">
        <f>IFERROR(VLOOKUP(D32, 'CADASTRO PROD'!$D$8:$H$407, 5, FALSE),"")</f>
        <v/>
      </c>
      <c r="I32" s="101" t="str">
        <f>VLOOKUP(D32, 'INVENTÁRIO'!$D$11:$I$511, 6, FALSE)</f>
        <v/>
      </c>
      <c r="J32" s="98" t="str">
        <f t="shared" si="2"/>
        <v/>
      </c>
      <c r="K32" s="103" t="str">
        <f>IF(D32 = "", "", SUMIFS('LANÇAMENTOS ENT'!T:T, 'LANÇAMENTOS ENT'!E:E, D32))</f>
        <v>  </v>
      </c>
      <c r="L32" s="103" t="str">
        <f>IF(D32 = "", "",SUMIFS('LANÇAMENTOS SAÍ'!M:M, 'LANÇAMENTOS SAÍ'!E:E, D32))</f>
        <v>  </v>
      </c>
      <c r="M32" s="124" t="str">
        <f>IF(D32 = "", "", SUMIFS('LANÇAMENTOS ENT'!N:N, 'LANÇAMENTOS ENT'!E:E, D32))</f>
        <v/>
      </c>
      <c r="N32" s="124" t="str">
        <f>IF(D32 = "", "",SUMIFS('LANÇAMENTOS SAÍ'!K:K, 'LANÇAMENTOS SAÍ'!E:E, D32))</f>
        <v/>
      </c>
      <c r="O32" s="195" t="str">
        <f>IFERROR(VLOOKUP(D32,'INVENTÁRIO'!$D$11:$L$411, 9, FALSE)/SUM('INVENTÁRIO'!L:L),"")</f>
        <v>0.0%</v>
      </c>
      <c r="P32" s="195" t="str">
        <f>IFERROR(I32/SUM('INVENTÁRIO'!I:I), "")</f>
        <v>0.0%</v>
      </c>
      <c r="Q32" s="124" t="str">
        <f t="shared" si="3"/>
        <v/>
      </c>
      <c r="R32" s="124" t="str">
        <f t="shared" si="4"/>
        <v/>
      </c>
      <c r="S32" s="185"/>
      <c r="T32" s="185"/>
      <c r="U32" s="35"/>
      <c r="V32" s="4"/>
      <c r="W32" s="4"/>
      <c r="X32" s="4"/>
      <c r="Y32" s="55"/>
      <c r="Z32" s="55" t="str">
        <f t="shared" si="6"/>
        <v/>
      </c>
      <c r="AA32" s="105" t="str">
        <f t="shared" si="7"/>
        <v/>
      </c>
      <c r="AB32" s="152" t="str">
        <f t="shared" si="8"/>
        <v/>
      </c>
      <c r="AC32" s="55"/>
      <c r="AD32" s="55" t="str">
        <f t="shared" si="9"/>
        <v/>
      </c>
      <c r="AE32" s="105" t="str">
        <f t="shared" si="19"/>
        <v/>
      </c>
      <c r="AF32" s="55" t="str">
        <f t="shared" si="10"/>
        <v/>
      </c>
      <c r="AG32" s="55"/>
      <c r="AH32" s="55" t="str">
        <f t="shared" si="11"/>
        <v>#NUM!</v>
      </c>
      <c r="AI32" s="55" t="str">
        <f t="shared" si="12"/>
        <v>#NUM!</v>
      </c>
      <c r="AJ32" s="152" t="str">
        <f t="shared" si="13"/>
        <v/>
      </c>
      <c r="AK32" s="176" t="str">
        <f t="shared" si="14"/>
        <v/>
      </c>
      <c r="AL32" s="176" t="str">
        <f t="shared" si="20"/>
        <v/>
      </c>
      <c r="AM32" s="176" t="str">
        <f t="shared" si="15"/>
        <v/>
      </c>
      <c r="AN32" s="55"/>
      <c r="AO32" s="55"/>
      <c r="AP32" s="55"/>
      <c r="AQ32" s="105" t="str">
        <f t="shared" si="16"/>
        <v/>
      </c>
      <c r="AR32" s="105"/>
      <c r="AS32" s="129" t="str">
        <f>'CADASTRO PROD'!I30</f>
        <v/>
      </c>
      <c r="AT32" s="129" t="str">
        <f t="shared" si="17"/>
        <v>0</v>
      </c>
      <c r="AU32" s="105" t="str">
        <f t="shared" si="21"/>
        <v/>
      </c>
      <c r="AV32" s="129"/>
      <c r="AW32" s="129"/>
      <c r="AX32" s="129"/>
      <c r="AY32" s="129"/>
      <c r="AZ32" s="129"/>
      <c r="BA32" s="55"/>
      <c r="BB32" s="55"/>
      <c r="BC32" s="55"/>
      <c r="BD32" s="55"/>
      <c r="BE32" s="55"/>
    </row>
    <row r="33" ht="30.0" customHeight="1">
      <c r="A33" s="1"/>
      <c r="B33" s="166" t="str">
        <f t="shared" si="1"/>
        <v>0</v>
      </c>
      <c r="C33" s="108" t="str">
        <f t="shared" si="18"/>
        <v>-</v>
      </c>
      <c r="D33" s="150" t="str">
        <f>IF('CADASTRO PROD'!D31 = "","", 'CADASTRO PROD'!D31)</f>
        <v/>
      </c>
      <c r="E33" s="110" t="str">
        <f>IF('CADASTRO PROD'!E31:G31 = "", "", 'CADASTRO PROD'!E31:G31)</f>
        <v/>
      </c>
      <c r="F33" s="92"/>
      <c r="G33" s="93"/>
      <c r="H33" s="111" t="str">
        <f>IFERROR(VLOOKUP(D33, 'CADASTRO PROD'!$D$8:$H$407, 5, FALSE),"")</f>
        <v/>
      </c>
      <c r="I33" s="111" t="str">
        <f>VLOOKUP(D33, 'INVENTÁRIO'!$D$11:$I$511, 6, FALSE)</f>
        <v/>
      </c>
      <c r="J33" s="108" t="str">
        <f t="shared" si="2"/>
        <v/>
      </c>
      <c r="K33" s="113" t="str">
        <f>IF(D33 = "", "", SUMIFS('LANÇAMENTOS ENT'!T:T, 'LANÇAMENTOS ENT'!E:E, D33))</f>
        <v>  </v>
      </c>
      <c r="L33" s="113" t="str">
        <f>IF(D33 = "", "",SUMIFS('LANÇAMENTOS SAÍ'!M:M, 'LANÇAMENTOS SAÍ'!E:E, D33))</f>
        <v>  </v>
      </c>
      <c r="M33" s="132" t="str">
        <f>IF(D33 = "", "", SUMIFS('LANÇAMENTOS ENT'!N:N, 'LANÇAMENTOS ENT'!E:E, D33))</f>
        <v/>
      </c>
      <c r="N33" s="132" t="str">
        <f>IF(D33 = "", "",SUMIFS('LANÇAMENTOS SAÍ'!K:K, 'LANÇAMENTOS SAÍ'!E:E, D33))</f>
        <v/>
      </c>
      <c r="O33" s="197" t="str">
        <f>IFERROR(VLOOKUP(D33,'INVENTÁRIO'!$D$11:$L$411, 9, FALSE)/SUM('INVENTÁRIO'!L:L),"")</f>
        <v>0.0%</v>
      </c>
      <c r="P33" s="197" t="str">
        <f>IFERROR(I33/SUM('INVENTÁRIO'!I:I), "")</f>
        <v>0.0%</v>
      </c>
      <c r="Q33" s="132" t="str">
        <f t="shared" si="3"/>
        <v/>
      </c>
      <c r="R33" s="132" t="str">
        <f t="shared" si="4"/>
        <v/>
      </c>
      <c r="S33" s="185"/>
      <c r="T33" s="185"/>
      <c r="U33" s="35"/>
      <c r="V33" s="4"/>
      <c r="W33" s="4"/>
      <c r="X33" s="4"/>
      <c r="Y33" s="55"/>
      <c r="Z33" s="55" t="str">
        <f t="shared" si="6"/>
        <v/>
      </c>
      <c r="AA33" s="105" t="str">
        <f t="shared" si="7"/>
        <v/>
      </c>
      <c r="AB33" s="152" t="str">
        <f t="shared" si="8"/>
        <v/>
      </c>
      <c r="AC33" s="55"/>
      <c r="AD33" s="55" t="str">
        <f t="shared" si="9"/>
        <v/>
      </c>
      <c r="AE33" s="105" t="str">
        <f t="shared" si="19"/>
        <v/>
      </c>
      <c r="AF33" s="55" t="str">
        <f t="shared" si="10"/>
        <v/>
      </c>
      <c r="AG33" s="55"/>
      <c r="AH33" s="55" t="str">
        <f t="shared" si="11"/>
        <v>#NUM!</v>
      </c>
      <c r="AI33" s="55" t="str">
        <f t="shared" si="12"/>
        <v>#NUM!</v>
      </c>
      <c r="AJ33" s="152" t="str">
        <f t="shared" si="13"/>
        <v/>
      </c>
      <c r="AK33" s="176" t="str">
        <f t="shared" si="14"/>
        <v/>
      </c>
      <c r="AL33" s="176" t="str">
        <f t="shared" si="20"/>
        <v/>
      </c>
      <c r="AM33" s="176" t="str">
        <f t="shared" si="15"/>
        <v/>
      </c>
      <c r="AN33" s="55"/>
      <c r="AO33" s="55"/>
      <c r="AP33" s="55"/>
      <c r="AQ33" s="105" t="str">
        <f t="shared" si="16"/>
        <v/>
      </c>
      <c r="AR33" s="105"/>
      <c r="AS33" s="129" t="str">
        <f>'CADASTRO PROD'!I31</f>
        <v/>
      </c>
      <c r="AT33" s="129" t="str">
        <f t="shared" si="17"/>
        <v>0</v>
      </c>
      <c r="AU33" s="105" t="str">
        <f t="shared" si="21"/>
        <v/>
      </c>
      <c r="AV33" s="129"/>
      <c r="AW33" s="129"/>
      <c r="AX33" s="129"/>
      <c r="AY33" s="129"/>
      <c r="AZ33" s="129"/>
      <c r="BA33" s="55"/>
      <c r="BB33" s="55"/>
      <c r="BC33" s="55"/>
      <c r="BD33" s="55"/>
      <c r="BE33" s="55"/>
    </row>
    <row r="34" ht="30.0" customHeight="1">
      <c r="A34" s="1"/>
      <c r="B34" s="166" t="str">
        <f t="shared" si="1"/>
        <v>0</v>
      </c>
      <c r="C34" s="98" t="str">
        <f t="shared" si="18"/>
        <v>-</v>
      </c>
      <c r="D34" s="151" t="str">
        <f>IF('CADASTRO PROD'!D32 = "","", 'CADASTRO PROD'!D32)</f>
        <v/>
      </c>
      <c r="E34" s="100" t="str">
        <f>IF('CADASTRO PROD'!E32:G32 = "", "", 'CADASTRO PROD'!E32:G32)</f>
        <v/>
      </c>
      <c r="F34" s="92"/>
      <c r="G34" s="93"/>
      <c r="H34" s="101" t="str">
        <f>IFERROR(VLOOKUP(D34, 'CADASTRO PROD'!$D$8:$H$407, 5, FALSE),"")</f>
        <v/>
      </c>
      <c r="I34" s="101" t="str">
        <f>VLOOKUP(D34, 'INVENTÁRIO'!$D$11:$I$511, 6, FALSE)</f>
        <v/>
      </c>
      <c r="J34" s="98" t="str">
        <f t="shared" si="2"/>
        <v/>
      </c>
      <c r="K34" s="103" t="str">
        <f>IF(D34 = "", "", SUMIFS('LANÇAMENTOS ENT'!T:T, 'LANÇAMENTOS ENT'!E:E, D34))</f>
        <v>  </v>
      </c>
      <c r="L34" s="103" t="str">
        <f>IF(D34 = "", "",SUMIFS('LANÇAMENTOS SAÍ'!M:M, 'LANÇAMENTOS SAÍ'!E:E, D34))</f>
        <v>  </v>
      </c>
      <c r="M34" s="124" t="str">
        <f>IF(D34 = "", "", SUMIFS('LANÇAMENTOS ENT'!N:N, 'LANÇAMENTOS ENT'!E:E, D34))</f>
        <v/>
      </c>
      <c r="N34" s="124" t="str">
        <f>IF(D34 = "", "",SUMIFS('LANÇAMENTOS SAÍ'!K:K, 'LANÇAMENTOS SAÍ'!E:E, D34))</f>
        <v/>
      </c>
      <c r="O34" s="195" t="str">
        <f>IFERROR(VLOOKUP(D34,'INVENTÁRIO'!$D$11:$L$411, 9, FALSE)/SUM('INVENTÁRIO'!L:L),"")</f>
        <v>0.0%</v>
      </c>
      <c r="P34" s="195" t="str">
        <f>IFERROR(I34/SUM('INVENTÁRIO'!I:I), "")</f>
        <v>0.0%</v>
      </c>
      <c r="Q34" s="124" t="str">
        <f t="shared" si="3"/>
        <v/>
      </c>
      <c r="R34" s="124" t="str">
        <f t="shared" si="4"/>
        <v/>
      </c>
      <c r="S34" s="185"/>
      <c r="T34" s="185"/>
      <c r="U34" s="35"/>
      <c r="V34" s="4"/>
      <c r="W34" s="4"/>
      <c r="X34" s="4"/>
      <c r="Y34" s="55"/>
      <c r="Z34" s="55" t="str">
        <f t="shared" si="6"/>
        <v/>
      </c>
      <c r="AA34" s="105" t="str">
        <f t="shared" si="7"/>
        <v/>
      </c>
      <c r="AB34" s="152" t="str">
        <f t="shared" si="8"/>
        <v/>
      </c>
      <c r="AC34" s="55"/>
      <c r="AD34" s="55" t="str">
        <f t="shared" si="9"/>
        <v/>
      </c>
      <c r="AE34" s="105" t="str">
        <f t="shared" si="19"/>
        <v/>
      </c>
      <c r="AF34" s="55" t="str">
        <f t="shared" si="10"/>
        <v/>
      </c>
      <c r="AG34" s="55"/>
      <c r="AH34" s="55" t="str">
        <f t="shared" si="11"/>
        <v>#NUM!</v>
      </c>
      <c r="AI34" s="55" t="str">
        <f t="shared" si="12"/>
        <v>#NUM!</v>
      </c>
      <c r="AJ34" s="152" t="str">
        <f t="shared" si="13"/>
        <v/>
      </c>
      <c r="AK34" s="176" t="str">
        <f t="shared" si="14"/>
        <v/>
      </c>
      <c r="AL34" s="176" t="str">
        <f t="shared" si="20"/>
        <v/>
      </c>
      <c r="AM34" s="176" t="str">
        <f t="shared" si="15"/>
        <v/>
      </c>
      <c r="AN34" s="55"/>
      <c r="AO34" s="55"/>
      <c r="AP34" s="55"/>
      <c r="AQ34" s="105" t="str">
        <f t="shared" si="16"/>
        <v/>
      </c>
      <c r="AR34" s="105"/>
      <c r="AS34" s="129" t="str">
        <f>'CADASTRO PROD'!I32</f>
        <v/>
      </c>
      <c r="AT34" s="129" t="str">
        <f t="shared" si="17"/>
        <v>0</v>
      </c>
      <c r="AU34" s="105" t="str">
        <f t="shared" si="21"/>
        <v/>
      </c>
      <c r="AV34" s="129"/>
      <c r="AW34" s="129"/>
      <c r="AX34" s="129"/>
      <c r="AY34" s="129"/>
      <c r="AZ34" s="129"/>
      <c r="BA34" s="55"/>
      <c r="BB34" s="55"/>
      <c r="BC34" s="55"/>
      <c r="BD34" s="55"/>
      <c r="BE34" s="55"/>
    </row>
    <row r="35" ht="30.0" customHeight="1">
      <c r="A35" s="1"/>
      <c r="B35" s="166" t="str">
        <f t="shared" si="1"/>
        <v>0</v>
      </c>
      <c r="C35" s="108" t="str">
        <f t="shared" si="18"/>
        <v>-</v>
      </c>
      <c r="D35" s="150" t="str">
        <f>IF('CADASTRO PROD'!D33 = "","", 'CADASTRO PROD'!D33)</f>
        <v/>
      </c>
      <c r="E35" s="110" t="str">
        <f>IF('CADASTRO PROD'!E33:G33 = "", "", 'CADASTRO PROD'!E33:G33)</f>
        <v/>
      </c>
      <c r="F35" s="92"/>
      <c r="G35" s="93"/>
      <c r="H35" s="111" t="str">
        <f>IFERROR(VLOOKUP(D35, 'CADASTRO PROD'!$D$8:$H$407, 5, FALSE),"")</f>
        <v/>
      </c>
      <c r="I35" s="111" t="str">
        <f>VLOOKUP(D35, 'INVENTÁRIO'!$D$11:$I$511, 6, FALSE)</f>
        <v/>
      </c>
      <c r="J35" s="108" t="str">
        <f t="shared" si="2"/>
        <v/>
      </c>
      <c r="K35" s="113" t="str">
        <f>IF(D35 = "", "", SUMIFS('LANÇAMENTOS ENT'!T:T, 'LANÇAMENTOS ENT'!E:E, D35))</f>
        <v>  </v>
      </c>
      <c r="L35" s="113" t="str">
        <f>IF(D35 = "", "",SUMIFS('LANÇAMENTOS SAÍ'!M:M, 'LANÇAMENTOS SAÍ'!E:E, D35))</f>
        <v>  </v>
      </c>
      <c r="M35" s="132" t="str">
        <f>IF(D35 = "", "", SUMIFS('LANÇAMENTOS ENT'!N:N, 'LANÇAMENTOS ENT'!E:E, D35))</f>
        <v/>
      </c>
      <c r="N35" s="132" t="str">
        <f>IF(D35 = "", "",SUMIFS('LANÇAMENTOS SAÍ'!K:K, 'LANÇAMENTOS SAÍ'!E:E, D35))</f>
        <v/>
      </c>
      <c r="O35" s="197" t="str">
        <f>IFERROR(VLOOKUP(D35,'INVENTÁRIO'!$D$11:$L$411, 9, FALSE)/SUM('INVENTÁRIO'!L:L),"")</f>
        <v>0.0%</v>
      </c>
      <c r="P35" s="197" t="str">
        <f>IFERROR(I35/SUM('INVENTÁRIO'!I:I), "")</f>
        <v>0.0%</v>
      </c>
      <c r="Q35" s="132" t="str">
        <f t="shared" si="3"/>
        <v/>
      </c>
      <c r="R35" s="132" t="str">
        <f t="shared" si="4"/>
        <v/>
      </c>
      <c r="S35" s="185"/>
      <c r="T35" s="185"/>
      <c r="U35" s="35"/>
      <c r="V35" s="4"/>
      <c r="W35" s="4"/>
      <c r="X35" s="4"/>
      <c r="Y35" s="55"/>
      <c r="Z35" s="55" t="str">
        <f t="shared" si="6"/>
        <v/>
      </c>
      <c r="AA35" s="105" t="str">
        <f t="shared" si="7"/>
        <v/>
      </c>
      <c r="AB35" s="152" t="str">
        <f t="shared" si="8"/>
        <v/>
      </c>
      <c r="AC35" s="55"/>
      <c r="AD35" s="55" t="str">
        <f t="shared" si="9"/>
        <v/>
      </c>
      <c r="AE35" s="105" t="str">
        <f t="shared" si="19"/>
        <v/>
      </c>
      <c r="AF35" s="55" t="str">
        <f t="shared" si="10"/>
        <v/>
      </c>
      <c r="AG35" s="55"/>
      <c r="AH35" s="55" t="str">
        <f t="shared" si="11"/>
        <v>#NUM!</v>
      </c>
      <c r="AI35" s="55" t="str">
        <f t="shared" si="12"/>
        <v>#NUM!</v>
      </c>
      <c r="AJ35" s="152" t="str">
        <f t="shared" si="13"/>
        <v/>
      </c>
      <c r="AK35" s="176" t="str">
        <f t="shared" si="14"/>
        <v/>
      </c>
      <c r="AL35" s="176" t="str">
        <f t="shared" si="20"/>
        <v/>
      </c>
      <c r="AM35" s="176" t="str">
        <f t="shared" si="15"/>
        <v/>
      </c>
      <c r="AN35" s="55"/>
      <c r="AO35" s="55"/>
      <c r="AP35" s="55"/>
      <c r="AQ35" s="105" t="str">
        <f t="shared" si="16"/>
        <v/>
      </c>
      <c r="AR35" s="105"/>
      <c r="AS35" s="129" t="str">
        <f>'CADASTRO PROD'!I33</f>
        <v/>
      </c>
      <c r="AT35" s="129" t="str">
        <f t="shared" si="17"/>
        <v>0</v>
      </c>
      <c r="AU35" s="105" t="str">
        <f t="shared" si="21"/>
        <v/>
      </c>
      <c r="AV35" s="129"/>
      <c r="AW35" s="129"/>
      <c r="AX35" s="129"/>
      <c r="AY35" s="129"/>
      <c r="AZ35" s="129"/>
      <c r="BA35" s="55"/>
      <c r="BB35" s="55"/>
      <c r="BC35" s="55"/>
      <c r="BD35" s="55"/>
      <c r="BE35" s="55"/>
    </row>
    <row r="36" ht="30.0" customHeight="1">
      <c r="A36" s="1"/>
      <c r="B36" s="166" t="str">
        <f t="shared" si="1"/>
        <v>0</v>
      </c>
      <c r="C36" s="98" t="str">
        <f t="shared" si="18"/>
        <v>-</v>
      </c>
      <c r="D36" s="151" t="str">
        <f>IF('CADASTRO PROD'!D34 = "","", 'CADASTRO PROD'!D34)</f>
        <v/>
      </c>
      <c r="E36" s="100" t="str">
        <f>IF('CADASTRO PROD'!E34:G34 = "", "", 'CADASTRO PROD'!E34:G34)</f>
        <v/>
      </c>
      <c r="F36" s="92"/>
      <c r="G36" s="93"/>
      <c r="H36" s="101" t="str">
        <f>IFERROR(VLOOKUP(D36, 'CADASTRO PROD'!$D$8:$H$407, 5, FALSE),"")</f>
        <v/>
      </c>
      <c r="I36" s="101" t="str">
        <f>VLOOKUP(D36, 'INVENTÁRIO'!$D$11:$I$511, 6, FALSE)</f>
        <v/>
      </c>
      <c r="J36" s="98" t="str">
        <f t="shared" si="2"/>
        <v/>
      </c>
      <c r="K36" s="103" t="str">
        <f>IF(D36 = "", "", SUMIFS('LANÇAMENTOS ENT'!T:T, 'LANÇAMENTOS ENT'!E:E, D36))</f>
        <v>  </v>
      </c>
      <c r="L36" s="103" t="str">
        <f>IF(D36 = "", "",SUMIFS('LANÇAMENTOS SAÍ'!M:M, 'LANÇAMENTOS SAÍ'!E:E, D36))</f>
        <v>  </v>
      </c>
      <c r="M36" s="124" t="str">
        <f>IF(D36 = "", "", SUMIFS('LANÇAMENTOS ENT'!N:N, 'LANÇAMENTOS ENT'!E:E, D36))</f>
        <v/>
      </c>
      <c r="N36" s="124" t="str">
        <f>IF(D36 = "", "",SUMIFS('LANÇAMENTOS SAÍ'!K:K, 'LANÇAMENTOS SAÍ'!E:E, D36))</f>
        <v/>
      </c>
      <c r="O36" s="195" t="str">
        <f>IFERROR(VLOOKUP(D36,'INVENTÁRIO'!$D$11:$L$411, 9, FALSE)/SUM('INVENTÁRIO'!L:L),"")</f>
        <v>0.0%</v>
      </c>
      <c r="P36" s="195" t="str">
        <f>IFERROR(I36/SUM('INVENTÁRIO'!I:I), "")</f>
        <v>0.0%</v>
      </c>
      <c r="Q36" s="124" t="str">
        <f t="shared" si="3"/>
        <v/>
      </c>
      <c r="R36" s="124" t="str">
        <f t="shared" si="4"/>
        <v/>
      </c>
      <c r="S36" s="185"/>
      <c r="T36" s="185"/>
      <c r="U36" s="35"/>
      <c r="V36" s="4"/>
      <c r="W36" s="4"/>
      <c r="X36" s="4"/>
      <c r="Y36" s="55"/>
      <c r="Z36" s="55" t="str">
        <f t="shared" si="6"/>
        <v/>
      </c>
      <c r="AA36" s="105" t="str">
        <f t="shared" si="7"/>
        <v/>
      </c>
      <c r="AB36" s="152" t="str">
        <f t="shared" si="8"/>
        <v/>
      </c>
      <c r="AC36" s="55"/>
      <c r="AD36" s="55" t="str">
        <f t="shared" si="9"/>
        <v/>
      </c>
      <c r="AE36" s="105" t="str">
        <f t="shared" si="19"/>
        <v/>
      </c>
      <c r="AF36" s="55" t="str">
        <f t="shared" si="10"/>
        <v/>
      </c>
      <c r="AG36" s="55"/>
      <c r="AH36" s="55" t="str">
        <f t="shared" si="11"/>
        <v>#NUM!</v>
      </c>
      <c r="AI36" s="55" t="str">
        <f t="shared" si="12"/>
        <v>#NUM!</v>
      </c>
      <c r="AJ36" s="152" t="str">
        <f t="shared" si="13"/>
        <v/>
      </c>
      <c r="AK36" s="176" t="str">
        <f t="shared" si="14"/>
        <v/>
      </c>
      <c r="AL36" s="176" t="str">
        <f t="shared" si="20"/>
        <v/>
      </c>
      <c r="AM36" s="176" t="str">
        <f t="shared" si="15"/>
        <v/>
      </c>
      <c r="AN36" s="55"/>
      <c r="AO36" s="55"/>
      <c r="AP36" s="55"/>
      <c r="AQ36" s="105" t="str">
        <f t="shared" si="16"/>
        <v/>
      </c>
      <c r="AR36" s="105"/>
      <c r="AS36" s="129" t="str">
        <f>'CADASTRO PROD'!I34</f>
        <v/>
      </c>
      <c r="AT36" s="129" t="str">
        <f t="shared" si="17"/>
        <v>0</v>
      </c>
      <c r="AU36" s="105" t="str">
        <f t="shared" si="21"/>
        <v/>
      </c>
      <c r="AV36" s="129"/>
      <c r="AW36" s="129"/>
      <c r="AX36" s="129"/>
      <c r="AY36" s="129"/>
      <c r="AZ36" s="129"/>
      <c r="BA36" s="55"/>
      <c r="BB36" s="55"/>
      <c r="BC36" s="55"/>
      <c r="BD36" s="55"/>
      <c r="BE36" s="55"/>
    </row>
    <row r="37" ht="30.0" customHeight="1">
      <c r="A37" s="1"/>
      <c r="B37" s="166" t="str">
        <f t="shared" si="1"/>
        <v>0</v>
      </c>
      <c r="C37" s="108" t="str">
        <f t="shared" si="18"/>
        <v>-</v>
      </c>
      <c r="D37" s="150" t="str">
        <f>IF('CADASTRO PROD'!D35 = "","", 'CADASTRO PROD'!D35)</f>
        <v/>
      </c>
      <c r="E37" s="110" t="str">
        <f>IF('CADASTRO PROD'!E35:G35 = "", "", 'CADASTRO PROD'!E35:G35)</f>
        <v/>
      </c>
      <c r="F37" s="92"/>
      <c r="G37" s="93"/>
      <c r="H37" s="111" t="str">
        <f>IFERROR(VLOOKUP(D37, 'CADASTRO PROD'!$D$8:$H$407, 5, FALSE),"")</f>
        <v/>
      </c>
      <c r="I37" s="111" t="str">
        <f>VLOOKUP(D37, 'INVENTÁRIO'!$D$11:$I$511, 6, FALSE)</f>
        <v/>
      </c>
      <c r="J37" s="108" t="str">
        <f t="shared" si="2"/>
        <v/>
      </c>
      <c r="K37" s="113" t="str">
        <f>IF(D37 = "", "", SUMIFS('LANÇAMENTOS ENT'!T:T, 'LANÇAMENTOS ENT'!E:E, D37))</f>
        <v>  </v>
      </c>
      <c r="L37" s="113" t="str">
        <f>IF(D37 = "", "",SUMIFS('LANÇAMENTOS SAÍ'!M:M, 'LANÇAMENTOS SAÍ'!E:E, D37))</f>
        <v>  </v>
      </c>
      <c r="M37" s="132" t="str">
        <f>IF(D37 = "", "", SUMIFS('LANÇAMENTOS ENT'!N:N, 'LANÇAMENTOS ENT'!E:E, D37))</f>
        <v/>
      </c>
      <c r="N37" s="132" t="str">
        <f>IF(D37 = "", "",SUMIFS('LANÇAMENTOS SAÍ'!K:K, 'LANÇAMENTOS SAÍ'!E:E, D37))</f>
        <v/>
      </c>
      <c r="O37" s="197" t="str">
        <f>IFERROR(VLOOKUP(D37,'INVENTÁRIO'!$D$11:$L$411, 9, FALSE)/SUM('INVENTÁRIO'!L:L),"")</f>
        <v>0.0%</v>
      </c>
      <c r="P37" s="197" t="str">
        <f>IFERROR(I37/SUM('INVENTÁRIO'!I:I), "")</f>
        <v>0.0%</v>
      </c>
      <c r="Q37" s="132" t="str">
        <f t="shared" si="3"/>
        <v/>
      </c>
      <c r="R37" s="132" t="str">
        <f t="shared" si="4"/>
        <v/>
      </c>
      <c r="S37" s="185"/>
      <c r="T37" s="185"/>
      <c r="U37" s="35"/>
      <c r="V37" s="4"/>
      <c r="W37" s="4"/>
      <c r="X37" s="4"/>
      <c r="Y37" s="55"/>
      <c r="Z37" s="55" t="str">
        <f t="shared" si="6"/>
        <v/>
      </c>
      <c r="AA37" s="105" t="str">
        <f t="shared" si="7"/>
        <v/>
      </c>
      <c r="AB37" s="152" t="str">
        <f t="shared" si="8"/>
        <v/>
      </c>
      <c r="AC37" s="55"/>
      <c r="AD37" s="55" t="str">
        <f t="shared" si="9"/>
        <v/>
      </c>
      <c r="AE37" s="105" t="str">
        <f t="shared" si="19"/>
        <v/>
      </c>
      <c r="AF37" s="55" t="str">
        <f t="shared" si="10"/>
        <v/>
      </c>
      <c r="AG37" s="55"/>
      <c r="AH37" s="55" t="str">
        <f t="shared" si="11"/>
        <v>#NUM!</v>
      </c>
      <c r="AI37" s="55" t="str">
        <f t="shared" si="12"/>
        <v>#NUM!</v>
      </c>
      <c r="AJ37" s="152" t="str">
        <f t="shared" si="13"/>
        <v/>
      </c>
      <c r="AK37" s="176" t="str">
        <f t="shared" si="14"/>
        <v/>
      </c>
      <c r="AL37" s="176" t="str">
        <f t="shared" si="20"/>
        <v/>
      </c>
      <c r="AM37" s="176" t="str">
        <f t="shared" si="15"/>
        <v/>
      </c>
      <c r="AN37" s="55"/>
      <c r="AO37" s="55"/>
      <c r="AP37" s="55"/>
      <c r="AQ37" s="105" t="str">
        <f t="shared" si="16"/>
        <v/>
      </c>
      <c r="AR37" s="105"/>
      <c r="AS37" s="129" t="str">
        <f>'CADASTRO PROD'!I35</f>
        <v/>
      </c>
      <c r="AT37" s="129" t="str">
        <f t="shared" si="17"/>
        <v>0</v>
      </c>
      <c r="AU37" s="105" t="str">
        <f t="shared" si="21"/>
        <v/>
      </c>
      <c r="AV37" s="129"/>
      <c r="AW37" s="129"/>
      <c r="AX37" s="129"/>
      <c r="AY37" s="129"/>
      <c r="AZ37" s="129"/>
      <c r="BA37" s="55"/>
      <c r="BB37" s="55"/>
      <c r="BC37" s="55"/>
      <c r="BD37" s="55"/>
      <c r="BE37" s="55"/>
    </row>
    <row r="38" ht="30.0" customHeight="1">
      <c r="A38" s="1"/>
      <c r="B38" s="166" t="str">
        <f t="shared" si="1"/>
        <v>0</v>
      </c>
      <c r="C38" s="98" t="str">
        <f t="shared" si="18"/>
        <v>-</v>
      </c>
      <c r="D38" s="151" t="str">
        <f>IF('CADASTRO PROD'!D36 = "","", 'CADASTRO PROD'!D36)</f>
        <v/>
      </c>
      <c r="E38" s="100" t="str">
        <f>IF('CADASTRO PROD'!E36:G36 = "", "", 'CADASTRO PROD'!E36:G36)</f>
        <v/>
      </c>
      <c r="F38" s="92"/>
      <c r="G38" s="93"/>
      <c r="H38" s="101" t="str">
        <f>IFERROR(VLOOKUP(D38, 'CADASTRO PROD'!$D$8:$H$407, 5, FALSE),"")</f>
        <v/>
      </c>
      <c r="I38" s="101" t="str">
        <f>VLOOKUP(D38, 'INVENTÁRIO'!$D$11:$I$511, 6, FALSE)</f>
        <v/>
      </c>
      <c r="J38" s="98" t="str">
        <f t="shared" si="2"/>
        <v/>
      </c>
      <c r="K38" s="103" t="str">
        <f>IF(D38 = "", "", SUMIFS('LANÇAMENTOS ENT'!T:T, 'LANÇAMENTOS ENT'!E:E, D38))</f>
        <v>  </v>
      </c>
      <c r="L38" s="103" t="str">
        <f>IF(D38 = "", "",SUMIFS('LANÇAMENTOS SAÍ'!M:M, 'LANÇAMENTOS SAÍ'!E:E, D38))</f>
        <v>  </v>
      </c>
      <c r="M38" s="124" t="str">
        <f>IF(D38 = "", "", SUMIFS('LANÇAMENTOS ENT'!N:N, 'LANÇAMENTOS ENT'!E:E, D38))</f>
        <v/>
      </c>
      <c r="N38" s="124" t="str">
        <f>IF(D38 = "", "",SUMIFS('LANÇAMENTOS SAÍ'!K:K, 'LANÇAMENTOS SAÍ'!E:E, D38))</f>
        <v/>
      </c>
      <c r="O38" s="195" t="str">
        <f>IFERROR(VLOOKUP(D38,'INVENTÁRIO'!$D$11:$L$411, 9, FALSE)/SUM('INVENTÁRIO'!L:L),"")</f>
        <v>0.0%</v>
      </c>
      <c r="P38" s="195" t="str">
        <f>IFERROR(I38/SUM('INVENTÁRIO'!I:I), "")</f>
        <v>0.0%</v>
      </c>
      <c r="Q38" s="124" t="str">
        <f t="shared" si="3"/>
        <v/>
      </c>
      <c r="R38" s="124" t="str">
        <f t="shared" si="4"/>
        <v/>
      </c>
      <c r="S38" s="185"/>
      <c r="T38" s="185"/>
      <c r="U38" s="35"/>
      <c r="V38" s="4"/>
      <c r="W38" s="4"/>
      <c r="X38" s="4"/>
      <c r="Y38" s="55"/>
      <c r="Z38" s="55" t="str">
        <f t="shared" si="6"/>
        <v/>
      </c>
      <c r="AA38" s="105" t="str">
        <f t="shared" si="7"/>
        <v/>
      </c>
      <c r="AB38" s="152" t="str">
        <f t="shared" si="8"/>
        <v/>
      </c>
      <c r="AC38" s="55"/>
      <c r="AD38" s="55" t="str">
        <f t="shared" si="9"/>
        <v/>
      </c>
      <c r="AE38" s="105" t="str">
        <f t="shared" si="19"/>
        <v/>
      </c>
      <c r="AF38" s="55" t="str">
        <f t="shared" si="10"/>
        <v/>
      </c>
      <c r="AG38" s="55"/>
      <c r="AH38" s="55" t="str">
        <f t="shared" si="11"/>
        <v>#NUM!</v>
      </c>
      <c r="AI38" s="55" t="str">
        <f t="shared" si="12"/>
        <v>#NUM!</v>
      </c>
      <c r="AJ38" s="152" t="str">
        <f t="shared" si="13"/>
        <v/>
      </c>
      <c r="AK38" s="176" t="str">
        <f t="shared" si="14"/>
        <v/>
      </c>
      <c r="AL38" s="176" t="str">
        <f t="shared" si="20"/>
        <v/>
      </c>
      <c r="AM38" s="176" t="str">
        <f t="shared" si="15"/>
        <v/>
      </c>
      <c r="AN38" s="55"/>
      <c r="AO38" s="55"/>
      <c r="AP38" s="55"/>
      <c r="AQ38" s="105" t="str">
        <f t="shared" si="16"/>
        <v/>
      </c>
      <c r="AR38" s="105"/>
      <c r="AS38" s="129" t="str">
        <f>'CADASTRO PROD'!I36</f>
        <v/>
      </c>
      <c r="AT38" s="129" t="str">
        <f t="shared" si="17"/>
        <v>0</v>
      </c>
      <c r="AU38" s="105" t="str">
        <f t="shared" si="21"/>
        <v/>
      </c>
      <c r="AV38" s="129"/>
      <c r="AW38" s="129"/>
      <c r="AX38" s="129"/>
      <c r="AY38" s="129"/>
      <c r="AZ38" s="129"/>
      <c r="BA38" s="55"/>
      <c r="BB38" s="55"/>
      <c r="BC38" s="55"/>
      <c r="BD38" s="55"/>
      <c r="BE38" s="55"/>
    </row>
    <row r="39" ht="30.0" customHeight="1">
      <c r="A39" s="1"/>
      <c r="B39" s="166" t="str">
        <f t="shared" si="1"/>
        <v>0</v>
      </c>
      <c r="C39" s="108" t="str">
        <f t="shared" si="18"/>
        <v>-</v>
      </c>
      <c r="D39" s="150" t="str">
        <f>IF('CADASTRO PROD'!D37 = "","", 'CADASTRO PROD'!D37)</f>
        <v/>
      </c>
      <c r="E39" s="110" t="str">
        <f>IF('CADASTRO PROD'!E37:G37 = "", "", 'CADASTRO PROD'!E37:G37)</f>
        <v/>
      </c>
      <c r="F39" s="92"/>
      <c r="G39" s="93"/>
      <c r="H39" s="111" t="str">
        <f>IFERROR(VLOOKUP(D39, 'CADASTRO PROD'!$D$8:$H$407, 5, FALSE),"")</f>
        <v/>
      </c>
      <c r="I39" s="111" t="str">
        <f>VLOOKUP(D39, 'INVENTÁRIO'!$D$11:$I$511, 6, FALSE)</f>
        <v/>
      </c>
      <c r="J39" s="108" t="str">
        <f t="shared" si="2"/>
        <v/>
      </c>
      <c r="K39" s="113" t="str">
        <f>IF(D39 = "", "", SUMIFS('LANÇAMENTOS ENT'!T:T, 'LANÇAMENTOS ENT'!E:E, D39))</f>
        <v>  </v>
      </c>
      <c r="L39" s="113" t="str">
        <f>IF(D39 = "", "",SUMIFS('LANÇAMENTOS SAÍ'!M:M, 'LANÇAMENTOS SAÍ'!E:E, D39))</f>
        <v>  </v>
      </c>
      <c r="M39" s="132" t="str">
        <f>IF(D39 = "", "", SUMIFS('LANÇAMENTOS ENT'!N:N, 'LANÇAMENTOS ENT'!E:E, D39))</f>
        <v/>
      </c>
      <c r="N39" s="132" t="str">
        <f>IF(D39 = "", "",SUMIFS('LANÇAMENTOS SAÍ'!K:K, 'LANÇAMENTOS SAÍ'!E:E, D39))</f>
        <v/>
      </c>
      <c r="O39" s="197" t="str">
        <f>IFERROR(VLOOKUP(D39,'INVENTÁRIO'!$D$11:$L$411, 9, FALSE)/SUM('INVENTÁRIO'!L:L),"")</f>
        <v>0.0%</v>
      </c>
      <c r="P39" s="197" t="str">
        <f>IFERROR(I39/SUM('INVENTÁRIO'!I:I), "")</f>
        <v>0.0%</v>
      </c>
      <c r="Q39" s="132" t="str">
        <f t="shared" si="3"/>
        <v/>
      </c>
      <c r="R39" s="132" t="str">
        <f t="shared" si="4"/>
        <v/>
      </c>
      <c r="S39" s="185"/>
      <c r="T39" s="185"/>
      <c r="U39" s="35"/>
      <c r="V39" s="4"/>
      <c r="W39" s="4"/>
      <c r="X39" s="4"/>
      <c r="Y39" s="55"/>
      <c r="Z39" s="55" t="str">
        <f t="shared" si="6"/>
        <v/>
      </c>
      <c r="AA39" s="105" t="str">
        <f t="shared" si="7"/>
        <v/>
      </c>
      <c r="AB39" s="152" t="str">
        <f t="shared" si="8"/>
        <v/>
      </c>
      <c r="AC39" s="55"/>
      <c r="AD39" s="55" t="str">
        <f t="shared" si="9"/>
        <v/>
      </c>
      <c r="AE39" s="105" t="str">
        <f t="shared" si="19"/>
        <v/>
      </c>
      <c r="AF39" s="55" t="str">
        <f t="shared" si="10"/>
        <v/>
      </c>
      <c r="AG39" s="55"/>
      <c r="AH39" s="55" t="str">
        <f t="shared" si="11"/>
        <v>#NUM!</v>
      </c>
      <c r="AI39" s="55" t="str">
        <f t="shared" si="12"/>
        <v>#NUM!</v>
      </c>
      <c r="AJ39" s="152" t="str">
        <f t="shared" si="13"/>
        <v/>
      </c>
      <c r="AK39" s="176" t="str">
        <f t="shared" si="14"/>
        <v/>
      </c>
      <c r="AL39" s="176" t="str">
        <f t="shared" si="20"/>
        <v/>
      </c>
      <c r="AM39" s="176" t="str">
        <f t="shared" si="15"/>
        <v/>
      </c>
      <c r="AN39" s="55"/>
      <c r="AO39" s="55"/>
      <c r="AP39" s="55"/>
      <c r="AQ39" s="105" t="str">
        <f t="shared" si="16"/>
        <v/>
      </c>
      <c r="AR39" s="105"/>
      <c r="AS39" s="129" t="str">
        <f>'CADASTRO PROD'!I37</f>
        <v/>
      </c>
      <c r="AT39" s="129" t="str">
        <f t="shared" si="17"/>
        <v>0</v>
      </c>
      <c r="AU39" s="105" t="str">
        <f t="shared" si="21"/>
        <v/>
      </c>
      <c r="AV39" s="129"/>
      <c r="AW39" s="129"/>
      <c r="AX39" s="129"/>
      <c r="AY39" s="129"/>
      <c r="AZ39" s="129"/>
      <c r="BA39" s="55"/>
      <c r="BB39" s="55"/>
      <c r="BC39" s="55"/>
      <c r="BD39" s="55"/>
      <c r="BE39" s="55"/>
    </row>
    <row r="40" ht="30.0" customHeight="1">
      <c r="A40" s="1"/>
      <c r="B40" s="166" t="str">
        <f t="shared" si="1"/>
        <v>0</v>
      </c>
      <c r="C40" s="98" t="str">
        <f t="shared" si="18"/>
        <v>-</v>
      </c>
      <c r="D40" s="151" t="str">
        <f>IF('CADASTRO PROD'!D38 = "","", 'CADASTRO PROD'!D38)</f>
        <v/>
      </c>
      <c r="E40" s="100" t="str">
        <f>IF('CADASTRO PROD'!E38:G38 = "", "", 'CADASTRO PROD'!E38:G38)</f>
        <v/>
      </c>
      <c r="F40" s="92"/>
      <c r="G40" s="93"/>
      <c r="H40" s="101" t="str">
        <f>IFERROR(VLOOKUP(D40, 'CADASTRO PROD'!$D$8:$H$407, 5, FALSE),"")</f>
        <v/>
      </c>
      <c r="I40" s="101" t="str">
        <f>VLOOKUP(D40, 'INVENTÁRIO'!$D$11:$I$511, 6, FALSE)</f>
        <v/>
      </c>
      <c r="J40" s="98" t="str">
        <f t="shared" si="2"/>
        <v/>
      </c>
      <c r="K40" s="103" t="str">
        <f>IF(D40 = "", "", SUMIFS('LANÇAMENTOS ENT'!T:T, 'LANÇAMENTOS ENT'!E:E, D40))</f>
        <v>  </v>
      </c>
      <c r="L40" s="103" t="str">
        <f>IF(D40 = "", "",SUMIFS('LANÇAMENTOS SAÍ'!M:M, 'LANÇAMENTOS SAÍ'!E:E, D40))</f>
        <v>  </v>
      </c>
      <c r="M40" s="124" t="str">
        <f>IF(D40 = "", "", SUMIFS('LANÇAMENTOS ENT'!N:N, 'LANÇAMENTOS ENT'!E:E, D40))</f>
        <v/>
      </c>
      <c r="N40" s="124" t="str">
        <f>IF(D40 = "", "",SUMIFS('LANÇAMENTOS SAÍ'!K:K, 'LANÇAMENTOS SAÍ'!E:E, D40))</f>
        <v/>
      </c>
      <c r="O40" s="195" t="str">
        <f>IFERROR(VLOOKUP(D40,'INVENTÁRIO'!$D$11:$L$411, 9, FALSE)/SUM('INVENTÁRIO'!L:L),"")</f>
        <v>0.0%</v>
      </c>
      <c r="P40" s="195" t="str">
        <f>IFERROR(I40/SUM('INVENTÁRIO'!I:I), "")</f>
        <v>0.0%</v>
      </c>
      <c r="Q40" s="124" t="str">
        <f t="shared" si="3"/>
        <v/>
      </c>
      <c r="R40" s="124" t="str">
        <f t="shared" si="4"/>
        <v/>
      </c>
      <c r="S40" s="185"/>
      <c r="T40" s="185"/>
      <c r="U40" s="35"/>
      <c r="V40" s="4"/>
      <c r="W40" s="4"/>
      <c r="X40" s="4"/>
      <c r="Y40" s="55"/>
      <c r="Z40" s="55" t="str">
        <f t="shared" si="6"/>
        <v/>
      </c>
      <c r="AA40" s="105" t="str">
        <f t="shared" si="7"/>
        <v/>
      </c>
      <c r="AB40" s="152" t="str">
        <f t="shared" si="8"/>
        <v/>
      </c>
      <c r="AC40" s="55"/>
      <c r="AD40" s="55" t="str">
        <f t="shared" si="9"/>
        <v/>
      </c>
      <c r="AE40" s="105" t="str">
        <f t="shared" si="19"/>
        <v/>
      </c>
      <c r="AF40" s="55" t="str">
        <f t="shared" si="10"/>
        <v/>
      </c>
      <c r="AG40" s="55"/>
      <c r="AH40" s="55" t="str">
        <f t="shared" si="11"/>
        <v>#NUM!</v>
      </c>
      <c r="AI40" s="55" t="str">
        <f t="shared" si="12"/>
        <v>#NUM!</v>
      </c>
      <c r="AJ40" s="152" t="str">
        <f t="shared" si="13"/>
        <v/>
      </c>
      <c r="AK40" s="176" t="str">
        <f t="shared" si="14"/>
        <v/>
      </c>
      <c r="AL40" s="176" t="str">
        <f t="shared" si="20"/>
        <v/>
      </c>
      <c r="AM40" s="176" t="str">
        <f t="shared" si="15"/>
        <v/>
      </c>
      <c r="AN40" s="55"/>
      <c r="AO40" s="55"/>
      <c r="AP40" s="55"/>
      <c r="AQ40" s="105" t="str">
        <f t="shared" si="16"/>
        <v/>
      </c>
      <c r="AR40" s="105"/>
      <c r="AS40" s="129" t="str">
        <f>'CADASTRO PROD'!I38</f>
        <v/>
      </c>
      <c r="AT40" s="129" t="str">
        <f t="shared" si="17"/>
        <v>0</v>
      </c>
      <c r="AU40" s="105" t="str">
        <f t="shared" si="21"/>
        <v/>
      </c>
      <c r="AV40" s="129"/>
      <c r="AW40" s="129"/>
      <c r="AX40" s="129"/>
      <c r="AY40" s="129"/>
      <c r="AZ40" s="129"/>
      <c r="BA40" s="55"/>
      <c r="BB40" s="55"/>
      <c r="BC40" s="55"/>
      <c r="BD40" s="55"/>
      <c r="BE40" s="55"/>
    </row>
    <row r="41" ht="30.0" customHeight="1">
      <c r="A41" s="1"/>
      <c r="B41" s="166" t="str">
        <f t="shared" si="1"/>
        <v>0</v>
      </c>
      <c r="C41" s="108" t="str">
        <f t="shared" si="18"/>
        <v>-</v>
      </c>
      <c r="D41" s="150" t="str">
        <f>IF('CADASTRO PROD'!D39 = "","", 'CADASTRO PROD'!D39)</f>
        <v/>
      </c>
      <c r="E41" s="110" t="str">
        <f>IF('CADASTRO PROD'!E39:G39 = "", "", 'CADASTRO PROD'!E39:G39)</f>
        <v/>
      </c>
      <c r="F41" s="92"/>
      <c r="G41" s="93"/>
      <c r="H41" s="111" t="str">
        <f>IFERROR(VLOOKUP(D41, 'CADASTRO PROD'!$D$8:$H$407, 5, FALSE),"")</f>
        <v/>
      </c>
      <c r="I41" s="111" t="str">
        <f>VLOOKUP(D41, 'INVENTÁRIO'!$D$11:$I$511, 6, FALSE)</f>
        <v/>
      </c>
      <c r="J41" s="108" t="str">
        <f t="shared" si="2"/>
        <v/>
      </c>
      <c r="K41" s="113" t="str">
        <f>IF(D41 = "", "", SUMIFS('LANÇAMENTOS ENT'!T:T, 'LANÇAMENTOS ENT'!E:E, D41))</f>
        <v>  </v>
      </c>
      <c r="L41" s="113" t="str">
        <f>IF(D41 = "", "",SUMIFS('LANÇAMENTOS SAÍ'!M:M, 'LANÇAMENTOS SAÍ'!E:E, D41))</f>
        <v>  </v>
      </c>
      <c r="M41" s="132" t="str">
        <f>IF(D41 = "", "", SUMIFS('LANÇAMENTOS ENT'!N:N, 'LANÇAMENTOS ENT'!E:E, D41))</f>
        <v/>
      </c>
      <c r="N41" s="132" t="str">
        <f>IF(D41 = "", "",SUMIFS('LANÇAMENTOS SAÍ'!K:K, 'LANÇAMENTOS SAÍ'!E:E, D41))</f>
        <v/>
      </c>
      <c r="O41" s="197" t="str">
        <f>IFERROR(VLOOKUP(D41,'INVENTÁRIO'!$D$11:$L$411, 9, FALSE)/SUM('INVENTÁRIO'!L:L),"")</f>
        <v>0.0%</v>
      </c>
      <c r="P41" s="197" t="str">
        <f>IFERROR(I41/SUM('INVENTÁRIO'!I:I), "")</f>
        <v>0.0%</v>
      </c>
      <c r="Q41" s="132" t="str">
        <f t="shared" si="3"/>
        <v/>
      </c>
      <c r="R41" s="132" t="str">
        <f t="shared" si="4"/>
        <v/>
      </c>
      <c r="S41" s="185"/>
      <c r="T41" s="185"/>
      <c r="U41" s="35"/>
      <c r="V41" s="4"/>
      <c r="W41" s="4"/>
      <c r="X41" s="4"/>
      <c r="Y41" s="55"/>
      <c r="Z41" s="55" t="str">
        <f t="shared" si="6"/>
        <v/>
      </c>
      <c r="AA41" s="105" t="str">
        <f t="shared" si="7"/>
        <v/>
      </c>
      <c r="AB41" s="152" t="str">
        <f t="shared" si="8"/>
        <v/>
      </c>
      <c r="AC41" s="55"/>
      <c r="AD41" s="55" t="str">
        <f t="shared" si="9"/>
        <v/>
      </c>
      <c r="AE41" s="105" t="str">
        <f t="shared" si="19"/>
        <v/>
      </c>
      <c r="AF41" s="55" t="str">
        <f t="shared" si="10"/>
        <v/>
      </c>
      <c r="AG41" s="55"/>
      <c r="AH41" s="55" t="str">
        <f t="shared" si="11"/>
        <v>#NUM!</v>
      </c>
      <c r="AI41" s="55" t="str">
        <f t="shared" si="12"/>
        <v>#NUM!</v>
      </c>
      <c r="AJ41" s="152" t="str">
        <f t="shared" si="13"/>
        <v/>
      </c>
      <c r="AK41" s="176" t="str">
        <f t="shared" si="14"/>
        <v/>
      </c>
      <c r="AL41" s="176" t="str">
        <f t="shared" si="20"/>
        <v/>
      </c>
      <c r="AM41" s="176" t="str">
        <f t="shared" si="15"/>
        <v/>
      </c>
      <c r="AN41" s="55"/>
      <c r="AO41" s="55"/>
      <c r="AP41" s="55"/>
      <c r="AQ41" s="105" t="str">
        <f t="shared" si="16"/>
        <v/>
      </c>
      <c r="AR41" s="105"/>
      <c r="AS41" s="129" t="str">
        <f>'CADASTRO PROD'!I39</f>
        <v/>
      </c>
      <c r="AT41" s="129" t="str">
        <f t="shared" si="17"/>
        <v>0</v>
      </c>
      <c r="AU41" s="105" t="str">
        <f t="shared" si="21"/>
        <v/>
      </c>
      <c r="AV41" s="129"/>
      <c r="AW41" s="129"/>
      <c r="AX41" s="129"/>
      <c r="AY41" s="129"/>
      <c r="AZ41" s="129"/>
      <c r="BA41" s="55"/>
      <c r="BB41" s="55"/>
      <c r="BC41" s="55"/>
      <c r="BD41" s="55"/>
      <c r="BE41" s="55"/>
    </row>
    <row r="42" ht="30.0" customHeight="1">
      <c r="A42" s="1"/>
      <c r="B42" s="166" t="str">
        <f t="shared" si="1"/>
        <v>0</v>
      </c>
      <c r="C42" s="98" t="str">
        <f t="shared" si="18"/>
        <v>-</v>
      </c>
      <c r="D42" s="151" t="str">
        <f>IF('CADASTRO PROD'!D40 = "","", 'CADASTRO PROD'!D40)</f>
        <v/>
      </c>
      <c r="E42" s="100" t="str">
        <f>IF('CADASTRO PROD'!E40:G40 = "", "", 'CADASTRO PROD'!E40:G40)</f>
        <v/>
      </c>
      <c r="F42" s="92"/>
      <c r="G42" s="93"/>
      <c r="H42" s="101" t="str">
        <f>IFERROR(VLOOKUP(D42, 'CADASTRO PROD'!$D$8:$H$407, 5, FALSE),"")</f>
        <v/>
      </c>
      <c r="I42" s="101" t="str">
        <f>VLOOKUP(D42, 'INVENTÁRIO'!$D$11:$I$511, 6, FALSE)</f>
        <v/>
      </c>
      <c r="J42" s="98" t="str">
        <f t="shared" si="2"/>
        <v/>
      </c>
      <c r="K42" s="103" t="str">
        <f>IF(D42 = "", "", SUMIFS('LANÇAMENTOS ENT'!T:T, 'LANÇAMENTOS ENT'!E:E, D42))</f>
        <v>  </v>
      </c>
      <c r="L42" s="103" t="str">
        <f>IF(D42 = "", "",SUMIFS('LANÇAMENTOS SAÍ'!M:M, 'LANÇAMENTOS SAÍ'!E:E, D42))</f>
        <v>  </v>
      </c>
      <c r="M42" s="124" t="str">
        <f>IF(D42 = "", "", SUMIFS('LANÇAMENTOS ENT'!N:N, 'LANÇAMENTOS ENT'!E:E, D42))</f>
        <v/>
      </c>
      <c r="N42" s="124" t="str">
        <f>IF(D42 = "", "",SUMIFS('LANÇAMENTOS SAÍ'!K:K, 'LANÇAMENTOS SAÍ'!E:E, D42))</f>
        <v/>
      </c>
      <c r="O42" s="195" t="str">
        <f>IFERROR(VLOOKUP(D42,'INVENTÁRIO'!$D$11:$L$411, 9, FALSE)/SUM('INVENTÁRIO'!L:L),"")</f>
        <v>0.0%</v>
      </c>
      <c r="P42" s="195" t="str">
        <f>IFERROR(I42/SUM('INVENTÁRIO'!I:I), "")</f>
        <v>0.0%</v>
      </c>
      <c r="Q42" s="124" t="str">
        <f t="shared" si="3"/>
        <v/>
      </c>
      <c r="R42" s="124" t="str">
        <f t="shared" si="4"/>
        <v/>
      </c>
      <c r="S42" s="185"/>
      <c r="T42" s="185"/>
      <c r="U42" s="35"/>
      <c r="V42" s="4"/>
      <c r="W42" s="4"/>
      <c r="X42" s="4"/>
      <c r="Y42" s="55"/>
      <c r="Z42" s="55" t="str">
        <f t="shared" si="6"/>
        <v/>
      </c>
      <c r="AA42" s="105" t="str">
        <f t="shared" si="7"/>
        <v/>
      </c>
      <c r="AB42" s="152" t="str">
        <f t="shared" si="8"/>
        <v/>
      </c>
      <c r="AC42" s="55"/>
      <c r="AD42" s="55" t="str">
        <f t="shared" si="9"/>
        <v/>
      </c>
      <c r="AE42" s="105" t="str">
        <f t="shared" si="19"/>
        <v/>
      </c>
      <c r="AF42" s="55" t="str">
        <f t="shared" si="10"/>
        <v/>
      </c>
      <c r="AG42" s="55"/>
      <c r="AH42" s="55" t="str">
        <f t="shared" si="11"/>
        <v>#NUM!</v>
      </c>
      <c r="AI42" s="55" t="str">
        <f t="shared" si="12"/>
        <v>#NUM!</v>
      </c>
      <c r="AJ42" s="152" t="str">
        <f t="shared" si="13"/>
        <v/>
      </c>
      <c r="AK42" s="176" t="str">
        <f t="shared" si="14"/>
        <v/>
      </c>
      <c r="AL42" s="176" t="str">
        <f t="shared" si="20"/>
        <v/>
      </c>
      <c r="AM42" s="176" t="str">
        <f t="shared" si="15"/>
        <v/>
      </c>
      <c r="AN42" s="55"/>
      <c r="AO42" s="55"/>
      <c r="AP42" s="55"/>
      <c r="AQ42" s="105" t="str">
        <f t="shared" si="16"/>
        <v/>
      </c>
      <c r="AR42" s="105"/>
      <c r="AS42" s="129" t="str">
        <f>'CADASTRO PROD'!I40</f>
        <v/>
      </c>
      <c r="AT42" s="129" t="str">
        <f t="shared" si="17"/>
        <v>0</v>
      </c>
      <c r="AU42" s="105" t="str">
        <f t="shared" si="21"/>
        <v/>
      </c>
      <c r="AV42" s="129"/>
      <c r="AW42" s="129"/>
      <c r="AX42" s="129"/>
      <c r="AY42" s="129"/>
      <c r="AZ42" s="129"/>
      <c r="BA42" s="55"/>
      <c r="BB42" s="55"/>
      <c r="BC42" s="55"/>
      <c r="BD42" s="55"/>
      <c r="BE42" s="55"/>
    </row>
    <row r="43" ht="30.0" customHeight="1">
      <c r="A43" s="1"/>
      <c r="B43" s="166" t="str">
        <f t="shared" si="1"/>
        <v>0</v>
      </c>
      <c r="C43" s="108" t="str">
        <f t="shared" si="18"/>
        <v>-</v>
      </c>
      <c r="D43" s="150" t="str">
        <f>IF('CADASTRO PROD'!D41 = "","", 'CADASTRO PROD'!D41)</f>
        <v/>
      </c>
      <c r="E43" s="110" t="str">
        <f>IF('CADASTRO PROD'!E41:G41 = "", "", 'CADASTRO PROD'!E41:G41)</f>
        <v/>
      </c>
      <c r="F43" s="92"/>
      <c r="G43" s="93"/>
      <c r="H43" s="111" t="str">
        <f>IFERROR(VLOOKUP(D43, 'CADASTRO PROD'!$D$8:$H$407, 5, FALSE),"")</f>
        <v/>
      </c>
      <c r="I43" s="111" t="str">
        <f>VLOOKUP(D43, 'INVENTÁRIO'!$D$11:$I$511, 6, FALSE)</f>
        <v/>
      </c>
      <c r="J43" s="108" t="str">
        <f t="shared" si="2"/>
        <v/>
      </c>
      <c r="K43" s="113" t="str">
        <f>IF(D43 = "", "", SUMIFS('LANÇAMENTOS ENT'!T:T, 'LANÇAMENTOS ENT'!E:E, D43))</f>
        <v>  </v>
      </c>
      <c r="L43" s="113" t="str">
        <f>IF(D43 = "", "",SUMIFS('LANÇAMENTOS SAÍ'!M:M, 'LANÇAMENTOS SAÍ'!E:E, D43))</f>
        <v>  </v>
      </c>
      <c r="M43" s="132" t="str">
        <f>IF(D43 = "", "", SUMIFS('LANÇAMENTOS ENT'!N:N, 'LANÇAMENTOS ENT'!E:E, D43))</f>
        <v/>
      </c>
      <c r="N43" s="132" t="str">
        <f>IF(D43 = "", "",SUMIFS('LANÇAMENTOS SAÍ'!K:K, 'LANÇAMENTOS SAÍ'!E:E, D43))</f>
        <v/>
      </c>
      <c r="O43" s="197" t="str">
        <f>IFERROR(VLOOKUP(D43,'INVENTÁRIO'!$D$11:$L$411, 9, FALSE)/SUM('INVENTÁRIO'!L:L),"")</f>
        <v>0.0%</v>
      </c>
      <c r="P43" s="197" t="str">
        <f>IFERROR(I43/SUM('INVENTÁRIO'!I:I), "")</f>
        <v>0.0%</v>
      </c>
      <c r="Q43" s="132" t="str">
        <f t="shared" si="3"/>
        <v/>
      </c>
      <c r="R43" s="132" t="str">
        <f t="shared" si="4"/>
        <v/>
      </c>
      <c r="S43" s="185"/>
      <c r="T43" s="185"/>
      <c r="U43" s="35"/>
      <c r="V43" s="4"/>
      <c r="W43" s="4"/>
      <c r="X43" s="4"/>
      <c r="Y43" s="55"/>
      <c r="Z43" s="55" t="str">
        <f t="shared" si="6"/>
        <v/>
      </c>
      <c r="AA43" s="105" t="str">
        <f t="shared" si="7"/>
        <v/>
      </c>
      <c r="AB43" s="152" t="str">
        <f t="shared" si="8"/>
        <v/>
      </c>
      <c r="AC43" s="55"/>
      <c r="AD43" s="55" t="str">
        <f t="shared" si="9"/>
        <v/>
      </c>
      <c r="AE43" s="105" t="str">
        <f t="shared" si="19"/>
        <v/>
      </c>
      <c r="AF43" s="55" t="str">
        <f t="shared" si="10"/>
        <v/>
      </c>
      <c r="AG43" s="55"/>
      <c r="AH43" s="55" t="str">
        <f t="shared" si="11"/>
        <v>#NUM!</v>
      </c>
      <c r="AI43" s="55" t="str">
        <f t="shared" si="12"/>
        <v>#NUM!</v>
      </c>
      <c r="AJ43" s="152" t="str">
        <f t="shared" si="13"/>
        <v/>
      </c>
      <c r="AK43" s="176" t="str">
        <f t="shared" si="14"/>
        <v/>
      </c>
      <c r="AL43" s="176" t="str">
        <f t="shared" si="20"/>
        <v/>
      </c>
      <c r="AM43" s="176" t="str">
        <f t="shared" si="15"/>
        <v/>
      </c>
      <c r="AN43" s="55"/>
      <c r="AO43" s="55"/>
      <c r="AP43" s="55"/>
      <c r="AQ43" s="105" t="str">
        <f t="shared" si="16"/>
        <v/>
      </c>
      <c r="AR43" s="105"/>
      <c r="AS43" s="129" t="str">
        <f>'CADASTRO PROD'!I41</f>
        <v/>
      </c>
      <c r="AT43" s="129" t="str">
        <f t="shared" si="17"/>
        <v>0</v>
      </c>
      <c r="AU43" s="105" t="str">
        <f t="shared" si="21"/>
        <v/>
      </c>
      <c r="AV43" s="129"/>
      <c r="AW43" s="129"/>
      <c r="AX43" s="129"/>
      <c r="AY43" s="129"/>
      <c r="AZ43" s="129"/>
      <c r="BA43" s="55"/>
      <c r="BB43" s="55"/>
      <c r="BC43" s="55"/>
      <c r="BD43" s="55"/>
      <c r="BE43" s="55"/>
    </row>
    <row r="44" ht="30.0" customHeight="1">
      <c r="A44" s="1"/>
      <c r="B44" s="166" t="str">
        <f t="shared" si="1"/>
        <v>0</v>
      </c>
      <c r="C44" s="98" t="str">
        <f t="shared" si="18"/>
        <v>-</v>
      </c>
      <c r="D44" s="151" t="str">
        <f>IF('CADASTRO PROD'!D42 = "","", 'CADASTRO PROD'!D42)</f>
        <v/>
      </c>
      <c r="E44" s="100" t="str">
        <f>IF('CADASTRO PROD'!E42:G42 = "", "", 'CADASTRO PROD'!E42:G42)</f>
        <v/>
      </c>
      <c r="F44" s="92"/>
      <c r="G44" s="93"/>
      <c r="H44" s="101" t="str">
        <f>IFERROR(VLOOKUP(D44, 'CADASTRO PROD'!$D$8:$H$407, 5, FALSE),"")</f>
        <v/>
      </c>
      <c r="I44" s="101" t="str">
        <f>VLOOKUP(D44, 'INVENTÁRIO'!$D$11:$I$511, 6, FALSE)</f>
        <v/>
      </c>
      <c r="J44" s="98" t="str">
        <f t="shared" si="2"/>
        <v/>
      </c>
      <c r="K44" s="103" t="str">
        <f>IF(D44 = "", "", SUMIFS('LANÇAMENTOS ENT'!T:T, 'LANÇAMENTOS ENT'!E:E, D44))</f>
        <v>  </v>
      </c>
      <c r="L44" s="103" t="str">
        <f>IF(D44 = "", "",SUMIFS('LANÇAMENTOS SAÍ'!M:M, 'LANÇAMENTOS SAÍ'!E:E, D44))</f>
        <v>  </v>
      </c>
      <c r="M44" s="124" t="str">
        <f>IF(D44 = "", "", SUMIFS('LANÇAMENTOS ENT'!N:N, 'LANÇAMENTOS ENT'!E:E, D44))</f>
        <v/>
      </c>
      <c r="N44" s="124" t="str">
        <f>IF(D44 = "", "",SUMIFS('LANÇAMENTOS SAÍ'!K:K, 'LANÇAMENTOS SAÍ'!E:E, D44))</f>
        <v/>
      </c>
      <c r="O44" s="195" t="str">
        <f>IFERROR(VLOOKUP(D44,'INVENTÁRIO'!$D$11:$L$411, 9, FALSE)/SUM('INVENTÁRIO'!L:L),"")</f>
        <v>0.0%</v>
      </c>
      <c r="P44" s="195" t="str">
        <f>IFERROR(I44/SUM('INVENTÁRIO'!I:I), "")</f>
        <v>0.0%</v>
      </c>
      <c r="Q44" s="124" t="str">
        <f t="shared" si="3"/>
        <v/>
      </c>
      <c r="R44" s="124" t="str">
        <f t="shared" si="4"/>
        <v/>
      </c>
      <c r="S44" s="185"/>
      <c r="T44" s="185"/>
      <c r="U44" s="35"/>
      <c r="V44" s="4"/>
      <c r="W44" s="4"/>
      <c r="X44" s="4"/>
      <c r="Y44" s="55"/>
      <c r="Z44" s="55" t="str">
        <f t="shared" si="6"/>
        <v/>
      </c>
      <c r="AA44" s="105" t="str">
        <f t="shared" si="7"/>
        <v/>
      </c>
      <c r="AB44" s="152" t="str">
        <f t="shared" si="8"/>
        <v/>
      </c>
      <c r="AC44" s="55"/>
      <c r="AD44" s="55" t="str">
        <f t="shared" si="9"/>
        <v/>
      </c>
      <c r="AE44" s="105" t="str">
        <f t="shared" si="19"/>
        <v/>
      </c>
      <c r="AF44" s="55" t="str">
        <f t="shared" si="10"/>
        <v/>
      </c>
      <c r="AG44" s="55"/>
      <c r="AH44" s="55" t="str">
        <f t="shared" si="11"/>
        <v>#NUM!</v>
      </c>
      <c r="AI44" s="55" t="str">
        <f t="shared" si="12"/>
        <v>#NUM!</v>
      </c>
      <c r="AJ44" s="152" t="str">
        <f t="shared" si="13"/>
        <v/>
      </c>
      <c r="AK44" s="176" t="str">
        <f t="shared" si="14"/>
        <v/>
      </c>
      <c r="AL44" s="176" t="str">
        <f t="shared" si="20"/>
        <v/>
      </c>
      <c r="AM44" s="176" t="str">
        <f t="shared" si="15"/>
        <v/>
      </c>
      <c r="AN44" s="55"/>
      <c r="AO44" s="55"/>
      <c r="AP44" s="55"/>
      <c r="AQ44" s="105" t="str">
        <f t="shared" si="16"/>
        <v/>
      </c>
      <c r="AR44" s="105"/>
      <c r="AS44" s="129" t="str">
        <f>'CADASTRO PROD'!I42</f>
        <v/>
      </c>
      <c r="AT44" s="129" t="str">
        <f t="shared" si="17"/>
        <v>0</v>
      </c>
      <c r="AU44" s="105" t="str">
        <f t="shared" si="21"/>
        <v/>
      </c>
      <c r="AV44" s="129"/>
      <c r="AW44" s="129"/>
      <c r="AX44" s="129"/>
      <c r="AY44" s="129"/>
      <c r="AZ44" s="129"/>
      <c r="BA44" s="55"/>
      <c r="BB44" s="55"/>
      <c r="BC44" s="55"/>
      <c r="BD44" s="55"/>
      <c r="BE44" s="55"/>
    </row>
    <row r="45" ht="30.0" customHeight="1">
      <c r="A45" s="1"/>
      <c r="B45" s="166" t="str">
        <f t="shared" si="1"/>
        <v>0</v>
      </c>
      <c r="C45" s="108" t="str">
        <f t="shared" si="18"/>
        <v>-</v>
      </c>
      <c r="D45" s="150" t="str">
        <f>IF('CADASTRO PROD'!D43 = "","", 'CADASTRO PROD'!D43)</f>
        <v/>
      </c>
      <c r="E45" s="110" t="str">
        <f>IF('CADASTRO PROD'!E43:G43 = "", "", 'CADASTRO PROD'!E43:G43)</f>
        <v/>
      </c>
      <c r="F45" s="92"/>
      <c r="G45" s="93"/>
      <c r="H45" s="111" t="str">
        <f>IFERROR(VLOOKUP(D45, 'CADASTRO PROD'!$D$8:$H$407, 5, FALSE),"")</f>
        <v/>
      </c>
      <c r="I45" s="111" t="str">
        <f>VLOOKUP(D45, 'INVENTÁRIO'!$D$11:$I$511, 6, FALSE)</f>
        <v/>
      </c>
      <c r="J45" s="108" t="str">
        <f t="shared" si="2"/>
        <v/>
      </c>
      <c r="K45" s="113" t="str">
        <f>IF(D45 = "", "", SUMIFS('LANÇAMENTOS ENT'!T:T, 'LANÇAMENTOS ENT'!E:E, D45))</f>
        <v>  </v>
      </c>
      <c r="L45" s="113" t="str">
        <f>IF(D45 = "", "",SUMIFS('LANÇAMENTOS SAÍ'!M:M, 'LANÇAMENTOS SAÍ'!E:E, D45))</f>
        <v>  </v>
      </c>
      <c r="M45" s="132" t="str">
        <f>IF(D45 = "", "", SUMIFS('LANÇAMENTOS ENT'!N:N, 'LANÇAMENTOS ENT'!E:E, D45))</f>
        <v/>
      </c>
      <c r="N45" s="132" t="str">
        <f>IF(D45 = "", "",SUMIFS('LANÇAMENTOS SAÍ'!K:K, 'LANÇAMENTOS SAÍ'!E:E, D45))</f>
        <v/>
      </c>
      <c r="O45" s="197" t="str">
        <f>IFERROR(VLOOKUP(D45,'INVENTÁRIO'!$D$11:$L$411, 9, FALSE)/SUM('INVENTÁRIO'!L:L),"")</f>
        <v>0.0%</v>
      </c>
      <c r="P45" s="197" t="str">
        <f>IFERROR(I45/SUM('INVENTÁRIO'!I:I), "")</f>
        <v>0.0%</v>
      </c>
      <c r="Q45" s="132" t="str">
        <f t="shared" si="3"/>
        <v/>
      </c>
      <c r="R45" s="132" t="str">
        <f t="shared" si="4"/>
        <v/>
      </c>
      <c r="S45" s="185"/>
      <c r="T45" s="185"/>
      <c r="U45" s="35"/>
      <c r="V45" s="4"/>
      <c r="W45" s="4"/>
      <c r="X45" s="4"/>
      <c r="Y45" s="55"/>
      <c r="Z45" s="55" t="str">
        <f t="shared" si="6"/>
        <v/>
      </c>
      <c r="AA45" s="105" t="str">
        <f t="shared" si="7"/>
        <v/>
      </c>
      <c r="AB45" s="152" t="str">
        <f t="shared" si="8"/>
        <v/>
      </c>
      <c r="AC45" s="55"/>
      <c r="AD45" s="55" t="str">
        <f t="shared" si="9"/>
        <v/>
      </c>
      <c r="AE45" s="105" t="str">
        <f t="shared" si="19"/>
        <v/>
      </c>
      <c r="AF45" s="55" t="str">
        <f t="shared" si="10"/>
        <v/>
      </c>
      <c r="AG45" s="55"/>
      <c r="AH45" s="55" t="str">
        <f t="shared" si="11"/>
        <v>#NUM!</v>
      </c>
      <c r="AI45" s="55" t="str">
        <f t="shared" si="12"/>
        <v>#NUM!</v>
      </c>
      <c r="AJ45" s="152" t="str">
        <f t="shared" si="13"/>
        <v/>
      </c>
      <c r="AK45" s="176" t="str">
        <f t="shared" si="14"/>
        <v/>
      </c>
      <c r="AL45" s="176" t="str">
        <f t="shared" si="20"/>
        <v/>
      </c>
      <c r="AM45" s="176" t="str">
        <f t="shared" si="15"/>
        <v/>
      </c>
      <c r="AN45" s="55"/>
      <c r="AO45" s="55"/>
      <c r="AP45" s="55"/>
      <c r="AQ45" s="105" t="str">
        <f t="shared" si="16"/>
        <v/>
      </c>
      <c r="AR45" s="105"/>
      <c r="AS45" s="129" t="str">
        <f>'CADASTRO PROD'!I43</f>
        <v/>
      </c>
      <c r="AT45" s="129" t="str">
        <f t="shared" si="17"/>
        <v>0</v>
      </c>
      <c r="AU45" s="105" t="str">
        <f t="shared" si="21"/>
        <v/>
      </c>
      <c r="AV45" s="129"/>
      <c r="AW45" s="129"/>
      <c r="AX45" s="129"/>
      <c r="AY45" s="129"/>
      <c r="AZ45" s="129"/>
      <c r="BA45" s="55"/>
      <c r="BB45" s="55"/>
      <c r="BC45" s="55"/>
      <c r="BD45" s="55"/>
      <c r="BE45" s="55"/>
    </row>
    <row r="46" ht="30.0" customHeight="1">
      <c r="A46" s="1"/>
      <c r="B46" s="166" t="str">
        <f t="shared" si="1"/>
        <v>0</v>
      </c>
      <c r="C46" s="98" t="str">
        <f t="shared" si="18"/>
        <v>-</v>
      </c>
      <c r="D46" s="151" t="str">
        <f>IF('CADASTRO PROD'!D44 = "","", 'CADASTRO PROD'!D44)</f>
        <v/>
      </c>
      <c r="E46" s="100" t="str">
        <f>IF('CADASTRO PROD'!E44:G44 = "", "", 'CADASTRO PROD'!E44:G44)</f>
        <v/>
      </c>
      <c r="F46" s="92"/>
      <c r="G46" s="93"/>
      <c r="H46" s="101" t="str">
        <f>IFERROR(VLOOKUP(D46, 'CADASTRO PROD'!$D$8:$H$407, 5, FALSE),"")</f>
        <v/>
      </c>
      <c r="I46" s="101" t="str">
        <f>VLOOKUP(D46, 'INVENTÁRIO'!$D$11:$I$511, 6, FALSE)</f>
        <v/>
      </c>
      <c r="J46" s="98" t="str">
        <f t="shared" si="2"/>
        <v/>
      </c>
      <c r="K46" s="103" t="str">
        <f>IF(D46 = "", "", SUMIFS('LANÇAMENTOS ENT'!T:T, 'LANÇAMENTOS ENT'!E:E, D46))</f>
        <v>  </v>
      </c>
      <c r="L46" s="103" t="str">
        <f>IF(D46 = "", "",SUMIFS('LANÇAMENTOS SAÍ'!M:M, 'LANÇAMENTOS SAÍ'!E:E, D46))</f>
        <v>  </v>
      </c>
      <c r="M46" s="124" t="str">
        <f>IF(D46 = "", "", SUMIFS('LANÇAMENTOS ENT'!N:N, 'LANÇAMENTOS ENT'!E:E, D46))</f>
        <v/>
      </c>
      <c r="N46" s="124" t="str">
        <f>IF(D46 = "", "",SUMIFS('LANÇAMENTOS SAÍ'!K:K, 'LANÇAMENTOS SAÍ'!E:E, D46))</f>
        <v/>
      </c>
      <c r="O46" s="195" t="str">
        <f>IFERROR(VLOOKUP(D46,'INVENTÁRIO'!$D$11:$L$411, 9, FALSE)/SUM('INVENTÁRIO'!L:L),"")</f>
        <v>0.0%</v>
      </c>
      <c r="P46" s="195" t="str">
        <f>IFERROR(I46/SUM('INVENTÁRIO'!I:I), "")</f>
        <v>0.0%</v>
      </c>
      <c r="Q46" s="124" t="str">
        <f t="shared" si="3"/>
        <v/>
      </c>
      <c r="R46" s="124" t="str">
        <f t="shared" si="4"/>
        <v/>
      </c>
      <c r="S46" s="185"/>
      <c r="T46" s="185"/>
      <c r="U46" s="35"/>
      <c r="V46" s="4"/>
      <c r="W46" s="4"/>
      <c r="X46" s="4"/>
      <c r="Y46" s="55"/>
      <c r="Z46" s="55" t="str">
        <f t="shared" si="6"/>
        <v/>
      </c>
      <c r="AA46" s="105" t="str">
        <f t="shared" si="7"/>
        <v/>
      </c>
      <c r="AB46" s="152" t="str">
        <f t="shared" si="8"/>
        <v/>
      </c>
      <c r="AC46" s="55"/>
      <c r="AD46" s="55" t="str">
        <f t="shared" si="9"/>
        <v/>
      </c>
      <c r="AE46" s="105" t="str">
        <f t="shared" si="19"/>
        <v/>
      </c>
      <c r="AF46" s="55" t="str">
        <f t="shared" si="10"/>
        <v/>
      </c>
      <c r="AG46" s="55"/>
      <c r="AH46" s="55" t="str">
        <f t="shared" si="11"/>
        <v>#NUM!</v>
      </c>
      <c r="AI46" s="55" t="str">
        <f t="shared" si="12"/>
        <v>#NUM!</v>
      </c>
      <c r="AJ46" s="152" t="str">
        <f t="shared" si="13"/>
        <v/>
      </c>
      <c r="AK46" s="176" t="str">
        <f t="shared" si="14"/>
        <v/>
      </c>
      <c r="AL46" s="176" t="str">
        <f t="shared" si="20"/>
        <v/>
      </c>
      <c r="AM46" s="176" t="str">
        <f t="shared" si="15"/>
        <v/>
      </c>
      <c r="AN46" s="55"/>
      <c r="AO46" s="55"/>
      <c r="AP46" s="55"/>
      <c r="AQ46" s="105" t="str">
        <f t="shared" si="16"/>
        <v/>
      </c>
      <c r="AR46" s="105"/>
      <c r="AS46" s="129" t="str">
        <f>'CADASTRO PROD'!I44</f>
        <v/>
      </c>
      <c r="AT46" s="129" t="str">
        <f t="shared" si="17"/>
        <v>0</v>
      </c>
      <c r="AU46" s="105" t="str">
        <f t="shared" si="21"/>
        <v/>
      </c>
      <c r="AV46" s="129"/>
      <c r="AW46" s="129"/>
      <c r="AX46" s="129"/>
      <c r="AY46" s="129"/>
      <c r="AZ46" s="129"/>
      <c r="BA46" s="55"/>
      <c r="BB46" s="55"/>
      <c r="BC46" s="55"/>
      <c r="BD46" s="55"/>
      <c r="BE46" s="55"/>
    </row>
    <row r="47" ht="30.0" customHeight="1">
      <c r="A47" s="1"/>
      <c r="B47" s="166" t="str">
        <f t="shared" si="1"/>
        <v>0</v>
      </c>
      <c r="C47" s="108" t="str">
        <f t="shared" si="18"/>
        <v>-</v>
      </c>
      <c r="D47" s="150" t="str">
        <f>IF('CADASTRO PROD'!D45 = "","", 'CADASTRO PROD'!D45)</f>
        <v/>
      </c>
      <c r="E47" s="110" t="str">
        <f>IF('CADASTRO PROD'!E45:G45 = "", "", 'CADASTRO PROD'!E45:G45)</f>
        <v/>
      </c>
      <c r="F47" s="92"/>
      <c r="G47" s="93"/>
      <c r="H47" s="111" t="str">
        <f>IFERROR(VLOOKUP(D47, 'CADASTRO PROD'!$D$8:$H$407, 5, FALSE),"")</f>
        <v/>
      </c>
      <c r="I47" s="111" t="str">
        <f>VLOOKUP(D47, 'INVENTÁRIO'!$D$11:$I$511, 6, FALSE)</f>
        <v/>
      </c>
      <c r="J47" s="108" t="str">
        <f t="shared" si="2"/>
        <v/>
      </c>
      <c r="K47" s="113" t="str">
        <f>IF(D47 = "", "", SUMIFS('LANÇAMENTOS ENT'!T:T, 'LANÇAMENTOS ENT'!E:E, D47))</f>
        <v>  </v>
      </c>
      <c r="L47" s="113" t="str">
        <f>IF(D47 = "", "",SUMIFS('LANÇAMENTOS SAÍ'!M:M, 'LANÇAMENTOS SAÍ'!E:E, D47))</f>
        <v>  </v>
      </c>
      <c r="M47" s="132" t="str">
        <f>IF(D47 = "", "", SUMIFS('LANÇAMENTOS ENT'!N:N, 'LANÇAMENTOS ENT'!E:E, D47))</f>
        <v/>
      </c>
      <c r="N47" s="132" t="str">
        <f>IF(D47 = "", "",SUMIFS('LANÇAMENTOS SAÍ'!K:K, 'LANÇAMENTOS SAÍ'!E:E, D47))</f>
        <v/>
      </c>
      <c r="O47" s="197" t="str">
        <f>IFERROR(VLOOKUP(D47,'INVENTÁRIO'!$D$11:$L$411, 9, FALSE)/SUM('INVENTÁRIO'!L:L),"")</f>
        <v>0.0%</v>
      </c>
      <c r="P47" s="197" t="str">
        <f>IFERROR(I47/SUM('INVENTÁRIO'!I:I), "")</f>
        <v>0.0%</v>
      </c>
      <c r="Q47" s="132" t="str">
        <f t="shared" si="3"/>
        <v/>
      </c>
      <c r="R47" s="132" t="str">
        <f t="shared" si="4"/>
        <v/>
      </c>
      <c r="S47" s="185"/>
      <c r="T47" s="185"/>
      <c r="U47" s="35"/>
      <c r="V47" s="4"/>
      <c r="W47" s="4"/>
      <c r="X47" s="4"/>
      <c r="Y47" s="55"/>
      <c r="Z47" s="55" t="str">
        <f t="shared" si="6"/>
        <v/>
      </c>
      <c r="AA47" s="105" t="str">
        <f t="shared" si="7"/>
        <v/>
      </c>
      <c r="AB47" s="152" t="str">
        <f t="shared" si="8"/>
        <v/>
      </c>
      <c r="AC47" s="55"/>
      <c r="AD47" s="55" t="str">
        <f t="shared" si="9"/>
        <v/>
      </c>
      <c r="AE47" s="105" t="str">
        <f t="shared" si="19"/>
        <v/>
      </c>
      <c r="AF47" s="55" t="str">
        <f t="shared" si="10"/>
        <v/>
      </c>
      <c r="AG47" s="55"/>
      <c r="AH47" s="55" t="str">
        <f t="shared" si="11"/>
        <v>#NUM!</v>
      </c>
      <c r="AI47" s="55" t="str">
        <f t="shared" si="12"/>
        <v>#NUM!</v>
      </c>
      <c r="AJ47" s="152" t="str">
        <f t="shared" si="13"/>
        <v/>
      </c>
      <c r="AK47" s="176" t="str">
        <f t="shared" si="14"/>
        <v/>
      </c>
      <c r="AL47" s="176" t="str">
        <f t="shared" si="20"/>
        <v/>
      </c>
      <c r="AM47" s="176" t="str">
        <f t="shared" si="15"/>
        <v/>
      </c>
      <c r="AN47" s="55"/>
      <c r="AO47" s="55"/>
      <c r="AP47" s="55"/>
      <c r="AQ47" s="105" t="str">
        <f t="shared" si="16"/>
        <v/>
      </c>
      <c r="AR47" s="105"/>
      <c r="AS47" s="129" t="str">
        <f>'CADASTRO PROD'!I45</f>
        <v/>
      </c>
      <c r="AT47" s="129" t="str">
        <f t="shared" si="17"/>
        <v>0</v>
      </c>
      <c r="AU47" s="105" t="str">
        <f t="shared" si="21"/>
        <v/>
      </c>
      <c r="AV47" s="129"/>
      <c r="AW47" s="129"/>
      <c r="AX47" s="129"/>
      <c r="AY47" s="129"/>
      <c r="AZ47" s="129"/>
      <c r="BA47" s="55"/>
      <c r="BB47" s="55"/>
      <c r="BC47" s="55"/>
      <c r="BD47" s="55"/>
      <c r="BE47" s="55"/>
    </row>
    <row r="48" ht="30.0" customHeight="1">
      <c r="A48" s="1"/>
      <c r="B48" s="166" t="str">
        <f t="shared" si="1"/>
        <v>0</v>
      </c>
      <c r="C48" s="98" t="str">
        <f t="shared" si="18"/>
        <v>-</v>
      </c>
      <c r="D48" s="151" t="str">
        <f>IF('CADASTRO PROD'!D46 = "","", 'CADASTRO PROD'!D46)</f>
        <v/>
      </c>
      <c r="E48" s="100" t="str">
        <f>IF('CADASTRO PROD'!E46:G46 = "", "", 'CADASTRO PROD'!E46:G46)</f>
        <v/>
      </c>
      <c r="F48" s="92"/>
      <c r="G48" s="93"/>
      <c r="H48" s="101" t="str">
        <f>IFERROR(VLOOKUP(D48, 'CADASTRO PROD'!$D$8:$H$407, 5, FALSE),"")</f>
        <v/>
      </c>
      <c r="I48" s="101" t="str">
        <f>VLOOKUP(D48, 'INVENTÁRIO'!$D$11:$I$511, 6, FALSE)</f>
        <v/>
      </c>
      <c r="J48" s="98" t="str">
        <f t="shared" si="2"/>
        <v/>
      </c>
      <c r="K48" s="103" t="str">
        <f>IF(D48 = "", "", SUMIFS('LANÇAMENTOS ENT'!T:T, 'LANÇAMENTOS ENT'!E:E, D48))</f>
        <v>  </v>
      </c>
      <c r="L48" s="103" t="str">
        <f>IF(D48 = "", "",SUMIFS('LANÇAMENTOS SAÍ'!M:M, 'LANÇAMENTOS SAÍ'!E:E, D48))</f>
        <v>  </v>
      </c>
      <c r="M48" s="124" t="str">
        <f>IF(D48 = "", "", SUMIFS('LANÇAMENTOS ENT'!N:N, 'LANÇAMENTOS ENT'!E:E, D48))</f>
        <v/>
      </c>
      <c r="N48" s="124" t="str">
        <f>IF(D48 = "", "",SUMIFS('LANÇAMENTOS SAÍ'!K:K, 'LANÇAMENTOS SAÍ'!E:E, D48))</f>
        <v/>
      </c>
      <c r="O48" s="195" t="str">
        <f>IFERROR(VLOOKUP(D48,'INVENTÁRIO'!$D$11:$L$411, 9, FALSE)/SUM('INVENTÁRIO'!L:L),"")</f>
        <v>0.0%</v>
      </c>
      <c r="P48" s="195" t="str">
        <f>IFERROR(I48/SUM('INVENTÁRIO'!I:I), "")</f>
        <v>0.0%</v>
      </c>
      <c r="Q48" s="124" t="str">
        <f t="shared" si="3"/>
        <v/>
      </c>
      <c r="R48" s="124" t="str">
        <f t="shared" si="4"/>
        <v/>
      </c>
      <c r="S48" s="185"/>
      <c r="T48" s="185"/>
      <c r="U48" s="35"/>
      <c r="V48" s="4"/>
      <c r="W48" s="4"/>
      <c r="X48" s="4"/>
      <c r="Y48" s="55"/>
      <c r="Z48" s="55" t="str">
        <f t="shared" si="6"/>
        <v/>
      </c>
      <c r="AA48" s="105" t="str">
        <f t="shared" si="7"/>
        <v/>
      </c>
      <c r="AB48" s="152" t="str">
        <f t="shared" si="8"/>
        <v/>
      </c>
      <c r="AC48" s="55"/>
      <c r="AD48" s="55" t="str">
        <f t="shared" si="9"/>
        <v/>
      </c>
      <c r="AE48" s="105" t="str">
        <f t="shared" si="19"/>
        <v/>
      </c>
      <c r="AF48" s="55" t="str">
        <f t="shared" si="10"/>
        <v/>
      </c>
      <c r="AG48" s="55"/>
      <c r="AH48" s="55" t="str">
        <f t="shared" si="11"/>
        <v>#NUM!</v>
      </c>
      <c r="AI48" s="55" t="str">
        <f t="shared" si="12"/>
        <v>#NUM!</v>
      </c>
      <c r="AJ48" s="152" t="str">
        <f t="shared" si="13"/>
        <v/>
      </c>
      <c r="AK48" s="176" t="str">
        <f t="shared" si="14"/>
        <v/>
      </c>
      <c r="AL48" s="176" t="str">
        <f t="shared" si="20"/>
        <v/>
      </c>
      <c r="AM48" s="176" t="str">
        <f t="shared" si="15"/>
        <v/>
      </c>
      <c r="AN48" s="55"/>
      <c r="AO48" s="55"/>
      <c r="AP48" s="55"/>
      <c r="AQ48" s="105" t="str">
        <f t="shared" si="16"/>
        <v/>
      </c>
      <c r="AR48" s="105"/>
      <c r="AS48" s="129" t="str">
        <f>'CADASTRO PROD'!I46</f>
        <v/>
      </c>
      <c r="AT48" s="129" t="str">
        <f t="shared" si="17"/>
        <v>0</v>
      </c>
      <c r="AU48" s="105" t="str">
        <f t="shared" si="21"/>
        <v/>
      </c>
      <c r="AV48" s="129"/>
      <c r="AW48" s="129"/>
      <c r="AX48" s="129"/>
      <c r="AY48" s="129"/>
      <c r="AZ48" s="129"/>
      <c r="BA48" s="55"/>
      <c r="BB48" s="55"/>
      <c r="BC48" s="55"/>
      <c r="BD48" s="55"/>
      <c r="BE48" s="55"/>
    </row>
    <row r="49" ht="30.0" customHeight="1">
      <c r="A49" s="1"/>
      <c r="B49" s="166" t="str">
        <f t="shared" si="1"/>
        <v>0</v>
      </c>
      <c r="C49" s="108" t="str">
        <f t="shared" si="18"/>
        <v>-</v>
      </c>
      <c r="D49" s="150" t="str">
        <f>IF('CADASTRO PROD'!D47 = "","", 'CADASTRO PROD'!D47)</f>
        <v/>
      </c>
      <c r="E49" s="110" t="str">
        <f>IF('CADASTRO PROD'!E47:G47 = "", "", 'CADASTRO PROD'!E47:G47)</f>
        <v/>
      </c>
      <c r="F49" s="92"/>
      <c r="G49" s="93"/>
      <c r="H49" s="111" t="str">
        <f>IFERROR(VLOOKUP(D49, 'CADASTRO PROD'!$D$8:$H$407, 5, FALSE),"")</f>
        <v/>
      </c>
      <c r="I49" s="111" t="str">
        <f>VLOOKUP(D49, 'INVENTÁRIO'!$D$11:$I$511, 6, FALSE)</f>
        <v/>
      </c>
      <c r="J49" s="108" t="str">
        <f t="shared" si="2"/>
        <v/>
      </c>
      <c r="K49" s="113" t="str">
        <f>IF(D49 = "", "", SUMIFS('LANÇAMENTOS ENT'!T:T, 'LANÇAMENTOS ENT'!E:E, D49))</f>
        <v>  </v>
      </c>
      <c r="L49" s="113" t="str">
        <f>IF(D49 = "", "",SUMIFS('LANÇAMENTOS SAÍ'!M:M, 'LANÇAMENTOS SAÍ'!E:E, D49))</f>
        <v>  </v>
      </c>
      <c r="M49" s="132" t="str">
        <f>IF(D49 = "", "", SUMIFS('LANÇAMENTOS ENT'!N:N, 'LANÇAMENTOS ENT'!E:E, D49))</f>
        <v/>
      </c>
      <c r="N49" s="132" t="str">
        <f>IF(D49 = "", "",SUMIFS('LANÇAMENTOS SAÍ'!K:K, 'LANÇAMENTOS SAÍ'!E:E, D49))</f>
        <v/>
      </c>
      <c r="O49" s="197" t="str">
        <f>IFERROR(VLOOKUP(D49,'INVENTÁRIO'!$D$11:$L$411, 9, FALSE)/SUM('INVENTÁRIO'!L:L),"")</f>
        <v>0.0%</v>
      </c>
      <c r="P49" s="197" t="str">
        <f>IFERROR(I49/SUM('INVENTÁRIO'!I:I), "")</f>
        <v>0.0%</v>
      </c>
      <c r="Q49" s="132" t="str">
        <f t="shared" si="3"/>
        <v/>
      </c>
      <c r="R49" s="132" t="str">
        <f t="shared" si="4"/>
        <v/>
      </c>
      <c r="S49" s="185"/>
      <c r="T49" s="185"/>
      <c r="U49" s="35"/>
      <c r="V49" s="4"/>
      <c r="W49" s="4"/>
      <c r="X49" s="4"/>
      <c r="Y49" s="55"/>
      <c r="Z49" s="55" t="str">
        <f t="shared" si="6"/>
        <v/>
      </c>
      <c r="AA49" s="105" t="str">
        <f t="shared" si="7"/>
        <v/>
      </c>
      <c r="AB49" s="152" t="str">
        <f t="shared" si="8"/>
        <v/>
      </c>
      <c r="AC49" s="55"/>
      <c r="AD49" s="55" t="str">
        <f t="shared" si="9"/>
        <v/>
      </c>
      <c r="AE49" s="105" t="str">
        <f t="shared" si="19"/>
        <v/>
      </c>
      <c r="AF49" s="55" t="str">
        <f t="shared" si="10"/>
        <v/>
      </c>
      <c r="AG49" s="55"/>
      <c r="AH49" s="55" t="str">
        <f t="shared" si="11"/>
        <v>#NUM!</v>
      </c>
      <c r="AI49" s="55" t="str">
        <f t="shared" si="12"/>
        <v>#NUM!</v>
      </c>
      <c r="AJ49" s="152" t="str">
        <f t="shared" si="13"/>
        <v/>
      </c>
      <c r="AK49" s="176" t="str">
        <f t="shared" si="14"/>
        <v/>
      </c>
      <c r="AL49" s="176" t="str">
        <f t="shared" si="20"/>
        <v/>
      </c>
      <c r="AM49" s="176" t="str">
        <f t="shared" si="15"/>
        <v/>
      </c>
      <c r="AN49" s="55"/>
      <c r="AO49" s="55"/>
      <c r="AP49" s="55"/>
      <c r="AQ49" s="105" t="str">
        <f t="shared" si="16"/>
        <v/>
      </c>
      <c r="AR49" s="105"/>
      <c r="AS49" s="129" t="str">
        <f>'CADASTRO PROD'!I47</f>
        <v/>
      </c>
      <c r="AT49" s="129" t="str">
        <f t="shared" si="17"/>
        <v>0</v>
      </c>
      <c r="AU49" s="105" t="str">
        <f t="shared" si="21"/>
        <v/>
      </c>
      <c r="AV49" s="129"/>
      <c r="AW49" s="129"/>
      <c r="AX49" s="129"/>
      <c r="AY49" s="129"/>
      <c r="AZ49" s="129"/>
      <c r="BA49" s="55"/>
      <c r="BB49" s="55"/>
      <c r="BC49" s="55"/>
      <c r="BD49" s="55"/>
      <c r="BE49" s="55"/>
    </row>
    <row r="50" ht="30.0" customHeight="1">
      <c r="A50" s="1"/>
      <c r="B50" s="166" t="str">
        <f t="shared" si="1"/>
        <v>0</v>
      </c>
      <c r="C50" s="98" t="str">
        <f t="shared" si="18"/>
        <v>-</v>
      </c>
      <c r="D50" s="151" t="str">
        <f>IF('CADASTRO PROD'!D48 = "","", 'CADASTRO PROD'!D48)</f>
        <v/>
      </c>
      <c r="E50" s="100" t="str">
        <f>IF('CADASTRO PROD'!E48:G48 = "", "", 'CADASTRO PROD'!E48:G48)</f>
        <v/>
      </c>
      <c r="F50" s="92"/>
      <c r="G50" s="93"/>
      <c r="H50" s="101" t="str">
        <f>IFERROR(VLOOKUP(D50, 'CADASTRO PROD'!$D$8:$H$407, 5, FALSE),"")</f>
        <v/>
      </c>
      <c r="I50" s="101" t="str">
        <f>VLOOKUP(D50, 'INVENTÁRIO'!$D$11:$I$511, 6, FALSE)</f>
        <v/>
      </c>
      <c r="J50" s="98" t="str">
        <f t="shared" si="2"/>
        <v/>
      </c>
      <c r="K50" s="103" t="str">
        <f>IF(D50 = "", "", SUMIFS('LANÇAMENTOS ENT'!T:T, 'LANÇAMENTOS ENT'!E:E, D50))</f>
        <v>  </v>
      </c>
      <c r="L50" s="103" t="str">
        <f>IF(D50 = "", "",SUMIFS('LANÇAMENTOS SAÍ'!M:M, 'LANÇAMENTOS SAÍ'!E:E, D50))</f>
        <v>  </v>
      </c>
      <c r="M50" s="124" t="str">
        <f>IF(D50 = "", "", SUMIFS('LANÇAMENTOS ENT'!N:N, 'LANÇAMENTOS ENT'!E:E, D50))</f>
        <v/>
      </c>
      <c r="N50" s="124" t="str">
        <f>IF(D50 = "", "",SUMIFS('LANÇAMENTOS SAÍ'!K:K, 'LANÇAMENTOS SAÍ'!E:E, D50))</f>
        <v/>
      </c>
      <c r="O50" s="195" t="str">
        <f>IFERROR(VLOOKUP(D50,'INVENTÁRIO'!$D$11:$L$411, 9, FALSE)/SUM('INVENTÁRIO'!L:L),"")</f>
        <v>0.0%</v>
      </c>
      <c r="P50" s="195" t="str">
        <f>IFERROR(I50/SUM('INVENTÁRIO'!I:I), "")</f>
        <v>0.0%</v>
      </c>
      <c r="Q50" s="124" t="str">
        <f t="shared" si="3"/>
        <v/>
      </c>
      <c r="R50" s="124" t="str">
        <f t="shared" si="4"/>
        <v/>
      </c>
      <c r="S50" s="185"/>
      <c r="T50" s="185"/>
      <c r="U50" s="35"/>
      <c r="V50" s="4"/>
      <c r="W50" s="4"/>
      <c r="X50" s="4"/>
      <c r="Y50" s="55"/>
      <c r="Z50" s="55" t="str">
        <f t="shared" si="6"/>
        <v/>
      </c>
      <c r="AA50" s="105" t="str">
        <f t="shared" si="7"/>
        <v/>
      </c>
      <c r="AB50" s="152" t="str">
        <f t="shared" si="8"/>
        <v/>
      </c>
      <c r="AC50" s="55"/>
      <c r="AD50" s="55" t="str">
        <f t="shared" si="9"/>
        <v/>
      </c>
      <c r="AE50" s="105" t="str">
        <f t="shared" si="19"/>
        <v/>
      </c>
      <c r="AF50" s="55" t="str">
        <f t="shared" si="10"/>
        <v/>
      </c>
      <c r="AG50" s="55"/>
      <c r="AH50" s="55" t="str">
        <f t="shared" si="11"/>
        <v>#NUM!</v>
      </c>
      <c r="AI50" s="55" t="str">
        <f t="shared" si="12"/>
        <v>#NUM!</v>
      </c>
      <c r="AJ50" s="152" t="str">
        <f t="shared" si="13"/>
        <v/>
      </c>
      <c r="AK50" s="176" t="str">
        <f t="shared" si="14"/>
        <v/>
      </c>
      <c r="AL50" s="176" t="str">
        <f t="shared" si="20"/>
        <v/>
      </c>
      <c r="AM50" s="176" t="str">
        <f t="shared" si="15"/>
        <v/>
      </c>
      <c r="AN50" s="55"/>
      <c r="AO50" s="55"/>
      <c r="AP50" s="55"/>
      <c r="AQ50" s="105" t="str">
        <f t="shared" si="16"/>
        <v/>
      </c>
      <c r="AR50" s="105"/>
      <c r="AS50" s="129" t="str">
        <f>'CADASTRO PROD'!I48</f>
        <v/>
      </c>
      <c r="AT50" s="129" t="str">
        <f t="shared" si="17"/>
        <v>0</v>
      </c>
      <c r="AU50" s="105" t="str">
        <f t="shared" si="21"/>
        <v/>
      </c>
      <c r="AV50" s="129"/>
      <c r="AW50" s="129"/>
      <c r="AX50" s="129"/>
      <c r="AY50" s="129"/>
      <c r="AZ50" s="129"/>
      <c r="BA50" s="55"/>
      <c r="BB50" s="55"/>
      <c r="BC50" s="55"/>
      <c r="BD50" s="55"/>
      <c r="BE50" s="55"/>
    </row>
    <row r="51" ht="30.0" customHeight="1">
      <c r="A51" s="1"/>
      <c r="B51" s="166" t="str">
        <f t="shared" si="1"/>
        <v>0</v>
      </c>
      <c r="C51" s="108" t="str">
        <f t="shared" si="18"/>
        <v>-</v>
      </c>
      <c r="D51" s="150" t="str">
        <f>IF('CADASTRO PROD'!D49 = "","", 'CADASTRO PROD'!D49)</f>
        <v/>
      </c>
      <c r="E51" s="110" t="str">
        <f>IF('CADASTRO PROD'!E49:G49 = "", "", 'CADASTRO PROD'!E49:G49)</f>
        <v/>
      </c>
      <c r="F51" s="92"/>
      <c r="G51" s="93"/>
      <c r="H51" s="111" t="str">
        <f>IFERROR(VLOOKUP(D51, 'CADASTRO PROD'!$D$8:$H$407, 5, FALSE),"")</f>
        <v/>
      </c>
      <c r="I51" s="111" t="str">
        <f>VLOOKUP(D51, 'INVENTÁRIO'!$D$11:$I$511, 6, FALSE)</f>
        <v/>
      </c>
      <c r="J51" s="108" t="str">
        <f t="shared" si="2"/>
        <v/>
      </c>
      <c r="K51" s="113" t="str">
        <f>IF(D51 = "", "", SUMIFS('LANÇAMENTOS ENT'!T:T, 'LANÇAMENTOS ENT'!E:E, D51))</f>
        <v>  </v>
      </c>
      <c r="L51" s="113" t="str">
        <f>IF(D51 = "", "",SUMIFS('LANÇAMENTOS SAÍ'!M:M, 'LANÇAMENTOS SAÍ'!E:E, D51))</f>
        <v>  </v>
      </c>
      <c r="M51" s="132" t="str">
        <f>IF(D51 = "", "", SUMIFS('LANÇAMENTOS ENT'!N:N, 'LANÇAMENTOS ENT'!E:E, D51))</f>
        <v/>
      </c>
      <c r="N51" s="132" t="str">
        <f>IF(D51 = "", "",SUMIFS('LANÇAMENTOS SAÍ'!K:K, 'LANÇAMENTOS SAÍ'!E:E, D51))</f>
        <v/>
      </c>
      <c r="O51" s="197" t="str">
        <f>IFERROR(VLOOKUP(D51,'INVENTÁRIO'!$D$11:$L$411, 9, FALSE)/SUM('INVENTÁRIO'!L:L),"")</f>
        <v>0.0%</v>
      </c>
      <c r="P51" s="197" t="str">
        <f>IFERROR(I51/SUM('INVENTÁRIO'!I:I), "")</f>
        <v>0.0%</v>
      </c>
      <c r="Q51" s="132" t="str">
        <f t="shared" si="3"/>
        <v/>
      </c>
      <c r="R51" s="132" t="str">
        <f t="shared" si="4"/>
        <v/>
      </c>
      <c r="S51" s="185"/>
      <c r="T51" s="185"/>
      <c r="U51" s="35"/>
      <c r="V51" s="4"/>
      <c r="W51" s="4"/>
      <c r="X51" s="4"/>
      <c r="Y51" s="55"/>
      <c r="Z51" s="55" t="str">
        <f t="shared" si="6"/>
        <v/>
      </c>
      <c r="AA51" s="105" t="str">
        <f t="shared" si="7"/>
        <v/>
      </c>
      <c r="AB51" s="152" t="str">
        <f t="shared" si="8"/>
        <v/>
      </c>
      <c r="AC51" s="55"/>
      <c r="AD51" s="55" t="str">
        <f t="shared" si="9"/>
        <v/>
      </c>
      <c r="AE51" s="105" t="str">
        <f t="shared" si="19"/>
        <v/>
      </c>
      <c r="AF51" s="55" t="str">
        <f t="shared" si="10"/>
        <v/>
      </c>
      <c r="AG51" s="55"/>
      <c r="AH51" s="55" t="str">
        <f t="shared" si="11"/>
        <v>#NUM!</v>
      </c>
      <c r="AI51" s="55" t="str">
        <f t="shared" si="12"/>
        <v>#NUM!</v>
      </c>
      <c r="AJ51" s="152" t="str">
        <f t="shared" si="13"/>
        <v/>
      </c>
      <c r="AK51" s="176" t="str">
        <f t="shared" si="14"/>
        <v/>
      </c>
      <c r="AL51" s="176" t="str">
        <f t="shared" si="20"/>
        <v/>
      </c>
      <c r="AM51" s="176" t="str">
        <f t="shared" si="15"/>
        <v/>
      </c>
      <c r="AN51" s="55"/>
      <c r="AO51" s="55"/>
      <c r="AP51" s="55"/>
      <c r="AQ51" s="105" t="str">
        <f t="shared" si="16"/>
        <v/>
      </c>
      <c r="AR51" s="105"/>
      <c r="AS51" s="129" t="str">
        <f>'CADASTRO PROD'!I49</f>
        <v/>
      </c>
      <c r="AT51" s="129" t="str">
        <f t="shared" si="17"/>
        <v>0</v>
      </c>
      <c r="AU51" s="105" t="str">
        <f t="shared" si="21"/>
        <v/>
      </c>
      <c r="AV51" s="129"/>
      <c r="AW51" s="129"/>
      <c r="AX51" s="129"/>
      <c r="AY51" s="129"/>
      <c r="AZ51" s="129"/>
      <c r="BA51" s="55"/>
      <c r="BB51" s="55"/>
      <c r="BC51" s="55"/>
      <c r="BD51" s="55"/>
      <c r="BE51" s="55"/>
    </row>
    <row r="52" ht="30.0" customHeight="1">
      <c r="A52" s="1"/>
      <c r="B52" s="166" t="str">
        <f t="shared" si="1"/>
        <v>0</v>
      </c>
      <c r="C52" s="98" t="str">
        <f t="shared" si="18"/>
        <v>-</v>
      </c>
      <c r="D52" s="151" t="str">
        <f>IF('CADASTRO PROD'!D50 = "","", 'CADASTRO PROD'!D50)</f>
        <v/>
      </c>
      <c r="E52" s="100" t="str">
        <f>IF('CADASTRO PROD'!E50:G50 = "", "", 'CADASTRO PROD'!E50:G50)</f>
        <v/>
      </c>
      <c r="F52" s="92"/>
      <c r="G52" s="93"/>
      <c r="H52" s="101" t="str">
        <f>IFERROR(VLOOKUP(D52, 'CADASTRO PROD'!$D$8:$H$407, 5, FALSE),"")</f>
        <v/>
      </c>
      <c r="I52" s="101" t="str">
        <f>VLOOKUP(D52, 'INVENTÁRIO'!$D$11:$I$511, 6, FALSE)</f>
        <v/>
      </c>
      <c r="J52" s="98" t="str">
        <f t="shared" si="2"/>
        <v/>
      </c>
      <c r="K52" s="103" t="str">
        <f>IF(D52 = "", "", SUMIFS('LANÇAMENTOS ENT'!T:T, 'LANÇAMENTOS ENT'!E:E, D52))</f>
        <v>  </v>
      </c>
      <c r="L52" s="103" t="str">
        <f>IF(D52 = "", "",SUMIFS('LANÇAMENTOS SAÍ'!M:M, 'LANÇAMENTOS SAÍ'!E:E, D52))</f>
        <v>  </v>
      </c>
      <c r="M52" s="124" t="str">
        <f>IF(D52 = "", "", SUMIFS('LANÇAMENTOS ENT'!N:N, 'LANÇAMENTOS ENT'!E:E, D52))</f>
        <v/>
      </c>
      <c r="N52" s="124" t="str">
        <f>IF(D52 = "", "",SUMIFS('LANÇAMENTOS SAÍ'!K:K, 'LANÇAMENTOS SAÍ'!E:E, D52))</f>
        <v/>
      </c>
      <c r="O52" s="195" t="str">
        <f>IFERROR(VLOOKUP(D52,'INVENTÁRIO'!$D$11:$L$411, 9, FALSE)/SUM('INVENTÁRIO'!L:L),"")</f>
        <v>0.0%</v>
      </c>
      <c r="P52" s="195" t="str">
        <f>IFERROR(I52/SUM('INVENTÁRIO'!I:I), "")</f>
        <v>0.0%</v>
      </c>
      <c r="Q52" s="124" t="str">
        <f t="shared" si="3"/>
        <v/>
      </c>
      <c r="R52" s="124" t="str">
        <f t="shared" si="4"/>
        <v/>
      </c>
      <c r="S52" s="185"/>
      <c r="T52" s="185"/>
      <c r="U52" s="35"/>
      <c r="V52" s="4"/>
      <c r="W52" s="4"/>
      <c r="X52" s="4"/>
      <c r="Y52" s="55"/>
      <c r="Z52" s="55" t="str">
        <f t="shared" si="6"/>
        <v/>
      </c>
      <c r="AA52" s="105" t="str">
        <f t="shared" si="7"/>
        <v/>
      </c>
      <c r="AB52" s="152" t="str">
        <f t="shared" si="8"/>
        <v/>
      </c>
      <c r="AC52" s="55"/>
      <c r="AD52" s="55" t="str">
        <f t="shared" si="9"/>
        <v/>
      </c>
      <c r="AE52" s="105" t="str">
        <f t="shared" si="19"/>
        <v/>
      </c>
      <c r="AF52" s="55" t="str">
        <f t="shared" si="10"/>
        <v/>
      </c>
      <c r="AG52" s="55"/>
      <c r="AH52" s="55" t="str">
        <f t="shared" si="11"/>
        <v>#NUM!</v>
      </c>
      <c r="AI52" s="55" t="str">
        <f t="shared" si="12"/>
        <v>#NUM!</v>
      </c>
      <c r="AJ52" s="152" t="str">
        <f t="shared" si="13"/>
        <v/>
      </c>
      <c r="AK52" s="176" t="str">
        <f t="shared" si="14"/>
        <v/>
      </c>
      <c r="AL52" s="176" t="str">
        <f t="shared" si="20"/>
        <v/>
      </c>
      <c r="AM52" s="176" t="str">
        <f t="shared" si="15"/>
        <v/>
      </c>
      <c r="AN52" s="55"/>
      <c r="AO52" s="55"/>
      <c r="AP52" s="55"/>
      <c r="AQ52" s="105" t="str">
        <f t="shared" si="16"/>
        <v/>
      </c>
      <c r="AR52" s="105"/>
      <c r="AS52" s="129" t="str">
        <f>'CADASTRO PROD'!I50</f>
        <v/>
      </c>
      <c r="AT52" s="129" t="str">
        <f t="shared" si="17"/>
        <v>0</v>
      </c>
      <c r="AU52" s="105" t="str">
        <f t="shared" si="21"/>
        <v/>
      </c>
      <c r="AV52" s="129"/>
      <c r="AW52" s="129"/>
      <c r="AX52" s="129"/>
      <c r="AY52" s="129"/>
      <c r="AZ52" s="129"/>
      <c r="BA52" s="55"/>
      <c r="BB52" s="55"/>
      <c r="BC52" s="55"/>
      <c r="BD52" s="55"/>
      <c r="BE52" s="55"/>
    </row>
    <row r="53" ht="30.0" customHeight="1">
      <c r="A53" s="1"/>
      <c r="B53" s="166" t="str">
        <f t="shared" si="1"/>
        <v>0</v>
      </c>
      <c r="C53" s="108" t="str">
        <f t="shared" si="18"/>
        <v>-</v>
      </c>
      <c r="D53" s="150" t="str">
        <f>IF('CADASTRO PROD'!D51 = "","", 'CADASTRO PROD'!D51)</f>
        <v/>
      </c>
      <c r="E53" s="110" t="str">
        <f>IF('CADASTRO PROD'!E51:G51 = "", "", 'CADASTRO PROD'!E51:G51)</f>
        <v/>
      </c>
      <c r="F53" s="92"/>
      <c r="G53" s="93"/>
      <c r="H53" s="111" t="str">
        <f>IFERROR(VLOOKUP(D53, 'CADASTRO PROD'!$D$8:$H$407, 5, FALSE),"")</f>
        <v/>
      </c>
      <c r="I53" s="111" t="str">
        <f>VLOOKUP(D53, 'INVENTÁRIO'!$D$11:$I$511, 6, FALSE)</f>
        <v/>
      </c>
      <c r="J53" s="108" t="str">
        <f t="shared" si="2"/>
        <v/>
      </c>
      <c r="K53" s="113" t="str">
        <f>IF(D53 = "", "", SUMIFS('LANÇAMENTOS ENT'!T:T, 'LANÇAMENTOS ENT'!E:E, D53))</f>
        <v>  </v>
      </c>
      <c r="L53" s="113" t="str">
        <f>IF(D53 = "", "",SUMIFS('LANÇAMENTOS SAÍ'!M:M, 'LANÇAMENTOS SAÍ'!E:E, D53))</f>
        <v>  </v>
      </c>
      <c r="M53" s="132" t="str">
        <f>IF(D53 = "", "", SUMIFS('LANÇAMENTOS ENT'!N:N, 'LANÇAMENTOS ENT'!E:E, D53))</f>
        <v/>
      </c>
      <c r="N53" s="132" t="str">
        <f>IF(D53 = "", "",SUMIFS('LANÇAMENTOS SAÍ'!K:K, 'LANÇAMENTOS SAÍ'!E:E, D53))</f>
        <v/>
      </c>
      <c r="O53" s="197" t="str">
        <f>IFERROR(VLOOKUP(D53,'INVENTÁRIO'!$D$11:$L$411, 9, FALSE)/SUM('INVENTÁRIO'!L:L),"")</f>
        <v>0.0%</v>
      </c>
      <c r="P53" s="197" t="str">
        <f>IFERROR(I53/SUM('INVENTÁRIO'!I:I), "")</f>
        <v>0.0%</v>
      </c>
      <c r="Q53" s="132" t="str">
        <f t="shared" si="3"/>
        <v/>
      </c>
      <c r="R53" s="132" t="str">
        <f t="shared" si="4"/>
        <v/>
      </c>
      <c r="S53" s="185"/>
      <c r="T53" s="185"/>
      <c r="U53" s="35"/>
      <c r="V53" s="4"/>
      <c r="W53" s="4"/>
      <c r="X53" s="4"/>
      <c r="Y53" s="55"/>
      <c r="Z53" s="55" t="str">
        <f t="shared" si="6"/>
        <v/>
      </c>
      <c r="AA53" s="105" t="str">
        <f t="shared" si="7"/>
        <v/>
      </c>
      <c r="AB53" s="152" t="str">
        <f t="shared" si="8"/>
        <v/>
      </c>
      <c r="AC53" s="55"/>
      <c r="AD53" s="55" t="str">
        <f t="shared" si="9"/>
        <v/>
      </c>
      <c r="AE53" s="105" t="str">
        <f t="shared" si="19"/>
        <v/>
      </c>
      <c r="AF53" s="55" t="str">
        <f t="shared" si="10"/>
        <v/>
      </c>
      <c r="AG53" s="55"/>
      <c r="AH53" s="55" t="str">
        <f t="shared" si="11"/>
        <v>#NUM!</v>
      </c>
      <c r="AI53" s="55" t="str">
        <f t="shared" si="12"/>
        <v>#NUM!</v>
      </c>
      <c r="AJ53" s="152" t="str">
        <f t="shared" si="13"/>
        <v/>
      </c>
      <c r="AK53" s="176" t="str">
        <f t="shared" si="14"/>
        <v/>
      </c>
      <c r="AL53" s="176" t="str">
        <f t="shared" si="20"/>
        <v/>
      </c>
      <c r="AM53" s="176" t="str">
        <f t="shared" si="15"/>
        <v/>
      </c>
      <c r="AN53" s="55"/>
      <c r="AO53" s="55"/>
      <c r="AP53" s="55"/>
      <c r="AQ53" s="105" t="str">
        <f t="shared" si="16"/>
        <v/>
      </c>
      <c r="AR53" s="105"/>
      <c r="AS53" s="129" t="str">
        <f>'CADASTRO PROD'!I51</f>
        <v/>
      </c>
      <c r="AT53" s="129" t="str">
        <f t="shared" si="17"/>
        <v>0</v>
      </c>
      <c r="AU53" s="105" t="str">
        <f t="shared" si="21"/>
        <v/>
      </c>
      <c r="AV53" s="129"/>
      <c r="AW53" s="129"/>
      <c r="AX53" s="129"/>
      <c r="AY53" s="129"/>
      <c r="AZ53" s="129"/>
      <c r="BA53" s="55"/>
      <c r="BB53" s="55"/>
      <c r="BC53" s="55"/>
      <c r="BD53" s="55"/>
      <c r="BE53" s="55"/>
    </row>
    <row r="54" ht="30.0" customHeight="1">
      <c r="A54" s="1"/>
      <c r="B54" s="166" t="str">
        <f t="shared" si="1"/>
        <v>0</v>
      </c>
      <c r="C54" s="98" t="str">
        <f t="shared" si="18"/>
        <v>-</v>
      </c>
      <c r="D54" s="151" t="str">
        <f>IF('CADASTRO PROD'!D52 = "","", 'CADASTRO PROD'!D52)</f>
        <v/>
      </c>
      <c r="E54" s="100" t="str">
        <f>IF('CADASTRO PROD'!E52:G52 = "", "", 'CADASTRO PROD'!E52:G52)</f>
        <v/>
      </c>
      <c r="F54" s="92"/>
      <c r="G54" s="93"/>
      <c r="H54" s="101" t="str">
        <f>IFERROR(VLOOKUP(D54, 'CADASTRO PROD'!$D$8:$H$407, 5, FALSE),"")</f>
        <v/>
      </c>
      <c r="I54" s="101" t="str">
        <f>VLOOKUP(D54, 'INVENTÁRIO'!$D$11:$I$511, 6, FALSE)</f>
        <v/>
      </c>
      <c r="J54" s="98" t="str">
        <f t="shared" si="2"/>
        <v/>
      </c>
      <c r="K54" s="103" t="str">
        <f>IF(D54 = "", "", SUMIFS('LANÇAMENTOS ENT'!T:T, 'LANÇAMENTOS ENT'!E:E, D54))</f>
        <v>  </v>
      </c>
      <c r="L54" s="103" t="str">
        <f>IF(D54 = "", "",SUMIFS('LANÇAMENTOS SAÍ'!M:M, 'LANÇAMENTOS SAÍ'!E:E, D54))</f>
        <v>  </v>
      </c>
      <c r="M54" s="124" t="str">
        <f>IF(D54 = "", "", SUMIFS('LANÇAMENTOS ENT'!N:N, 'LANÇAMENTOS ENT'!E:E, D54))</f>
        <v/>
      </c>
      <c r="N54" s="124" t="str">
        <f>IF(D54 = "", "",SUMIFS('LANÇAMENTOS SAÍ'!K:K, 'LANÇAMENTOS SAÍ'!E:E, D54))</f>
        <v/>
      </c>
      <c r="O54" s="195" t="str">
        <f>IFERROR(VLOOKUP(D54,'INVENTÁRIO'!$D$11:$L$411, 9, FALSE)/SUM('INVENTÁRIO'!L:L),"")</f>
        <v>0.0%</v>
      </c>
      <c r="P54" s="195" t="str">
        <f>IFERROR(I54/SUM('INVENTÁRIO'!I:I), "")</f>
        <v>0.0%</v>
      </c>
      <c r="Q54" s="124" t="str">
        <f t="shared" si="3"/>
        <v/>
      </c>
      <c r="R54" s="124" t="str">
        <f t="shared" si="4"/>
        <v/>
      </c>
      <c r="S54" s="185"/>
      <c r="T54" s="185"/>
      <c r="U54" s="35"/>
      <c r="V54" s="4"/>
      <c r="W54" s="4"/>
      <c r="X54" s="4"/>
      <c r="Y54" s="55"/>
      <c r="Z54" s="55" t="str">
        <f t="shared" si="6"/>
        <v/>
      </c>
      <c r="AA54" s="105" t="str">
        <f t="shared" si="7"/>
        <v/>
      </c>
      <c r="AB54" s="152" t="str">
        <f t="shared" si="8"/>
        <v/>
      </c>
      <c r="AC54" s="55"/>
      <c r="AD54" s="55" t="str">
        <f t="shared" si="9"/>
        <v/>
      </c>
      <c r="AE54" s="105" t="str">
        <f t="shared" si="19"/>
        <v/>
      </c>
      <c r="AF54" s="55" t="str">
        <f t="shared" si="10"/>
        <v/>
      </c>
      <c r="AG54" s="55"/>
      <c r="AH54" s="55" t="str">
        <f t="shared" si="11"/>
        <v>#NUM!</v>
      </c>
      <c r="AI54" s="55" t="str">
        <f t="shared" si="12"/>
        <v>#NUM!</v>
      </c>
      <c r="AJ54" s="152" t="str">
        <f t="shared" si="13"/>
        <v/>
      </c>
      <c r="AK54" s="176" t="str">
        <f t="shared" si="14"/>
        <v/>
      </c>
      <c r="AL54" s="176" t="str">
        <f t="shared" si="20"/>
        <v/>
      </c>
      <c r="AM54" s="176" t="str">
        <f t="shared" si="15"/>
        <v/>
      </c>
      <c r="AN54" s="55"/>
      <c r="AO54" s="55"/>
      <c r="AP54" s="55"/>
      <c r="AQ54" s="105" t="str">
        <f t="shared" si="16"/>
        <v/>
      </c>
      <c r="AR54" s="105"/>
      <c r="AS54" s="129" t="str">
        <f>'CADASTRO PROD'!I52</f>
        <v/>
      </c>
      <c r="AT54" s="129" t="str">
        <f t="shared" si="17"/>
        <v>0</v>
      </c>
      <c r="AU54" s="105" t="str">
        <f t="shared" si="21"/>
        <v/>
      </c>
      <c r="AV54" s="129"/>
      <c r="AW54" s="129"/>
      <c r="AX54" s="129"/>
      <c r="AY54" s="129"/>
      <c r="AZ54" s="129"/>
      <c r="BA54" s="55"/>
      <c r="BB54" s="55"/>
      <c r="BC54" s="55"/>
      <c r="BD54" s="55"/>
      <c r="BE54" s="55"/>
    </row>
    <row r="55" ht="30.0" customHeight="1">
      <c r="A55" s="1"/>
      <c r="B55" s="166" t="str">
        <f t="shared" si="1"/>
        <v>0</v>
      </c>
      <c r="C55" s="108" t="str">
        <f t="shared" si="18"/>
        <v>-</v>
      </c>
      <c r="D55" s="150" t="str">
        <f>IF('CADASTRO PROD'!D53 = "","", 'CADASTRO PROD'!D53)</f>
        <v/>
      </c>
      <c r="E55" s="110" t="str">
        <f>IF('CADASTRO PROD'!E53:G53 = "", "", 'CADASTRO PROD'!E53:G53)</f>
        <v/>
      </c>
      <c r="F55" s="92"/>
      <c r="G55" s="93"/>
      <c r="H55" s="111" t="str">
        <f>IFERROR(VLOOKUP(D55, 'CADASTRO PROD'!$D$8:$H$407, 5, FALSE),"")</f>
        <v/>
      </c>
      <c r="I55" s="111" t="str">
        <f>VLOOKUP(D55, 'INVENTÁRIO'!$D$11:$I$511, 6, FALSE)</f>
        <v/>
      </c>
      <c r="J55" s="108" t="str">
        <f t="shared" si="2"/>
        <v/>
      </c>
      <c r="K55" s="113" t="str">
        <f>IF(D55 = "", "", SUMIFS('LANÇAMENTOS ENT'!T:T, 'LANÇAMENTOS ENT'!E:E, D55))</f>
        <v>  </v>
      </c>
      <c r="L55" s="113" t="str">
        <f>IF(D55 = "", "",SUMIFS('LANÇAMENTOS SAÍ'!M:M, 'LANÇAMENTOS SAÍ'!E:E, D55))</f>
        <v>  </v>
      </c>
      <c r="M55" s="132" t="str">
        <f>IF(D55 = "", "", SUMIFS('LANÇAMENTOS ENT'!N:N, 'LANÇAMENTOS ENT'!E:E, D55))</f>
        <v/>
      </c>
      <c r="N55" s="132" t="str">
        <f>IF(D55 = "", "",SUMIFS('LANÇAMENTOS SAÍ'!K:K, 'LANÇAMENTOS SAÍ'!E:E, D55))</f>
        <v/>
      </c>
      <c r="O55" s="197" t="str">
        <f>IFERROR(VLOOKUP(D55,'INVENTÁRIO'!$D$11:$L$411, 9, FALSE)/SUM('INVENTÁRIO'!L:L),"")</f>
        <v>0.0%</v>
      </c>
      <c r="P55" s="197" t="str">
        <f>IFERROR(I55/SUM('INVENTÁRIO'!I:I), "")</f>
        <v>0.0%</v>
      </c>
      <c r="Q55" s="132" t="str">
        <f t="shared" si="3"/>
        <v/>
      </c>
      <c r="R55" s="132" t="str">
        <f t="shared" si="4"/>
        <v/>
      </c>
      <c r="S55" s="185"/>
      <c r="T55" s="185"/>
      <c r="U55" s="35"/>
      <c r="V55" s="4"/>
      <c r="W55" s="4"/>
      <c r="X55" s="4"/>
      <c r="Y55" s="55"/>
      <c r="Z55" s="55" t="str">
        <f t="shared" si="6"/>
        <v/>
      </c>
      <c r="AA55" s="105" t="str">
        <f t="shared" si="7"/>
        <v/>
      </c>
      <c r="AB55" s="152" t="str">
        <f t="shared" si="8"/>
        <v/>
      </c>
      <c r="AC55" s="55"/>
      <c r="AD55" s="55" t="str">
        <f t="shared" si="9"/>
        <v/>
      </c>
      <c r="AE55" s="105" t="str">
        <f t="shared" si="19"/>
        <v/>
      </c>
      <c r="AF55" s="55" t="str">
        <f t="shared" si="10"/>
        <v/>
      </c>
      <c r="AG55" s="55"/>
      <c r="AH55" s="55" t="str">
        <f t="shared" si="11"/>
        <v>#NUM!</v>
      </c>
      <c r="AI55" s="55" t="str">
        <f t="shared" si="12"/>
        <v>#NUM!</v>
      </c>
      <c r="AJ55" s="152" t="str">
        <f t="shared" si="13"/>
        <v/>
      </c>
      <c r="AK55" s="176" t="str">
        <f t="shared" si="14"/>
        <v/>
      </c>
      <c r="AL55" s="176" t="str">
        <f t="shared" si="20"/>
        <v/>
      </c>
      <c r="AM55" s="176" t="str">
        <f t="shared" si="15"/>
        <v/>
      </c>
      <c r="AN55" s="55"/>
      <c r="AO55" s="55"/>
      <c r="AP55" s="55"/>
      <c r="AQ55" s="105" t="str">
        <f t="shared" si="16"/>
        <v/>
      </c>
      <c r="AR55" s="105"/>
      <c r="AS55" s="129" t="str">
        <f>'CADASTRO PROD'!I53</f>
        <v/>
      </c>
      <c r="AT55" s="129" t="str">
        <f t="shared" si="17"/>
        <v>0</v>
      </c>
      <c r="AU55" s="105" t="str">
        <f t="shared" si="21"/>
        <v/>
      </c>
      <c r="AV55" s="129"/>
      <c r="AW55" s="129"/>
      <c r="AX55" s="129"/>
      <c r="AY55" s="129"/>
      <c r="AZ55" s="129"/>
      <c r="BA55" s="55"/>
      <c r="BB55" s="55"/>
      <c r="BC55" s="55"/>
      <c r="BD55" s="55"/>
      <c r="BE55" s="55"/>
    </row>
    <row r="56" ht="30.0" customHeight="1">
      <c r="A56" s="1"/>
      <c r="B56" s="166" t="str">
        <f t="shared" si="1"/>
        <v>0</v>
      </c>
      <c r="C56" s="98" t="str">
        <f t="shared" si="18"/>
        <v>-</v>
      </c>
      <c r="D56" s="151" t="str">
        <f>IF('CADASTRO PROD'!D54 = "","", 'CADASTRO PROD'!D54)</f>
        <v/>
      </c>
      <c r="E56" s="100" t="str">
        <f>IF('CADASTRO PROD'!E54:G54 = "", "", 'CADASTRO PROD'!E54:G54)</f>
        <v/>
      </c>
      <c r="F56" s="92"/>
      <c r="G56" s="93"/>
      <c r="H56" s="101" t="str">
        <f>IFERROR(VLOOKUP(D56, 'CADASTRO PROD'!$D$8:$H$407, 5, FALSE),"")</f>
        <v/>
      </c>
      <c r="I56" s="101" t="str">
        <f>VLOOKUP(D56, 'INVENTÁRIO'!$D$11:$I$511, 6, FALSE)</f>
        <v/>
      </c>
      <c r="J56" s="98" t="str">
        <f t="shared" si="2"/>
        <v/>
      </c>
      <c r="K56" s="103" t="str">
        <f>IF(D56 = "", "", SUMIFS('LANÇAMENTOS ENT'!T:T, 'LANÇAMENTOS ENT'!E:E, D56))</f>
        <v>  </v>
      </c>
      <c r="L56" s="103" t="str">
        <f>IF(D56 = "", "",SUMIFS('LANÇAMENTOS SAÍ'!M:M, 'LANÇAMENTOS SAÍ'!E:E, D56))</f>
        <v>  </v>
      </c>
      <c r="M56" s="124" t="str">
        <f>IF(D56 = "", "", SUMIFS('LANÇAMENTOS ENT'!N:N, 'LANÇAMENTOS ENT'!E:E, D56))</f>
        <v/>
      </c>
      <c r="N56" s="124" t="str">
        <f>IF(D56 = "", "",SUMIFS('LANÇAMENTOS SAÍ'!K:K, 'LANÇAMENTOS SAÍ'!E:E, D56))</f>
        <v/>
      </c>
      <c r="O56" s="195" t="str">
        <f>IFERROR(VLOOKUP(D56,'INVENTÁRIO'!$D$11:$L$411, 9, FALSE)/SUM('INVENTÁRIO'!L:L),"")</f>
        <v>0.0%</v>
      </c>
      <c r="P56" s="195" t="str">
        <f>IFERROR(I56/SUM('INVENTÁRIO'!I:I), "")</f>
        <v>0.0%</v>
      </c>
      <c r="Q56" s="124" t="str">
        <f t="shared" si="3"/>
        <v/>
      </c>
      <c r="R56" s="124" t="str">
        <f t="shared" si="4"/>
        <v/>
      </c>
      <c r="S56" s="185"/>
      <c r="T56" s="185"/>
      <c r="U56" s="35"/>
      <c r="V56" s="4"/>
      <c r="W56" s="4"/>
      <c r="X56" s="4"/>
      <c r="Y56" s="55"/>
      <c r="Z56" s="55" t="str">
        <f t="shared" si="6"/>
        <v/>
      </c>
      <c r="AA56" s="105" t="str">
        <f t="shared" si="7"/>
        <v/>
      </c>
      <c r="AB56" s="152" t="str">
        <f t="shared" si="8"/>
        <v/>
      </c>
      <c r="AC56" s="55"/>
      <c r="AD56" s="55" t="str">
        <f t="shared" si="9"/>
        <v/>
      </c>
      <c r="AE56" s="105" t="str">
        <f t="shared" si="19"/>
        <v/>
      </c>
      <c r="AF56" s="55" t="str">
        <f t="shared" si="10"/>
        <v/>
      </c>
      <c r="AG56" s="55"/>
      <c r="AH56" s="55" t="str">
        <f t="shared" si="11"/>
        <v>#NUM!</v>
      </c>
      <c r="AI56" s="55" t="str">
        <f t="shared" si="12"/>
        <v>#NUM!</v>
      </c>
      <c r="AJ56" s="152" t="str">
        <f t="shared" si="13"/>
        <v/>
      </c>
      <c r="AK56" s="176" t="str">
        <f t="shared" si="14"/>
        <v/>
      </c>
      <c r="AL56" s="176" t="str">
        <f t="shared" si="20"/>
        <v/>
      </c>
      <c r="AM56" s="176" t="str">
        <f t="shared" si="15"/>
        <v/>
      </c>
      <c r="AN56" s="55"/>
      <c r="AO56" s="55"/>
      <c r="AP56" s="55"/>
      <c r="AQ56" s="105" t="str">
        <f t="shared" si="16"/>
        <v/>
      </c>
      <c r="AR56" s="105"/>
      <c r="AS56" s="129" t="str">
        <f>'CADASTRO PROD'!I54</f>
        <v/>
      </c>
      <c r="AT56" s="129" t="str">
        <f t="shared" si="17"/>
        <v>0</v>
      </c>
      <c r="AU56" s="105" t="str">
        <f t="shared" si="21"/>
        <v/>
      </c>
      <c r="AV56" s="129"/>
      <c r="AW56" s="129"/>
      <c r="AX56" s="129"/>
      <c r="AY56" s="129"/>
      <c r="AZ56" s="129"/>
      <c r="BA56" s="55"/>
      <c r="BB56" s="55"/>
      <c r="BC56" s="55"/>
      <c r="BD56" s="55"/>
      <c r="BE56" s="55"/>
    </row>
    <row r="57" ht="30.0" customHeight="1">
      <c r="A57" s="1"/>
      <c r="B57" s="166" t="str">
        <f t="shared" si="1"/>
        <v>0</v>
      </c>
      <c r="C57" s="108" t="str">
        <f t="shared" si="18"/>
        <v>-</v>
      </c>
      <c r="D57" s="150" t="str">
        <f>IF('CADASTRO PROD'!D55 = "","", 'CADASTRO PROD'!D55)</f>
        <v/>
      </c>
      <c r="E57" s="110" t="str">
        <f>IF('CADASTRO PROD'!E55:G55 = "", "", 'CADASTRO PROD'!E55:G55)</f>
        <v/>
      </c>
      <c r="F57" s="92"/>
      <c r="G57" s="93"/>
      <c r="H57" s="111" t="str">
        <f>IFERROR(VLOOKUP(D57, 'CADASTRO PROD'!$D$8:$H$407, 5, FALSE),"")</f>
        <v/>
      </c>
      <c r="I57" s="111" t="str">
        <f>VLOOKUP(D57, 'INVENTÁRIO'!$D$11:$I$511, 6, FALSE)</f>
        <v/>
      </c>
      <c r="J57" s="108" t="str">
        <f t="shared" si="2"/>
        <v/>
      </c>
      <c r="K57" s="113" t="str">
        <f>IF(D57 = "", "", SUMIFS('LANÇAMENTOS ENT'!T:T, 'LANÇAMENTOS ENT'!E:E, D57))</f>
        <v>  </v>
      </c>
      <c r="L57" s="113" t="str">
        <f>IF(D57 = "", "",SUMIFS('LANÇAMENTOS SAÍ'!M:M, 'LANÇAMENTOS SAÍ'!E:E, D57))</f>
        <v>  </v>
      </c>
      <c r="M57" s="132" t="str">
        <f>IF(D57 = "", "", SUMIFS('LANÇAMENTOS ENT'!N:N, 'LANÇAMENTOS ENT'!E:E, D57))</f>
        <v/>
      </c>
      <c r="N57" s="132" t="str">
        <f>IF(D57 = "", "",SUMIFS('LANÇAMENTOS SAÍ'!K:K, 'LANÇAMENTOS SAÍ'!E:E, D57))</f>
        <v/>
      </c>
      <c r="O57" s="197" t="str">
        <f>IFERROR(VLOOKUP(D57,'INVENTÁRIO'!$D$11:$L$411, 9, FALSE)/SUM('INVENTÁRIO'!L:L),"")</f>
        <v>0.0%</v>
      </c>
      <c r="P57" s="197" t="str">
        <f>IFERROR(I57/SUM('INVENTÁRIO'!I:I), "")</f>
        <v>0.0%</v>
      </c>
      <c r="Q57" s="132" t="str">
        <f t="shared" si="3"/>
        <v/>
      </c>
      <c r="R57" s="132" t="str">
        <f t="shared" si="4"/>
        <v/>
      </c>
      <c r="S57" s="185"/>
      <c r="T57" s="185"/>
      <c r="U57" s="35"/>
      <c r="V57" s="4"/>
      <c r="W57" s="4"/>
      <c r="X57" s="4"/>
      <c r="Y57" s="55"/>
      <c r="Z57" s="55" t="str">
        <f t="shared" si="6"/>
        <v/>
      </c>
      <c r="AA57" s="105" t="str">
        <f t="shared" si="7"/>
        <v/>
      </c>
      <c r="AB57" s="152" t="str">
        <f t="shared" si="8"/>
        <v/>
      </c>
      <c r="AC57" s="55"/>
      <c r="AD57" s="55" t="str">
        <f t="shared" si="9"/>
        <v/>
      </c>
      <c r="AE57" s="105" t="str">
        <f t="shared" si="19"/>
        <v/>
      </c>
      <c r="AF57" s="55" t="str">
        <f t="shared" si="10"/>
        <v/>
      </c>
      <c r="AG57" s="55"/>
      <c r="AH57" s="55" t="str">
        <f t="shared" si="11"/>
        <v>#NUM!</v>
      </c>
      <c r="AI57" s="55" t="str">
        <f t="shared" si="12"/>
        <v>#NUM!</v>
      </c>
      <c r="AJ57" s="152" t="str">
        <f t="shared" si="13"/>
        <v/>
      </c>
      <c r="AK57" s="176" t="str">
        <f t="shared" si="14"/>
        <v/>
      </c>
      <c r="AL57" s="176" t="str">
        <f t="shared" si="20"/>
        <v/>
      </c>
      <c r="AM57" s="176" t="str">
        <f t="shared" si="15"/>
        <v/>
      </c>
      <c r="AN57" s="55"/>
      <c r="AO57" s="55"/>
      <c r="AP57" s="55"/>
      <c r="AQ57" s="105" t="str">
        <f t="shared" si="16"/>
        <v/>
      </c>
      <c r="AR57" s="105"/>
      <c r="AS57" s="129" t="str">
        <f>'CADASTRO PROD'!I55</f>
        <v/>
      </c>
      <c r="AT57" s="129" t="str">
        <f t="shared" si="17"/>
        <v>0</v>
      </c>
      <c r="AU57" s="105" t="str">
        <f t="shared" si="21"/>
        <v/>
      </c>
      <c r="AV57" s="129"/>
      <c r="AW57" s="129"/>
      <c r="AX57" s="129"/>
      <c r="AY57" s="129"/>
      <c r="AZ57" s="129"/>
      <c r="BA57" s="55"/>
      <c r="BB57" s="55"/>
      <c r="BC57" s="55"/>
      <c r="BD57" s="55"/>
      <c r="BE57" s="55"/>
    </row>
    <row r="58" ht="30.0" customHeight="1">
      <c r="A58" s="1"/>
      <c r="B58" s="166" t="str">
        <f t="shared" si="1"/>
        <v>0</v>
      </c>
      <c r="C58" s="98" t="str">
        <f t="shared" si="18"/>
        <v>-</v>
      </c>
      <c r="D58" s="151" t="str">
        <f>IF('CADASTRO PROD'!D56 = "","", 'CADASTRO PROD'!D56)</f>
        <v/>
      </c>
      <c r="E58" s="100" t="str">
        <f>IF('CADASTRO PROD'!E56:G56 = "", "", 'CADASTRO PROD'!E56:G56)</f>
        <v/>
      </c>
      <c r="F58" s="92"/>
      <c r="G58" s="93"/>
      <c r="H58" s="101" t="str">
        <f>IFERROR(VLOOKUP(D58, 'CADASTRO PROD'!$D$8:$H$407, 5, FALSE),"")</f>
        <v/>
      </c>
      <c r="I58" s="101" t="str">
        <f>VLOOKUP(D58, 'INVENTÁRIO'!$D$11:$I$511, 6, FALSE)</f>
        <v/>
      </c>
      <c r="J58" s="98" t="str">
        <f t="shared" si="2"/>
        <v/>
      </c>
      <c r="K58" s="103" t="str">
        <f>IF(D58 = "", "", SUMIFS('LANÇAMENTOS ENT'!T:T, 'LANÇAMENTOS ENT'!E:E, D58))</f>
        <v>  </v>
      </c>
      <c r="L58" s="103" t="str">
        <f>IF(D58 = "", "",SUMIFS('LANÇAMENTOS SAÍ'!M:M, 'LANÇAMENTOS SAÍ'!E:E, D58))</f>
        <v>  </v>
      </c>
      <c r="M58" s="124" t="str">
        <f>IF(D58 = "", "", SUMIFS('LANÇAMENTOS ENT'!N:N, 'LANÇAMENTOS ENT'!E:E, D58))</f>
        <v/>
      </c>
      <c r="N58" s="124" t="str">
        <f>IF(D58 = "", "",SUMIFS('LANÇAMENTOS SAÍ'!K:K, 'LANÇAMENTOS SAÍ'!E:E, D58))</f>
        <v/>
      </c>
      <c r="O58" s="195" t="str">
        <f>IFERROR(VLOOKUP(D58,'INVENTÁRIO'!$D$11:$L$411, 9, FALSE)/SUM('INVENTÁRIO'!L:L),"")</f>
        <v>0.0%</v>
      </c>
      <c r="P58" s="195" t="str">
        <f>IFERROR(I58/SUM('INVENTÁRIO'!I:I), "")</f>
        <v>0.0%</v>
      </c>
      <c r="Q58" s="124" t="str">
        <f t="shared" si="3"/>
        <v/>
      </c>
      <c r="R58" s="124" t="str">
        <f t="shared" si="4"/>
        <v/>
      </c>
      <c r="S58" s="185"/>
      <c r="T58" s="185"/>
      <c r="U58" s="35"/>
      <c r="V58" s="4"/>
      <c r="W58" s="4"/>
      <c r="X58" s="4"/>
      <c r="Y58" s="55"/>
      <c r="Z58" s="55" t="str">
        <f t="shared" si="6"/>
        <v/>
      </c>
      <c r="AA58" s="105" t="str">
        <f t="shared" si="7"/>
        <v/>
      </c>
      <c r="AB58" s="152" t="str">
        <f t="shared" si="8"/>
        <v/>
      </c>
      <c r="AC58" s="55"/>
      <c r="AD58" s="55" t="str">
        <f t="shared" si="9"/>
        <v/>
      </c>
      <c r="AE58" s="105" t="str">
        <f t="shared" si="19"/>
        <v/>
      </c>
      <c r="AF58" s="55" t="str">
        <f t="shared" si="10"/>
        <v/>
      </c>
      <c r="AG58" s="55"/>
      <c r="AH58" s="55" t="str">
        <f t="shared" si="11"/>
        <v>#NUM!</v>
      </c>
      <c r="AI58" s="55" t="str">
        <f t="shared" si="12"/>
        <v>#NUM!</v>
      </c>
      <c r="AJ58" s="152" t="str">
        <f t="shared" si="13"/>
        <v/>
      </c>
      <c r="AK58" s="176" t="str">
        <f t="shared" si="14"/>
        <v/>
      </c>
      <c r="AL58" s="176" t="str">
        <f t="shared" si="20"/>
        <v/>
      </c>
      <c r="AM58" s="176" t="str">
        <f t="shared" si="15"/>
        <v/>
      </c>
      <c r="AN58" s="55"/>
      <c r="AO58" s="55"/>
      <c r="AP58" s="55"/>
      <c r="AQ58" s="105" t="str">
        <f t="shared" si="16"/>
        <v/>
      </c>
      <c r="AR58" s="105"/>
      <c r="AS58" s="129" t="str">
        <f>'CADASTRO PROD'!I56</f>
        <v/>
      </c>
      <c r="AT58" s="129" t="str">
        <f t="shared" si="17"/>
        <v>0</v>
      </c>
      <c r="AU58" s="105" t="str">
        <f t="shared" si="21"/>
        <v/>
      </c>
      <c r="AV58" s="129"/>
      <c r="AW58" s="129"/>
      <c r="AX58" s="129"/>
      <c r="AY58" s="129"/>
      <c r="AZ58" s="129"/>
      <c r="BA58" s="55"/>
      <c r="BB58" s="55"/>
      <c r="BC58" s="55"/>
      <c r="BD58" s="55"/>
      <c r="BE58" s="55"/>
    </row>
    <row r="59" ht="30.0" customHeight="1">
      <c r="A59" s="1"/>
      <c r="B59" s="166" t="str">
        <f t="shared" si="1"/>
        <v>0</v>
      </c>
      <c r="C59" s="108" t="str">
        <f t="shared" si="18"/>
        <v>-</v>
      </c>
      <c r="D59" s="150" t="str">
        <f>IF('CADASTRO PROD'!D57 = "","", 'CADASTRO PROD'!D57)</f>
        <v/>
      </c>
      <c r="E59" s="110" t="str">
        <f>IF('CADASTRO PROD'!E57:G57 = "", "", 'CADASTRO PROD'!E57:G57)</f>
        <v/>
      </c>
      <c r="F59" s="92"/>
      <c r="G59" s="93"/>
      <c r="H59" s="111" t="str">
        <f>IFERROR(VLOOKUP(D59, 'CADASTRO PROD'!$D$8:$H$407, 5, FALSE),"")</f>
        <v/>
      </c>
      <c r="I59" s="111" t="str">
        <f>VLOOKUP(D59, 'INVENTÁRIO'!$D$11:$I$511, 6, FALSE)</f>
        <v/>
      </c>
      <c r="J59" s="108" t="str">
        <f t="shared" si="2"/>
        <v/>
      </c>
      <c r="K59" s="113" t="str">
        <f>IF(D59 = "", "", SUMIFS('LANÇAMENTOS ENT'!T:T, 'LANÇAMENTOS ENT'!E:E, D59))</f>
        <v>  </v>
      </c>
      <c r="L59" s="113" t="str">
        <f>IF(D59 = "", "",SUMIFS('LANÇAMENTOS SAÍ'!M:M, 'LANÇAMENTOS SAÍ'!E:E, D59))</f>
        <v>  </v>
      </c>
      <c r="M59" s="132" t="str">
        <f>IF(D59 = "", "", SUMIFS('LANÇAMENTOS ENT'!N:N, 'LANÇAMENTOS ENT'!E:E, D59))</f>
        <v/>
      </c>
      <c r="N59" s="132" t="str">
        <f>IF(D59 = "", "",SUMIFS('LANÇAMENTOS SAÍ'!K:K, 'LANÇAMENTOS SAÍ'!E:E, D59))</f>
        <v/>
      </c>
      <c r="O59" s="197" t="str">
        <f>IFERROR(VLOOKUP(D59,'INVENTÁRIO'!$D$11:$L$411, 9, FALSE)/SUM('INVENTÁRIO'!L:L),"")</f>
        <v>0.0%</v>
      </c>
      <c r="P59" s="197" t="str">
        <f>IFERROR(I59/SUM('INVENTÁRIO'!I:I), "")</f>
        <v>0.0%</v>
      </c>
      <c r="Q59" s="132" t="str">
        <f t="shared" si="3"/>
        <v/>
      </c>
      <c r="R59" s="132" t="str">
        <f t="shared" si="4"/>
        <v/>
      </c>
      <c r="S59" s="185"/>
      <c r="T59" s="185"/>
      <c r="U59" s="35"/>
      <c r="V59" s="4"/>
      <c r="W59" s="4"/>
      <c r="X59" s="4"/>
      <c r="Y59" s="55"/>
      <c r="Z59" s="55" t="str">
        <f t="shared" si="6"/>
        <v/>
      </c>
      <c r="AA59" s="105" t="str">
        <f t="shared" si="7"/>
        <v/>
      </c>
      <c r="AB59" s="152" t="str">
        <f t="shared" si="8"/>
        <v/>
      </c>
      <c r="AC59" s="55"/>
      <c r="AD59" s="55" t="str">
        <f t="shared" si="9"/>
        <v/>
      </c>
      <c r="AE59" s="105" t="str">
        <f t="shared" si="19"/>
        <v/>
      </c>
      <c r="AF59" s="55" t="str">
        <f t="shared" si="10"/>
        <v/>
      </c>
      <c r="AG59" s="55"/>
      <c r="AH59" s="55" t="str">
        <f t="shared" si="11"/>
        <v>#NUM!</v>
      </c>
      <c r="AI59" s="55" t="str">
        <f t="shared" si="12"/>
        <v>#NUM!</v>
      </c>
      <c r="AJ59" s="152" t="str">
        <f t="shared" si="13"/>
        <v/>
      </c>
      <c r="AK59" s="176" t="str">
        <f t="shared" si="14"/>
        <v/>
      </c>
      <c r="AL59" s="176" t="str">
        <f t="shared" si="20"/>
        <v/>
      </c>
      <c r="AM59" s="176" t="str">
        <f t="shared" si="15"/>
        <v/>
      </c>
      <c r="AN59" s="55"/>
      <c r="AO59" s="55"/>
      <c r="AP59" s="55"/>
      <c r="AQ59" s="105" t="str">
        <f t="shared" si="16"/>
        <v/>
      </c>
      <c r="AR59" s="105"/>
      <c r="AS59" s="129" t="str">
        <f>'CADASTRO PROD'!I57</f>
        <v/>
      </c>
      <c r="AT59" s="129" t="str">
        <f t="shared" si="17"/>
        <v>0</v>
      </c>
      <c r="AU59" s="105" t="str">
        <f t="shared" si="21"/>
        <v/>
      </c>
      <c r="AV59" s="129"/>
      <c r="AW59" s="129"/>
      <c r="AX59" s="129"/>
      <c r="AY59" s="129"/>
      <c r="AZ59" s="129"/>
      <c r="BA59" s="55"/>
      <c r="BB59" s="55"/>
      <c r="BC59" s="55"/>
      <c r="BD59" s="55"/>
      <c r="BE59" s="55"/>
    </row>
    <row r="60" ht="30.0" customHeight="1">
      <c r="A60" s="1"/>
      <c r="B60" s="166" t="str">
        <f t="shared" si="1"/>
        <v>0</v>
      </c>
      <c r="C60" s="98" t="str">
        <f t="shared" si="18"/>
        <v>-</v>
      </c>
      <c r="D60" s="151" t="str">
        <f>IF('CADASTRO PROD'!D58 = "","", 'CADASTRO PROD'!D58)</f>
        <v/>
      </c>
      <c r="E60" s="100" t="str">
        <f>IF('CADASTRO PROD'!E58:G58 = "", "", 'CADASTRO PROD'!E58:G58)</f>
        <v/>
      </c>
      <c r="F60" s="92"/>
      <c r="G60" s="93"/>
      <c r="H60" s="101" t="str">
        <f>IFERROR(VLOOKUP(D60, 'CADASTRO PROD'!$D$8:$H$407, 5, FALSE),"")</f>
        <v/>
      </c>
      <c r="I60" s="101" t="str">
        <f>VLOOKUP(D60, 'INVENTÁRIO'!$D$11:$I$511, 6, FALSE)</f>
        <v/>
      </c>
      <c r="J60" s="98" t="str">
        <f t="shared" si="2"/>
        <v/>
      </c>
      <c r="K60" s="103" t="str">
        <f>IF(D60 = "", "", SUMIFS('LANÇAMENTOS ENT'!T:T, 'LANÇAMENTOS ENT'!E:E, D60))</f>
        <v>  </v>
      </c>
      <c r="L60" s="103" t="str">
        <f>IF(D60 = "", "",SUMIFS('LANÇAMENTOS SAÍ'!M:M, 'LANÇAMENTOS SAÍ'!E:E, D60))</f>
        <v>  </v>
      </c>
      <c r="M60" s="124" t="str">
        <f>IF(D60 = "", "", SUMIFS('LANÇAMENTOS ENT'!N:N, 'LANÇAMENTOS ENT'!E:E, D60))</f>
        <v/>
      </c>
      <c r="N60" s="124" t="str">
        <f>IF(D60 = "", "",SUMIFS('LANÇAMENTOS SAÍ'!K:K, 'LANÇAMENTOS SAÍ'!E:E, D60))</f>
        <v/>
      </c>
      <c r="O60" s="195" t="str">
        <f>IFERROR(VLOOKUP(D60,'INVENTÁRIO'!$D$11:$L$411, 9, FALSE)/SUM('INVENTÁRIO'!L:L),"")</f>
        <v>0.0%</v>
      </c>
      <c r="P60" s="195" t="str">
        <f>IFERROR(I60/SUM('INVENTÁRIO'!I:I), "")</f>
        <v>0.0%</v>
      </c>
      <c r="Q60" s="124" t="str">
        <f t="shared" si="3"/>
        <v/>
      </c>
      <c r="R60" s="124" t="str">
        <f t="shared" si="4"/>
        <v/>
      </c>
      <c r="S60" s="185"/>
      <c r="T60" s="185"/>
      <c r="U60" s="35"/>
      <c r="V60" s="4"/>
      <c r="W60" s="4"/>
      <c r="X60" s="4"/>
      <c r="Y60" s="55"/>
      <c r="Z60" s="55" t="str">
        <f t="shared" si="6"/>
        <v/>
      </c>
      <c r="AA60" s="105" t="str">
        <f t="shared" si="7"/>
        <v/>
      </c>
      <c r="AB60" s="152" t="str">
        <f t="shared" si="8"/>
        <v/>
      </c>
      <c r="AC60" s="55"/>
      <c r="AD60" s="55" t="str">
        <f t="shared" si="9"/>
        <v/>
      </c>
      <c r="AE60" s="105" t="str">
        <f t="shared" si="19"/>
        <v/>
      </c>
      <c r="AF60" s="55" t="str">
        <f t="shared" si="10"/>
        <v/>
      </c>
      <c r="AG60" s="55"/>
      <c r="AH60" s="55" t="str">
        <f t="shared" si="11"/>
        <v>#NUM!</v>
      </c>
      <c r="AI60" s="55" t="str">
        <f t="shared" si="12"/>
        <v>#NUM!</v>
      </c>
      <c r="AJ60" s="152" t="str">
        <f t="shared" si="13"/>
        <v/>
      </c>
      <c r="AK60" s="176" t="str">
        <f t="shared" si="14"/>
        <v/>
      </c>
      <c r="AL60" s="176" t="str">
        <f t="shared" si="20"/>
        <v/>
      </c>
      <c r="AM60" s="176" t="str">
        <f t="shared" si="15"/>
        <v/>
      </c>
      <c r="AN60" s="55"/>
      <c r="AO60" s="55"/>
      <c r="AP60" s="55"/>
      <c r="AQ60" s="105" t="str">
        <f t="shared" si="16"/>
        <v/>
      </c>
      <c r="AR60" s="105"/>
      <c r="AS60" s="129" t="str">
        <f>'CADASTRO PROD'!I58</f>
        <v/>
      </c>
      <c r="AT60" s="129" t="str">
        <f t="shared" si="17"/>
        <v>0</v>
      </c>
      <c r="AU60" s="105" t="str">
        <f t="shared" si="21"/>
        <v/>
      </c>
      <c r="AV60" s="129"/>
      <c r="AW60" s="129"/>
      <c r="AX60" s="129"/>
      <c r="AY60" s="129"/>
      <c r="AZ60" s="129"/>
      <c r="BA60" s="55"/>
      <c r="BB60" s="55"/>
      <c r="BC60" s="55"/>
      <c r="BD60" s="55"/>
      <c r="BE60" s="55"/>
    </row>
    <row r="61" ht="30.0" customHeight="1">
      <c r="A61" s="1"/>
      <c r="B61" s="166" t="str">
        <f t="shared" si="1"/>
        <v>0</v>
      </c>
      <c r="C61" s="108" t="str">
        <f t="shared" si="18"/>
        <v>-</v>
      </c>
      <c r="D61" s="150" t="str">
        <f>IF('CADASTRO PROD'!D59 = "","", 'CADASTRO PROD'!D59)</f>
        <v/>
      </c>
      <c r="E61" s="110" t="str">
        <f>IF('CADASTRO PROD'!E59:G59 = "", "", 'CADASTRO PROD'!E59:G59)</f>
        <v/>
      </c>
      <c r="F61" s="92"/>
      <c r="G61" s="93"/>
      <c r="H61" s="111" t="str">
        <f>IFERROR(VLOOKUP(D61, 'CADASTRO PROD'!$D$8:$H$407, 5, FALSE),"")</f>
        <v/>
      </c>
      <c r="I61" s="111" t="str">
        <f>VLOOKUP(D61, 'INVENTÁRIO'!$D$11:$I$511, 6, FALSE)</f>
        <v/>
      </c>
      <c r="J61" s="108" t="str">
        <f t="shared" si="2"/>
        <v/>
      </c>
      <c r="K61" s="113" t="str">
        <f>IF(D61 = "", "", SUMIFS('LANÇAMENTOS ENT'!T:T, 'LANÇAMENTOS ENT'!E:E, D61))</f>
        <v>  </v>
      </c>
      <c r="L61" s="113" t="str">
        <f>IF(D61 = "", "",SUMIFS('LANÇAMENTOS SAÍ'!M:M, 'LANÇAMENTOS SAÍ'!E:E, D61))</f>
        <v>  </v>
      </c>
      <c r="M61" s="132" t="str">
        <f>IF(D61 = "", "", SUMIFS('LANÇAMENTOS ENT'!N:N, 'LANÇAMENTOS ENT'!E:E, D61))</f>
        <v/>
      </c>
      <c r="N61" s="132" t="str">
        <f>IF(D61 = "", "",SUMIFS('LANÇAMENTOS SAÍ'!K:K, 'LANÇAMENTOS SAÍ'!E:E, D61))</f>
        <v/>
      </c>
      <c r="O61" s="197" t="str">
        <f>IFERROR(VLOOKUP(D61,'INVENTÁRIO'!$D$11:$L$411, 9, FALSE)/SUM('INVENTÁRIO'!L:L),"")</f>
        <v>0.0%</v>
      </c>
      <c r="P61" s="197" t="str">
        <f>IFERROR(I61/SUM('INVENTÁRIO'!I:I), "")</f>
        <v>0.0%</v>
      </c>
      <c r="Q61" s="132" t="str">
        <f t="shared" si="3"/>
        <v/>
      </c>
      <c r="R61" s="132" t="str">
        <f t="shared" si="4"/>
        <v/>
      </c>
      <c r="S61" s="185"/>
      <c r="T61" s="185"/>
      <c r="U61" s="35"/>
      <c r="V61" s="4"/>
      <c r="W61" s="4"/>
      <c r="X61" s="4"/>
      <c r="Y61" s="55"/>
      <c r="Z61" s="55" t="str">
        <f t="shared" si="6"/>
        <v/>
      </c>
      <c r="AA61" s="105" t="str">
        <f t="shared" si="7"/>
        <v/>
      </c>
      <c r="AB61" s="152" t="str">
        <f t="shared" si="8"/>
        <v/>
      </c>
      <c r="AC61" s="55"/>
      <c r="AD61" s="55" t="str">
        <f t="shared" si="9"/>
        <v/>
      </c>
      <c r="AE61" s="105" t="str">
        <f t="shared" si="19"/>
        <v/>
      </c>
      <c r="AF61" s="55" t="str">
        <f t="shared" si="10"/>
        <v/>
      </c>
      <c r="AG61" s="55"/>
      <c r="AH61" s="55" t="str">
        <f t="shared" si="11"/>
        <v>#NUM!</v>
      </c>
      <c r="AI61" s="55" t="str">
        <f t="shared" si="12"/>
        <v>#NUM!</v>
      </c>
      <c r="AJ61" s="152" t="str">
        <f t="shared" si="13"/>
        <v/>
      </c>
      <c r="AK61" s="176" t="str">
        <f t="shared" si="14"/>
        <v/>
      </c>
      <c r="AL61" s="176" t="str">
        <f t="shared" si="20"/>
        <v/>
      </c>
      <c r="AM61" s="176" t="str">
        <f t="shared" si="15"/>
        <v/>
      </c>
      <c r="AN61" s="55"/>
      <c r="AO61" s="55"/>
      <c r="AP61" s="55"/>
      <c r="AQ61" s="105" t="str">
        <f t="shared" si="16"/>
        <v/>
      </c>
      <c r="AR61" s="105"/>
      <c r="AS61" s="129" t="str">
        <f>'CADASTRO PROD'!I59</f>
        <v/>
      </c>
      <c r="AT61" s="129" t="str">
        <f t="shared" si="17"/>
        <v>0</v>
      </c>
      <c r="AU61" s="105" t="str">
        <f t="shared" si="21"/>
        <v/>
      </c>
      <c r="AV61" s="129"/>
      <c r="AW61" s="129"/>
      <c r="AX61" s="129"/>
      <c r="AY61" s="129"/>
      <c r="AZ61" s="129"/>
      <c r="BA61" s="55"/>
      <c r="BB61" s="55"/>
      <c r="BC61" s="55"/>
      <c r="BD61" s="55"/>
      <c r="BE61" s="55"/>
    </row>
    <row r="62" ht="30.0" customHeight="1">
      <c r="A62" s="1"/>
      <c r="B62" s="166" t="str">
        <f t="shared" si="1"/>
        <v>0</v>
      </c>
      <c r="C62" s="98" t="str">
        <f t="shared" si="18"/>
        <v>-</v>
      </c>
      <c r="D62" s="151" t="str">
        <f>IF('CADASTRO PROD'!D60 = "","", 'CADASTRO PROD'!D60)</f>
        <v/>
      </c>
      <c r="E62" s="100" t="str">
        <f>IF('CADASTRO PROD'!E60:G60 = "", "", 'CADASTRO PROD'!E60:G60)</f>
        <v/>
      </c>
      <c r="F62" s="92"/>
      <c r="G62" s="93"/>
      <c r="H62" s="101" t="str">
        <f>IFERROR(VLOOKUP(D62, 'CADASTRO PROD'!$D$8:$H$407, 5, FALSE),"")</f>
        <v/>
      </c>
      <c r="I62" s="101" t="str">
        <f>VLOOKUP(D62, 'INVENTÁRIO'!$D$11:$I$511, 6, FALSE)</f>
        <v/>
      </c>
      <c r="J62" s="98" t="str">
        <f t="shared" si="2"/>
        <v/>
      </c>
      <c r="K62" s="103" t="str">
        <f>IF(D62 = "", "", SUMIFS('LANÇAMENTOS ENT'!T:T, 'LANÇAMENTOS ENT'!E:E, D62))</f>
        <v>  </v>
      </c>
      <c r="L62" s="103" t="str">
        <f>IF(D62 = "", "",SUMIFS('LANÇAMENTOS SAÍ'!M:M, 'LANÇAMENTOS SAÍ'!E:E, D62))</f>
        <v>  </v>
      </c>
      <c r="M62" s="124" t="str">
        <f>IF(D62 = "", "", SUMIFS('LANÇAMENTOS ENT'!N:N, 'LANÇAMENTOS ENT'!E:E, D62))</f>
        <v/>
      </c>
      <c r="N62" s="124" t="str">
        <f>IF(D62 = "", "",SUMIFS('LANÇAMENTOS SAÍ'!K:K, 'LANÇAMENTOS SAÍ'!E:E, D62))</f>
        <v/>
      </c>
      <c r="O62" s="195" t="str">
        <f>IFERROR(VLOOKUP(D62,'INVENTÁRIO'!$D$11:$L$411, 9, FALSE)/SUM('INVENTÁRIO'!L:L),"")</f>
        <v>0.0%</v>
      </c>
      <c r="P62" s="195" t="str">
        <f>IFERROR(I62/SUM('INVENTÁRIO'!I:I), "")</f>
        <v>0.0%</v>
      </c>
      <c r="Q62" s="124" t="str">
        <f t="shared" si="3"/>
        <v/>
      </c>
      <c r="R62" s="124" t="str">
        <f t="shared" si="4"/>
        <v/>
      </c>
      <c r="S62" s="185"/>
      <c r="T62" s="185"/>
      <c r="U62" s="35"/>
      <c r="V62" s="4"/>
      <c r="W62" s="4"/>
      <c r="X62" s="4"/>
      <c r="Y62" s="55"/>
      <c r="Z62" s="55" t="str">
        <f t="shared" si="6"/>
        <v/>
      </c>
      <c r="AA62" s="105" t="str">
        <f t="shared" si="7"/>
        <v/>
      </c>
      <c r="AB62" s="152" t="str">
        <f t="shared" si="8"/>
        <v/>
      </c>
      <c r="AC62" s="55"/>
      <c r="AD62" s="55" t="str">
        <f t="shared" si="9"/>
        <v/>
      </c>
      <c r="AE62" s="105" t="str">
        <f t="shared" si="19"/>
        <v/>
      </c>
      <c r="AF62" s="55" t="str">
        <f t="shared" si="10"/>
        <v/>
      </c>
      <c r="AG62" s="55"/>
      <c r="AH62" s="55" t="str">
        <f t="shared" si="11"/>
        <v>#NUM!</v>
      </c>
      <c r="AI62" s="55" t="str">
        <f t="shared" si="12"/>
        <v>#NUM!</v>
      </c>
      <c r="AJ62" s="152" t="str">
        <f t="shared" si="13"/>
        <v/>
      </c>
      <c r="AK62" s="176" t="str">
        <f t="shared" si="14"/>
        <v/>
      </c>
      <c r="AL62" s="176" t="str">
        <f t="shared" si="20"/>
        <v/>
      </c>
      <c r="AM62" s="176" t="str">
        <f t="shared" si="15"/>
        <v/>
      </c>
      <c r="AN62" s="55"/>
      <c r="AO62" s="55"/>
      <c r="AP62" s="55"/>
      <c r="AQ62" s="105" t="str">
        <f t="shared" si="16"/>
        <v/>
      </c>
      <c r="AR62" s="105"/>
      <c r="AS62" s="129" t="str">
        <f>'CADASTRO PROD'!I60</f>
        <v/>
      </c>
      <c r="AT62" s="129" t="str">
        <f t="shared" si="17"/>
        <v>0</v>
      </c>
      <c r="AU62" s="105" t="str">
        <f t="shared" si="21"/>
        <v/>
      </c>
      <c r="AV62" s="129"/>
      <c r="AW62" s="129"/>
      <c r="AX62" s="129"/>
      <c r="AY62" s="129"/>
      <c r="AZ62" s="129"/>
      <c r="BA62" s="55"/>
      <c r="BB62" s="55"/>
      <c r="BC62" s="55"/>
      <c r="BD62" s="55"/>
      <c r="BE62" s="55"/>
    </row>
    <row r="63" ht="30.0" customHeight="1">
      <c r="A63" s="1"/>
      <c r="B63" s="166" t="str">
        <f t="shared" si="1"/>
        <v>0</v>
      </c>
      <c r="C63" s="108" t="str">
        <f t="shared" si="18"/>
        <v>-</v>
      </c>
      <c r="D63" s="150" t="str">
        <f>IF('CADASTRO PROD'!D61 = "","", 'CADASTRO PROD'!D61)</f>
        <v/>
      </c>
      <c r="E63" s="110" t="str">
        <f>IF('CADASTRO PROD'!E61:G61 = "", "", 'CADASTRO PROD'!E61:G61)</f>
        <v/>
      </c>
      <c r="F63" s="92"/>
      <c r="G63" s="93"/>
      <c r="H63" s="111" t="str">
        <f>IFERROR(VLOOKUP(D63, 'CADASTRO PROD'!$D$8:$H$407, 5, FALSE),"")</f>
        <v/>
      </c>
      <c r="I63" s="111" t="str">
        <f>VLOOKUP(D63, 'INVENTÁRIO'!$D$11:$I$511, 6, FALSE)</f>
        <v/>
      </c>
      <c r="J63" s="108" t="str">
        <f t="shared" si="2"/>
        <v/>
      </c>
      <c r="K63" s="113" t="str">
        <f>IF(D63 = "", "", SUMIFS('LANÇAMENTOS ENT'!T:T, 'LANÇAMENTOS ENT'!E:E, D63))</f>
        <v>  </v>
      </c>
      <c r="L63" s="113" t="str">
        <f>IF(D63 = "", "",SUMIFS('LANÇAMENTOS SAÍ'!M:M, 'LANÇAMENTOS SAÍ'!E:E, D63))</f>
        <v>  </v>
      </c>
      <c r="M63" s="132" t="str">
        <f>IF(D63 = "", "", SUMIFS('LANÇAMENTOS ENT'!N:N, 'LANÇAMENTOS ENT'!E:E, D63))</f>
        <v/>
      </c>
      <c r="N63" s="132" t="str">
        <f>IF(D63 = "", "",SUMIFS('LANÇAMENTOS SAÍ'!K:K, 'LANÇAMENTOS SAÍ'!E:E, D63))</f>
        <v/>
      </c>
      <c r="O63" s="197" t="str">
        <f>IFERROR(VLOOKUP(D63,'INVENTÁRIO'!$D$11:$L$411, 9, FALSE)/SUM('INVENTÁRIO'!L:L),"")</f>
        <v>0.0%</v>
      </c>
      <c r="P63" s="197" t="str">
        <f>IFERROR(I63/SUM('INVENTÁRIO'!I:I), "")</f>
        <v>0.0%</v>
      </c>
      <c r="Q63" s="132" t="str">
        <f t="shared" si="3"/>
        <v/>
      </c>
      <c r="R63" s="132" t="str">
        <f t="shared" si="4"/>
        <v/>
      </c>
      <c r="S63" s="185"/>
      <c r="T63" s="185"/>
      <c r="U63" s="35"/>
      <c r="V63" s="4"/>
      <c r="W63" s="4"/>
      <c r="X63" s="4"/>
      <c r="Y63" s="55"/>
      <c r="Z63" s="55" t="str">
        <f t="shared" si="6"/>
        <v/>
      </c>
      <c r="AA63" s="105" t="str">
        <f t="shared" si="7"/>
        <v/>
      </c>
      <c r="AB63" s="152" t="str">
        <f t="shared" si="8"/>
        <v/>
      </c>
      <c r="AC63" s="55"/>
      <c r="AD63" s="55" t="str">
        <f t="shared" si="9"/>
        <v/>
      </c>
      <c r="AE63" s="105" t="str">
        <f t="shared" si="19"/>
        <v/>
      </c>
      <c r="AF63" s="55" t="str">
        <f t="shared" si="10"/>
        <v/>
      </c>
      <c r="AG63" s="55"/>
      <c r="AH63" s="55" t="str">
        <f t="shared" si="11"/>
        <v>#NUM!</v>
      </c>
      <c r="AI63" s="55" t="str">
        <f t="shared" si="12"/>
        <v>#NUM!</v>
      </c>
      <c r="AJ63" s="152" t="str">
        <f t="shared" si="13"/>
        <v/>
      </c>
      <c r="AK63" s="176" t="str">
        <f t="shared" si="14"/>
        <v/>
      </c>
      <c r="AL63" s="176" t="str">
        <f t="shared" si="20"/>
        <v/>
      </c>
      <c r="AM63" s="176" t="str">
        <f t="shared" si="15"/>
        <v/>
      </c>
      <c r="AN63" s="55"/>
      <c r="AO63" s="55"/>
      <c r="AP63" s="55"/>
      <c r="AQ63" s="105" t="str">
        <f t="shared" si="16"/>
        <v/>
      </c>
      <c r="AR63" s="105"/>
      <c r="AS63" s="129" t="str">
        <f>'CADASTRO PROD'!I61</f>
        <v/>
      </c>
      <c r="AT63" s="129" t="str">
        <f t="shared" si="17"/>
        <v>0</v>
      </c>
      <c r="AU63" s="105" t="str">
        <f t="shared" si="21"/>
        <v/>
      </c>
      <c r="AV63" s="129"/>
      <c r="AW63" s="129"/>
      <c r="AX63" s="129"/>
      <c r="AY63" s="129"/>
      <c r="AZ63" s="129"/>
      <c r="BA63" s="55"/>
      <c r="BB63" s="55"/>
      <c r="BC63" s="55"/>
      <c r="BD63" s="55"/>
      <c r="BE63" s="55"/>
    </row>
    <row r="64" ht="30.0" customHeight="1">
      <c r="A64" s="1"/>
      <c r="B64" s="166" t="str">
        <f t="shared" si="1"/>
        <v>0</v>
      </c>
      <c r="C64" s="98" t="str">
        <f t="shared" si="18"/>
        <v>-</v>
      </c>
      <c r="D64" s="151" t="str">
        <f>IF('CADASTRO PROD'!D62 = "","", 'CADASTRO PROD'!D62)</f>
        <v/>
      </c>
      <c r="E64" s="100" t="str">
        <f>IF('CADASTRO PROD'!E62:G62 = "", "", 'CADASTRO PROD'!E62:G62)</f>
        <v/>
      </c>
      <c r="F64" s="92"/>
      <c r="G64" s="93"/>
      <c r="H64" s="101" t="str">
        <f>IFERROR(VLOOKUP(D64, 'CADASTRO PROD'!$D$8:$H$407, 5, FALSE),"")</f>
        <v/>
      </c>
      <c r="I64" s="101" t="str">
        <f>VLOOKUP(D64, 'INVENTÁRIO'!$D$11:$I$511, 6, FALSE)</f>
        <v/>
      </c>
      <c r="J64" s="98" t="str">
        <f t="shared" si="2"/>
        <v/>
      </c>
      <c r="K64" s="103" t="str">
        <f>IF(D64 = "", "", SUMIFS('LANÇAMENTOS ENT'!T:T, 'LANÇAMENTOS ENT'!E:E, D64))</f>
        <v>  </v>
      </c>
      <c r="L64" s="103" t="str">
        <f>IF(D64 = "", "",SUMIFS('LANÇAMENTOS SAÍ'!M:M, 'LANÇAMENTOS SAÍ'!E:E, D64))</f>
        <v>  </v>
      </c>
      <c r="M64" s="124" t="str">
        <f>IF(D64 = "", "", SUMIFS('LANÇAMENTOS ENT'!N:N, 'LANÇAMENTOS ENT'!E:E, D64))</f>
        <v/>
      </c>
      <c r="N64" s="124" t="str">
        <f>IF(D64 = "", "",SUMIFS('LANÇAMENTOS SAÍ'!K:K, 'LANÇAMENTOS SAÍ'!E:E, D64))</f>
        <v/>
      </c>
      <c r="O64" s="195" t="str">
        <f>IFERROR(VLOOKUP(D64,'INVENTÁRIO'!$D$11:$L$411, 9, FALSE)/SUM('INVENTÁRIO'!L:L),"")</f>
        <v>0.0%</v>
      </c>
      <c r="P64" s="195" t="str">
        <f>IFERROR(I64/SUM('INVENTÁRIO'!I:I), "")</f>
        <v>0.0%</v>
      </c>
      <c r="Q64" s="124" t="str">
        <f t="shared" si="3"/>
        <v/>
      </c>
      <c r="R64" s="124" t="str">
        <f t="shared" si="4"/>
        <v/>
      </c>
      <c r="S64" s="185"/>
      <c r="T64" s="185"/>
      <c r="U64" s="35"/>
      <c r="V64" s="4"/>
      <c r="W64" s="4"/>
      <c r="X64" s="4"/>
      <c r="Y64" s="55"/>
      <c r="Z64" s="55" t="str">
        <f t="shared" si="6"/>
        <v/>
      </c>
      <c r="AA64" s="105" t="str">
        <f t="shared" si="7"/>
        <v/>
      </c>
      <c r="AB64" s="152" t="str">
        <f t="shared" si="8"/>
        <v/>
      </c>
      <c r="AC64" s="55"/>
      <c r="AD64" s="55" t="str">
        <f t="shared" si="9"/>
        <v/>
      </c>
      <c r="AE64" s="105" t="str">
        <f t="shared" si="19"/>
        <v/>
      </c>
      <c r="AF64" s="55" t="str">
        <f t="shared" si="10"/>
        <v/>
      </c>
      <c r="AG64" s="55"/>
      <c r="AH64" s="55" t="str">
        <f t="shared" si="11"/>
        <v>#NUM!</v>
      </c>
      <c r="AI64" s="55" t="str">
        <f t="shared" si="12"/>
        <v>#NUM!</v>
      </c>
      <c r="AJ64" s="152" t="str">
        <f t="shared" si="13"/>
        <v/>
      </c>
      <c r="AK64" s="176" t="str">
        <f t="shared" si="14"/>
        <v/>
      </c>
      <c r="AL64" s="176" t="str">
        <f t="shared" si="20"/>
        <v/>
      </c>
      <c r="AM64" s="176" t="str">
        <f t="shared" si="15"/>
        <v/>
      </c>
      <c r="AN64" s="55"/>
      <c r="AO64" s="55"/>
      <c r="AP64" s="55"/>
      <c r="AQ64" s="105" t="str">
        <f t="shared" si="16"/>
        <v/>
      </c>
      <c r="AR64" s="105"/>
      <c r="AS64" s="129" t="str">
        <f>'CADASTRO PROD'!I62</f>
        <v/>
      </c>
      <c r="AT64" s="129" t="str">
        <f t="shared" si="17"/>
        <v>0</v>
      </c>
      <c r="AU64" s="105" t="str">
        <f t="shared" si="21"/>
        <v/>
      </c>
      <c r="AV64" s="129"/>
      <c r="AW64" s="129"/>
      <c r="AX64" s="129"/>
      <c r="AY64" s="129"/>
      <c r="AZ64" s="129"/>
      <c r="BA64" s="55"/>
      <c r="BB64" s="55"/>
      <c r="BC64" s="55"/>
      <c r="BD64" s="55"/>
      <c r="BE64" s="55"/>
    </row>
    <row r="65" ht="30.0" customHeight="1">
      <c r="A65" s="1"/>
      <c r="B65" s="166" t="str">
        <f t="shared" si="1"/>
        <v>0</v>
      </c>
      <c r="C65" s="108" t="str">
        <f t="shared" si="18"/>
        <v>-</v>
      </c>
      <c r="D65" s="150" t="str">
        <f>IF('CADASTRO PROD'!D63 = "","", 'CADASTRO PROD'!D63)</f>
        <v/>
      </c>
      <c r="E65" s="110" t="str">
        <f>IF('CADASTRO PROD'!E63:G63 = "", "", 'CADASTRO PROD'!E63:G63)</f>
        <v/>
      </c>
      <c r="F65" s="92"/>
      <c r="G65" s="93"/>
      <c r="H65" s="111" t="str">
        <f>IFERROR(VLOOKUP(D65, 'CADASTRO PROD'!$D$8:$H$407, 5, FALSE),"")</f>
        <v/>
      </c>
      <c r="I65" s="111" t="str">
        <f>VLOOKUP(D65, 'INVENTÁRIO'!$D$11:$I$511, 6, FALSE)</f>
        <v/>
      </c>
      <c r="J65" s="108" t="str">
        <f t="shared" si="2"/>
        <v/>
      </c>
      <c r="K65" s="113" t="str">
        <f>IF(D65 = "", "", SUMIFS('LANÇAMENTOS ENT'!T:T, 'LANÇAMENTOS ENT'!E:E, D65))</f>
        <v>  </v>
      </c>
      <c r="L65" s="113" t="str">
        <f>IF(D65 = "", "",SUMIFS('LANÇAMENTOS SAÍ'!M:M, 'LANÇAMENTOS SAÍ'!E:E, D65))</f>
        <v>  </v>
      </c>
      <c r="M65" s="132" t="str">
        <f>IF(D65 = "", "", SUMIFS('LANÇAMENTOS ENT'!N:N, 'LANÇAMENTOS ENT'!E:E, D65))</f>
        <v/>
      </c>
      <c r="N65" s="132" t="str">
        <f>IF(D65 = "", "",SUMIFS('LANÇAMENTOS SAÍ'!K:K, 'LANÇAMENTOS SAÍ'!E:E, D65))</f>
        <v/>
      </c>
      <c r="O65" s="197" t="str">
        <f>IFERROR(VLOOKUP(D65,'INVENTÁRIO'!$D$11:$L$411, 9, FALSE)/SUM('INVENTÁRIO'!L:L),"")</f>
        <v>0.0%</v>
      </c>
      <c r="P65" s="197" t="str">
        <f>IFERROR(I65/SUM('INVENTÁRIO'!I:I), "")</f>
        <v>0.0%</v>
      </c>
      <c r="Q65" s="132" t="str">
        <f t="shared" si="3"/>
        <v/>
      </c>
      <c r="R65" s="132" t="str">
        <f t="shared" si="4"/>
        <v/>
      </c>
      <c r="S65" s="185"/>
      <c r="T65" s="185"/>
      <c r="U65" s="35"/>
      <c r="V65" s="4"/>
      <c r="W65" s="4"/>
      <c r="X65" s="4"/>
      <c r="Y65" s="55"/>
      <c r="Z65" s="55" t="str">
        <f t="shared" si="6"/>
        <v/>
      </c>
      <c r="AA65" s="105" t="str">
        <f t="shared" si="7"/>
        <v/>
      </c>
      <c r="AB65" s="152" t="str">
        <f t="shared" si="8"/>
        <v/>
      </c>
      <c r="AC65" s="55"/>
      <c r="AD65" s="55" t="str">
        <f t="shared" si="9"/>
        <v/>
      </c>
      <c r="AE65" s="105" t="str">
        <f t="shared" si="19"/>
        <v/>
      </c>
      <c r="AF65" s="55" t="str">
        <f t="shared" si="10"/>
        <v/>
      </c>
      <c r="AG65" s="55"/>
      <c r="AH65" s="55" t="str">
        <f t="shared" si="11"/>
        <v>#NUM!</v>
      </c>
      <c r="AI65" s="55" t="str">
        <f t="shared" si="12"/>
        <v>#NUM!</v>
      </c>
      <c r="AJ65" s="152" t="str">
        <f t="shared" si="13"/>
        <v/>
      </c>
      <c r="AK65" s="176" t="str">
        <f t="shared" si="14"/>
        <v/>
      </c>
      <c r="AL65" s="176" t="str">
        <f t="shared" si="20"/>
        <v/>
      </c>
      <c r="AM65" s="176" t="str">
        <f t="shared" si="15"/>
        <v/>
      </c>
      <c r="AN65" s="55"/>
      <c r="AO65" s="55"/>
      <c r="AP65" s="55"/>
      <c r="AQ65" s="105" t="str">
        <f t="shared" si="16"/>
        <v/>
      </c>
      <c r="AR65" s="105"/>
      <c r="AS65" s="129" t="str">
        <f>'CADASTRO PROD'!I63</f>
        <v/>
      </c>
      <c r="AT65" s="129" t="str">
        <f t="shared" si="17"/>
        <v>0</v>
      </c>
      <c r="AU65" s="105" t="str">
        <f t="shared" si="21"/>
        <v/>
      </c>
      <c r="AV65" s="129"/>
      <c r="AW65" s="129"/>
      <c r="AX65" s="129"/>
      <c r="AY65" s="129"/>
      <c r="AZ65" s="129"/>
      <c r="BA65" s="55"/>
      <c r="BB65" s="55"/>
      <c r="BC65" s="55"/>
      <c r="BD65" s="55"/>
      <c r="BE65" s="55"/>
    </row>
    <row r="66" ht="30.0" customHeight="1">
      <c r="A66" s="1"/>
      <c r="B66" s="166" t="str">
        <f t="shared" si="1"/>
        <v>0</v>
      </c>
      <c r="C66" s="98" t="str">
        <f t="shared" si="18"/>
        <v>-</v>
      </c>
      <c r="D66" s="151" t="str">
        <f>IF('CADASTRO PROD'!D64 = "","", 'CADASTRO PROD'!D64)</f>
        <v/>
      </c>
      <c r="E66" s="100" t="str">
        <f>IF('CADASTRO PROD'!E64:G64 = "", "", 'CADASTRO PROD'!E64:G64)</f>
        <v/>
      </c>
      <c r="F66" s="92"/>
      <c r="G66" s="93"/>
      <c r="H66" s="101" t="str">
        <f>IFERROR(VLOOKUP(D66, 'CADASTRO PROD'!$D$8:$H$407, 5, FALSE),"")</f>
        <v/>
      </c>
      <c r="I66" s="101" t="str">
        <f>VLOOKUP(D66, 'INVENTÁRIO'!$D$11:$I$511, 6, FALSE)</f>
        <v/>
      </c>
      <c r="J66" s="98" t="str">
        <f t="shared" si="2"/>
        <v/>
      </c>
      <c r="K66" s="103" t="str">
        <f>IF(D66 = "", "", SUMIFS('LANÇAMENTOS ENT'!T:T, 'LANÇAMENTOS ENT'!E:E, D66))</f>
        <v>  </v>
      </c>
      <c r="L66" s="103" t="str">
        <f>IF(D66 = "", "",SUMIFS('LANÇAMENTOS SAÍ'!M:M, 'LANÇAMENTOS SAÍ'!E:E, D66))</f>
        <v>  </v>
      </c>
      <c r="M66" s="124" t="str">
        <f>IF(D66 = "", "", SUMIFS('LANÇAMENTOS ENT'!N:N, 'LANÇAMENTOS ENT'!E:E, D66))</f>
        <v/>
      </c>
      <c r="N66" s="124" t="str">
        <f>IF(D66 = "", "",SUMIFS('LANÇAMENTOS SAÍ'!K:K, 'LANÇAMENTOS SAÍ'!E:E, D66))</f>
        <v/>
      </c>
      <c r="O66" s="195" t="str">
        <f>IFERROR(VLOOKUP(D66,'INVENTÁRIO'!$D$11:$L$411, 9, FALSE)/SUM('INVENTÁRIO'!L:L),"")</f>
        <v>0.0%</v>
      </c>
      <c r="P66" s="195" t="str">
        <f>IFERROR(I66/SUM('INVENTÁRIO'!I:I), "")</f>
        <v>0.0%</v>
      </c>
      <c r="Q66" s="124" t="str">
        <f t="shared" si="3"/>
        <v/>
      </c>
      <c r="R66" s="124" t="str">
        <f t="shared" si="4"/>
        <v/>
      </c>
      <c r="S66" s="185"/>
      <c r="T66" s="185"/>
      <c r="U66" s="35"/>
      <c r="V66" s="4"/>
      <c r="W66" s="4"/>
      <c r="X66" s="4"/>
      <c r="Y66" s="55"/>
      <c r="Z66" s="55" t="str">
        <f t="shared" si="6"/>
        <v/>
      </c>
      <c r="AA66" s="105" t="str">
        <f t="shared" si="7"/>
        <v/>
      </c>
      <c r="AB66" s="152" t="str">
        <f t="shared" si="8"/>
        <v/>
      </c>
      <c r="AC66" s="55"/>
      <c r="AD66" s="55" t="str">
        <f t="shared" si="9"/>
        <v/>
      </c>
      <c r="AE66" s="105" t="str">
        <f t="shared" si="19"/>
        <v/>
      </c>
      <c r="AF66" s="55" t="str">
        <f t="shared" si="10"/>
        <v/>
      </c>
      <c r="AG66" s="55"/>
      <c r="AH66" s="55" t="str">
        <f t="shared" si="11"/>
        <v>#NUM!</v>
      </c>
      <c r="AI66" s="55" t="str">
        <f t="shared" si="12"/>
        <v>#NUM!</v>
      </c>
      <c r="AJ66" s="152" t="str">
        <f t="shared" si="13"/>
        <v/>
      </c>
      <c r="AK66" s="176" t="str">
        <f t="shared" si="14"/>
        <v/>
      </c>
      <c r="AL66" s="176" t="str">
        <f t="shared" si="20"/>
        <v/>
      </c>
      <c r="AM66" s="176" t="str">
        <f t="shared" si="15"/>
        <v/>
      </c>
      <c r="AN66" s="55"/>
      <c r="AO66" s="55"/>
      <c r="AP66" s="55"/>
      <c r="AQ66" s="105" t="str">
        <f t="shared" si="16"/>
        <v/>
      </c>
      <c r="AR66" s="105"/>
      <c r="AS66" s="129" t="str">
        <f>'CADASTRO PROD'!I64</f>
        <v/>
      </c>
      <c r="AT66" s="129" t="str">
        <f t="shared" si="17"/>
        <v>0</v>
      </c>
      <c r="AU66" s="105" t="str">
        <f t="shared" si="21"/>
        <v/>
      </c>
      <c r="AV66" s="129"/>
      <c r="AW66" s="129"/>
      <c r="AX66" s="129"/>
      <c r="AY66" s="129"/>
      <c r="AZ66" s="129"/>
      <c r="BA66" s="55"/>
      <c r="BB66" s="55"/>
      <c r="BC66" s="55"/>
      <c r="BD66" s="55"/>
      <c r="BE66" s="55"/>
    </row>
    <row r="67" ht="30.0" customHeight="1">
      <c r="A67" s="1"/>
      <c r="B67" s="166" t="str">
        <f t="shared" si="1"/>
        <v>0</v>
      </c>
      <c r="C67" s="108" t="str">
        <f t="shared" si="18"/>
        <v>-</v>
      </c>
      <c r="D67" s="150" t="str">
        <f>IF('CADASTRO PROD'!D65 = "","", 'CADASTRO PROD'!D65)</f>
        <v/>
      </c>
      <c r="E67" s="110" t="str">
        <f>IF('CADASTRO PROD'!E65:G65 = "", "", 'CADASTRO PROD'!E65:G65)</f>
        <v/>
      </c>
      <c r="F67" s="92"/>
      <c r="G67" s="93"/>
      <c r="H67" s="111" t="str">
        <f>IFERROR(VLOOKUP(D67, 'CADASTRO PROD'!$D$8:$H$407, 5, FALSE),"")</f>
        <v/>
      </c>
      <c r="I67" s="111" t="str">
        <f>VLOOKUP(D67, 'INVENTÁRIO'!$D$11:$I$511, 6, FALSE)</f>
        <v/>
      </c>
      <c r="J67" s="108" t="str">
        <f t="shared" si="2"/>
        <v/>
      </c>
      <c r="K67" s="113" t="str">
        <f>IF(D67 = "", "", SUMIFS('LANÇAMENTOS ENT'!T:T, 'LANÇAMENTOS ENT'!E:E, D67))</f>
        <v>  </v>
      </c>
      <c r="L67" s="113" t="str">
        <f>IF(D67 = "", "",SUMIFS('LANÇAMENTOS SAÍ'!M:M, 'LANÇAMENTOS SAÍ'!E:E, D67))</f>
        <v>  </v>
      </c>
      <c r="M67" s="132" t="str">
        <f>IF(D67 = "", "", SUMIFS('LANÇAMENTOS ENT'!N:N, 'LANÇAMENTOS ENT'!E:E, D67))</f>
        <v/>
      </c>
      <c r="N67" s="132" t="str">
        <f>IF(D67 = "", "",SUMIFS('LANÇAMENTOS SAÍ'!K:K, 'LANÇAMENTOS SAÍ'!E:E, D67))</f>
        <v/>
      </c>
      <c r="O67" s="197" t="str">
        <f>IFERROR(VLOOKUP(D67,'INVENTÁRIO'!$D$11:$L$411, 9, FALSE)/SUM('INVENTÁRIO'!L:L),"")</f>
        <v>0.0%</v>
      </c>
      <c r="P67" s="197" t="str">
        <f>IFERROR(I67/SUM('INVENTÁRIO'!I:I), "")</f>
        <v>0.0%</v>
      </c>
      <c r="Q67" s="132" t="str">
        <f t="shared" si="3"/>
        <v/>
      </c>
      <c r="R67" s="132" t="str">
        <f t="shared" si="4"/>
        <v/>
      </c>
      <c r="S67" s="185"/>
      <c r="T67" s="185"/>
      <c r="U67" s="35"/>
      <c r="V67" s="4"/>
      <c r="W67" s="4"/>
      <c r="X67" s="4"/>
      <c r="Y67" s="55"/>
      <c r="Z67" s="55" t="str">
        <f t="shared" si="6"/>
        <v/>
      </c>
      <c r="AA67" s="105" t="str">
        <f t="shared" si="7"/>
        <v/>
      </c>
      <c r="AB67" s="152" t="str">
        <f t="shared" si="8"/>
        <v/>
      </c>
      <c r="AC67" s="55"/>
      <c r="AD67" s="55" t="str">
        <f t="shared" si="9"/>
        <v/>
      </c>
      <c r="AE67" s="105" t="str">
        <f t="shared" si="19"/>
        <v/>
      </c>
      <c r="AF67" s="55" t="str">
        <f t="shared" si="10"/>
        <v/>
      </c>
      <c r="AG67" s="55"/>
      <c r="AH67" s="55" t="str">
        <f t="shared" si="11"/>
        <v>#NUM!</v>
      </c>
      <c r="AI67" s="55" t="str">
        <f t="shared" si="12"/>
        <v>#NUM!</v>
      </c>
      <c r="AJ67" s="152" t="str">
        <f t="shared" si="13"/>
        <v/>
      </c>
      <c r="AK67" s="176" t="str">
        <f t="shared" si="14"/>
        <v/>
      </c>
      <c r="AL67" s="176" t="str">
        <f t="shared" si="20"/>
        <v/>
      </c>
      <c r="AM67" s="176" t="str">
        <f t="shared" si="15"/>
        <v/>
      </c>
      <c r="AN67" s="55"/>
      <c r="AO67" s="55"/>
      <c r="AP67" s="55"/>
      <c r="AQ67" s="105" t="str">
        <f t="shared" si="16"/>
        <v/>
      </c>
      <c r="AR67" s="105"/>
      <c r="AS67" s="129" t="str">
        <f>'CADASTRO PROD'!I65</f>
        <v/>
      </c>
      <c r="AT67" s="129" t="str">
        <f t="shared" si="17"/>
        <v>0</v>
      </c>
      <c r="AU67" s="105" t="str">
        <f t="shared" si="21"/>
        <v/>
      </c>
      <c r="AV67" s="129"/>
      <c r="AW67" s="129"/>
      <c r="AX67" s="129"/>
      <c r="AY67" s="129"/>
      <c r="AZ67" s="129"/>
      <c r="BA67" s="55"/>
      <c r="BB67" s="55"/>
      <c r="BC67" s="55"/>
      <c r="BD67" s="55"/>
      <c r="BE67" s="55"/>
    </row>
    <row r="68" ht="30.0" customHeight="1">
      <c r="A68" s="1"/>
      <c r="B68" s="166" t="str">
        <f t="shared" si="1"/>
        <v>0</v>
      </c>
      <c r="C68" s="98" t="str">
        <f t="shared" si="18"/>
        <v>-</v>
      </c>
      <c r="D68" s="151" t="str">
        <f>IF('CADASTRO PROD'!D66 = "","", 'CADASTRO PROD'!D66)</f>
        <v/>
      </c>
      <c r="E68" s="100" t="str">
        <f>IF('CADASTRO PROD'!E66:G66 = "", "", 'CADASTRO PROD'!E66:G66)</f>
        <v/>
      </c>
      <c r="F68" s="92"/>
      <c r="G68" s="93"/>
      <c r="H68" s="101" t="str">
        <f>IFERROR(VLOOKUP(D68, 'CADASTRO PROD'!$D$8:$H$407, 5, FALSE),"")</f>
        <v/>
      </c>
      <c r="I68" s="101" t="str">
        <f>VLOOKUP(D68, 'INVENTÁRIO'!$D$11:$I$511, 6, FALSE)</f>
        <v/>
      </c>
      <c r="J68" s="98" t="str">
        <f t="shared" si="2"/>
        <v/>
      </c>
      <c r="K68" s="103" t="str">
        <f>IF(D68 = "", "", SUMIFS('LANÇAMENTOS ENT'!T:T, 'LANÇAMENTOS ENT'!E:E, D68))</f>
        <v>  </v>
      </c>
      <c r="L68" s="103" t="str">
        <f>IF(D68 = "", "",SUMIFS('LANÇAMENTOS SAÍ'!M:M, 'LANÇAMENTOS SAÍ'!E:E, D68))</f>
        <v>  </v>
      </c>
      <c r="M68" s="124" t="str">
        <f>IF(D68 = "", "", SUMIFS('LANÇAMENTOS ENT'!N:N, 'LANÇAMENTOS ENT'!E:E, D68))</f>
        <v/>
      </c>
      <c r="N68" s="124" t="str">
        <f>IF(D68 = "", "",SUMIFS('LANÇAMENTOS SAÍ'!K:K, 'LANÇAMENTOS SAÍ'!E:E, D68))</f>
        <v/>
      </c>
      <c r="O68" s="195" t="str">
        <f>IFERROR(VLOOKUP(D68,'INVENTÁRIO'!$D$11:$L$411, 9, FALSE)/SUM('INVENTÁRIO'!L:L),"")</f>
        <v>0.0%</v>
      </c>
      <c r="P68" s="195" t="str">
        <f>IFERROR(I68/SUM('INVENTÁRIO'!I:I), "")</f>
        <v>0.0%</v>
      </c>
      <c r="Q68" s="124" t="str">
        <f t="shared" si="3"/>
        <v/>
      </c>
      <c r="R68" s="124" t="str">
        <f t="shared" si="4"/>
        <v/>
      </c>
      <c r="S68" s="185"/>
      <c r="T68" s="185"/>
      <c r="U68" s="35"/>
      <c r="V68" s="4"/>
      <c r="W68" s="4"/>
      <c r="X68" s="4"/>
      <c r="Y68" s="55"/>
      <c r="Z68" s="55" t="str">
        <f t="shared" si="6"/>
        <v/>
      </c>
      <c r="AA68" s="105" t="str">
        <f t="shared" si="7"/>
        <v/>
      </c>
      <c r="AB68" s="152" t="str">
        <f t="shared" si="8"/>
        <v/>
      </c>
      <c r="AC68" s="55"/>
      <c r="AD68" s="55" t="str">
        <f t="shared" si="9"/>
        <v/>
      </c>
      <c r="AE68" s="105" t="str">
        <f t="shared" si="19"/>
        <v/>
      </c>
      <c r="AF68" s="55" t="str">
        <f t="shared" si="10"/>
        <v/>
      </c>
      <c r="AG68" s="55"/>
      <c r="AH68" s="55" t="str">
        <f t="shared" si="11"/>
        <v>#NUM!</v>
      </c>
      <c r="AI68" s="55" t="str">
        <f t="shared" si="12"/>
        <v>#NUM!</v>
      </c>
      <c r="AJ68" s="152" t="str">
        <f t="shared" si="13"/>
        <v/>
      </c>
      <c r="AK68" s="176" t="str">
        <f t="shared" si="14"/>
        <v/>
      </c>
      <c r="AL68" s="176" t="str">
        <f t="shared" si="20"/>
        <v/>
      </c>
      <c r="AM68" s="176" t="str">
        <f t="shared" si="15"/>
        <v/>
      </c>
      <c r="AN68" s="55"/>
      <c r="AO68" s="55"/>
      <c r="AP68" s="55"/>
      <c r="AQ68" s="105" t="str">
        <f t="shared" si="16"/>
        <v/>
      </c>
      <c r="AR68" s="105"/>
      <c r="AS68" s="129" t="str">
        <f>'CADASTRO PROD'!I66</f>
        <v/>
      </c>
      <c r="AT68" s="129" t="str">
        <f t="shared" si="17"/>
        <v>0</v>
      </c>
      <c r="AU68" s="105" t="str">
        <f t="shared" si="21"/>
        <v/>
      </c>
      <c r="AV68" s="129"/>
      <c r="AW68" s="129"/>
      <c r="AX68" s="129"/>
      <c r="AY68" s="129"/>
      <c r="AZ68" s="129"/>
      <c r="BA68" s="55"/>
      <c r="BB68" s="55"/>
      <c r="BC68" s="55"/>
      <c r="BD68" s="55"/>
      <c r="BE68" s="55"/>
    </row>
    <row r="69" ht="30.0" customHeight="1">
      <c r="A69" s="1"/>
      <c r="B69" s="166" t="str">
        <f t="shared" si="1"/>
        <v>0</v>
      </c>
      <c r="C69" s="108" t="str">
        <f t="shared" si="18"/>
        <v>-</v>
      </c>
      <c r="D69" s="150" t="str">
        <f>IF('CADASTRO PROD'!D67 = "","", 'CADASTRO PROD'!D67)</f>
        <v/>
      </c>
      <c r="E69" s="110" t="str">
        <f>IF('CADASTRO PROD'!E67:G67 = "", "", 'CADASTRO PROD'!E67:G67)</f>
        <v/>
      </c>
      <c r="F69" s="92"/>
      <c r="G69" s="93"/>
      <c r="H69" s="111" t="str">
        <f>IFERROR(VLOOKUP(D69, 'CADASTRO PROD'!$D$8:$H$407, 5, FALSE),"")</f>
        <v/>
      </c>
      <c r="I69" s="111" t="str">
        <f>VLOOKUP(D69, 'INVENTÁRIO'!$D$11:$I$511, 6, FALSE)</f>
        <v/>
      </c>
      <c r="J69" s="108" t="str">
        <f t="shared" si="2"/>
        <v/>
      </c>
      <c r="K69" s="113" t="str">
        <f>IF(D69 = "", "", SUMIFS('LANÇAMENTOS ENT'!T:T, 'LANÇAMENTOS ENT'!E:E, D69))</f>
        <v>  </v>
      </c>
      <c r="L69" s="113" t="str">
        <f>IF(D69 = "", "",SUMIFS('LANÇAMENTOS SAÍ'!M:M, 'LANÇAMENTOS SAÍ'!E:E, D69))</f>
        <v>  </v>
      </c>
      <c r="M69" s="132" t="str">
        <f>IF(D69 = "", "", SUMIFS('LANÇAMENTOS ENT'!N:N, 'LANÇAMENTOS ENT'!E:E, D69))</f>
        <v/>
      </c>
      <c r="N69" s="132" t="str">
        <f>IF(D69 = "", "",SUMIFS('LANÇAMENTOS SAÍ'!K:K, 'LANÇAMENTOS SAÍ'!E:E, D69))</f>
        <v/>
      </c>
      <c r="O69" s="197" t="str">
        <f>IFERROR(VLOOKUP(D69,'INVENTÁRIO'!$D$11:$L$411, 9, FALSE)/SUM('INVENTÁRIO'!L:L),"")</f>
        <v>0.0%</v>
      </c>
      <c r="P69" s="197" t="str">
        <f>IFERROR(I69/SUM('INVENTÁRIO'!I:I), "")</f>
        <v>0.0%</v>
      </c>
      <c r="Q69" s="132" t="str">
        <f t="shared" si="3"/>
        <v/>
      </c>
      <c r="R69" s="132" t="str">
        <f t="shared" si="4"/>
        <v/>
      </c>
      <c r="S69" s="185"/>
      <c r="T69" s="185"/>
      <c r="U69" s="35"/>
      <c r="V69" s="4"/>
      <c r="W69" s="4"/>
      <c r="X69" s="4"/>
      <c r="Y69" s="55"/>
      <c r="Z69" s="55" t="str">
        <f t="shared" si="6"/>
        <v/>
      </c>
      <c r="AA69" s="105" t="str">
        <f t="shared" si="7"/>
        <v/>
      </c>
      <c r="AB69" s="152" t="str">
        <f t="shared" si="8"/>
        <v/>
      </c>
      <c r="AC69" s="55"/>
      <c r="AD69" s="55" t="str">
        <f t="shared" si="9"/>
        <v/>
      </c>
      <c r="AE69" s="105" t="str">
        <f t="shared" si="19"/>
        <v/>
      </c>
      <c r="AF69" s="55" t="str">
        <f t="shared" si="10"/>
        <v/>
      </c>
      <c r="AG69" s="55"/>
      <c r="AH69" s="55" t="str">
        <f t="shared" si="11"/>
        <v>#NUM!</v>
      </c>
      <c r="AI69" s="55" t="str">
        <f t="shared" si="12"/>
        <v>#NUM!</v>
      </c>
      <c r="AJ69" s="152" t="str">
        <f t="shared" si="13"/>
        <v/>
      </c>
      <c r="AK69" s="176" t="str">
        <f t="shared" si="14"/>
        <v/>
      </c>
      <c r="AL69" s="176" t="str">
        <f t="shared" si="20"/>
        <v/>
      </c>
      <c r="AM69" s="176" t="str">
        <f t="shared" si="15"/>
        <v/>
      </c>
      <c r="AN69" s="55"/>
      <c r="AO69" s="55"/>
      <c r="AP69" s="55"/>
      <c r="AQ69" s="105" t="str">
        <f t="shared" si="16"/>
        <v/>
      </c>
      <c r="AR69" s="105"/>
      <c r="AS69" s="129" t="str">
        <f>'CADASTRO PROD'!I67</f>
        <v/>
      </c>
      <c r="AT69" s="129" t="str">
        <f t="shared" si="17"/>
        <v>0</v>
      </c>
      <c r="AU69" s="105" t="str">
        <f t="shared" si="21"/>
        <v/>
      </c>
      <c r="AV69" s="129"/>
      <c r="AW69" s="129"/>
      <c r="AX69" s="129"/>
      <c r="AY69" s="129"/>
      <c r="AZ69" s="129"/>
      <c r="BA69" s="55"/>
      <c r="BB69" s="55"/>
      <c r="BC69" s="55"/>
      <c r="BD69" s="55"/>
      <c r="BE69" s="55"/>
    </row>
    <row r="70" ht="30.0" customHeight="1">
      <c r="A70" s="1"/>
      <c r="B70" s="166" t="str">
        <f t="shared" si="1"/>
        <v>0</v>
      </c>
      <c r="C70" s="98" t="str">
        <f t="shared" si="18"/>
        <v>-</v>
      </c>
      <c r="D70" s="151" t="str">
        <f>IF('CADASTRO PROD'!D68 = "","", 'CADASTRO PROD'!D68)</f>
        <v/>
      </c>
      <c r="E70" s="100" t="str">
        <f>IF('CADASTRO PROD'!E68:G68 = "", "", 'CADASTRO PROD'!E68:G68)</f>
        <v/>
      </c>
      <c r="F70" s="92"/>
      <c r="G70" s="93"/>
      <c r="H70" s="101" t="str">
        <f>IFERROR(VLOOKUP(D70, 'CADASTRO PROD'!$D$8:$H$407, 5, FALSE),"")</f>
        <v/>
      </c>
      <c r="I70" s="101" t="str">
        <f>VLOOKUP(D70, 'INVENTÁRIO'!$D$11:$I$511, 6, FALSE)</f>
        <v/>
      </c>
      <c r="J70" s="98" t="str">
        <f t="shared" si="2"/>
        <v/>
      </c>
      <c r="K70" s="103" t="str">
        <f>IF(D70 = "", "", SUMIFS('LANÇAMENTOS ENT'!T:T, 'LANÇAMENTOS ENT'!E:E, D70))</f>
        <v>  </v>
      </c>
      <c r="L70" s="103" t="str">
        <f>IF(D70 = "", "",SUMIFS('LANÇAMENTOS SAÍ'!M:M, 'LANÇAMENTOS SAÍ'!E:E, D70))</f>
        <v>  </v>
      </c>
      <c r="M70" s="124" t="str">
        <f>IF(D70 = "", "", SUMIFS('LANÇAMENTOS ENT'!N:N, 'LANÇAMENTOS ENT'!E:E, D70))</f>
        <v/>
      </c>
      <c r="N70" s="124" t="str">
        <f>IF(D70 = "", "",SUMIFS('LANÇAMENTOS SAÍ'!K:K, 'LANÇAMENTOS SAÍ'!E:E, D70))</f>
        <v/>
      </c>
      <c r="O70" s="195" t="str">
        <f>IFERROR(VLOOKUP(D70,'INVENTÁRIO'!$D$11:$L$411, 9, FALSE)/SUM('INVENTÁRIO'!L:L),"")</f>
        <v>0.0%</v>
      </c>
      <c r="P70" s="195" t="str">
        <f>IFERROR(I70/SUM('INVENTÁRIO'!I:I), "")</f>
        <v>0.0%</v>
      </c>
      <c r="Q70" s="124" t="str">
        <f t="shared" si="3"/>
        <v/>
      </c>
      <c r="R70" s="124" t="str">
        <f t="shared" si="4"/>
        <v/>
      </c>
      <c r="S70" s="185"/>
      <c r="T70" s="185"/>
      <c r="U70" s="35"/>
      <c r="V70" s="4"/>
      <c r="W70" s="4"/>
      <c r="X70" s="4"/>
      <c r="Y70" s="55"/>
      <c r="Z70" s="55" t="str">
        <f t="shared" si="6"/>
        <v/>
      </c>
      <c r="AA70" s="105" t="str">
        <f t="shared" si="7"/>
        <v/>
      </c>
      <c r="AB70" s="152" t="str">
        <f t="shared" si="8"/>
        <v/>
      </c>
      <c r="AC70" s="55"/>
      <c r="AD70" s="55" t="str">
        <f t="shared" si="9"/>
        <v/>
      </c>
      <c r="AE70" s="105" t="str">
        <f t="shared" si="19"/>
        <v/>
      </c>
      <c r="AF70" s="55" t="str">
        <f t="shared" si="10"/>
        <v/>
      </c>
      <c r="AG70" s="55"/>
      <c r="AH70" s="55" t="str">
        <f t="shared" si="11"/>
        <v>#NUM!</v>
      </c>
      <c r="AI70" s="55" t="str">
        <f t="shared" si="12"/>
        <v>#NUM!</v>
      </c>
      <c r="AJ70" s="152" t="str">
        <f t="shared" si="13"/>
        <v/>
      </c>
      <c r="AK70" s="176" t="str">
        <f t="shared" si="14"/>
        <v/>
      </c>
      <c r="AL70" s="176" t="str">
        <f t="shared" si="20"/>
        <v/>
      </c>
      <c r="AM70" s="176" t="str">
        <f t="shared" si="15"/>
        <v/>
      </c>
      <c r="AN70" s="55"/>
      <c r="AO70" s="55"/>
      <c r="AP70" s="55"/>
      <c r="AQ70" s="105" t="str">
        <f t="shared" si="16"/>
        <v/>
      </c>
      <c r="AR70" s="105"/>
      <c r="AS70" s="129" t="str">
        <f>'CADASTRO PROD'!I68</f>
        <v/>
      </c>
      <c r="AT70" s="129" t="str">
        <f t="shared" si="17"/>
        <v>0</v>
      </c>
      <c r="AU70" s="105" t="str">
        <f t="shared" si="21"/>
        <v/>
      </c>
      <c r="AV70" s="129"/>
      <c r="AW70" s="129"/>
      <c r="AX70" s="129"/>
      <c r="AY70" s="129"/>
      <c r="AZ70" s="129"/>
      <c r="BA70" s="55"/>
      <c r="BB70" s="55"/>
      <c r="BC70" s="55"/>
      <c r="BD70" s="55"/>
      <c r="BE70" s="55"/>
    </row>
    <row r="71" ht="30.0" customHeight="1">
      <c r="A71" s="1"/>
      <c r="B71" s="166" t="str">
        <f t="shared" si="1"/>
        <v>0</v>
      </c>
      <c r="C71" s="108" t="str">
        <f t="shared" si="18"/>
        <v>-</v>
      </c>
      <c r="D71" s="150" t="str">
        <f>IF('CADASTRO PROD'!D69 = "","", 'CADASTRO PROD'!D69)</f>
        <v/>
      </c>
      <c r="E71" s="110" t="str">
        <f>IF('CADASTRO PROD'!E69:G69 = "", "", 'CADASTRO PROD'!E69:G69)</f>
        <v/>
      </c>
      <c r="F71" s="92"/>
      <c r="G71" s="93"/>
      <c r="H71" s="111" t="str">
        <f>IFERROR(VLOOKUP(D71, 'CADASTRO PROD'!$D$8:$H$407, 5, FALSE),"")</f>
        <v/>
      </c>
      <c r="I71" s="111" t="str">
        <f>VLOOKUP(D71, 'INVENTÁRIO'!$D$11:$I$511, 6, FALSE)</f>
        <v/>
      </c>
      <c r="J71" s="108" t="str">
        <f t="shared" si="2"/>
        <v/>
      </c>
      <c r="K71" s="113" t="str">
        <f>IF(D71 = "", "", SUMIFS('LANÇAMENTOS ENT'!T:T, 'LANÇAMENTOS ENT'!E:E, D71))</f>
        <v>  </v>
      </c>
      <c r="L71" s="113" t="str">
        <f>IF(D71 = "", "",SUMIFS('LANÇAMENTOS SAÍ'!M:M, 'LANÇAMENTOS SAÍ'!E:E, D71))</f>
        <v>  </v>
      </c>
      <c r="M71" s="132" t="str">
        <f>IF(D71 = "", "", SUMIFS('LANÇAMENTOS ENT'!N:N, 'LANÇAMENTOS ENT'!E:E, D71))</f>
        <v/>
      </c>
      <c r="N71" s="132" t="str">
        <f>IF(D71 = "", "",SUMIFS('LANÇAMENTOS SAÍ'!K:K, 'LANÇAMENTOS SAÍ'!E:E, D71))</f>
        <v/>
      </c>
      <c r="O71" s="197" t="str">
        <f>IFERROR(VLOOKUP(D71,'INVENTÁRIO'!$D$11:$L$411, 9, FALSE)/SUM('INVENTÁRIO'!L:L),"")</f>
        <v>0.0%</v>
      </c>
      <c r="P71" s="197" t="str">
        <f>IFERROR(I71/SUM('INVENTÁRIO'!I:I), "")</f>
        <v>0.0%</v>
      </c>
      <c r="Q71" s="132" t="str">
        <f t="shared" si="3"/>
        <v/>
      </c>
      <c r="R71" s="132" t="str">
        <f t="shared" si="4"/>
        <v/>
      </c>
      <c r="S71" s="185"/>
      <c r="T71" s="185"/>
      <c r="U71" s="35"/>
      <c r="V71" s="4"/>
      <c r="W71" s="4"/>
      <c r="X71" s="4"/>
      <c r="Y71" s="55"/>
      <c r="Z71" s="55" t="str">
        <f t="shared" si="6"/>
        <v/>
      </c>
      <c r="AA71" s="105" t="str">
        <f t="shared" si="7"/>
        <v/>
      </c>
      <c r="AB71" s="152" t="str">
        <f t="shared" si="8"/>
        <v/>
      </c>
      <c r="AC71" s="55"/>
      <c r="AD71" s="55" t="str">
        <f t="shared" si="9"/>
        <v/>
      </c>
      <c r="AE71" s="105" t="str">
        <f t="shared" si="19"/>
        <v/>
      </c>
      <c r="AF71" s="55" t="str">
        <f t="shared" si="10"/>
        <v/>
      </c>
      <c r="AG71" s="55"/>
      <c r="AH71" s="55" t="str">
        <f t="shared" si="11"/>
        <v>#NUM!</v>
      </c>
      <c r="AI71" s="55" t="str">
        <f t="shared" si="12"/>
        <v>#NUM!</v>
      </c>
      <c r="AJ71" s="152" t="str">
        <f t="shared" si="13"/>
        <v/>
      </c>
      <c r="AK71" s="176" t="str">
        <f t="shared" si="14"/>
        <v/>
      </c>
      <c r="AL71" s="176" t="str">
        <f t="shared" si="20"/>
        <v/>
      </c>
      <c r="AM71" s="176" t="str">
        <f t="shared" si="15"/>
        <v/>
      </c>
      <c r="AN71" s="55"/>
      <c r="AO71" s="55"/>
      <c r="AP71" s="55"/>
      <c r="AQ71" s="105" t="str">
        <f t="shared" si="16"/>
        <v/>
      </c>
      <c r="AR71" s="105"/>
      <c r="AS71" s="129" t="str">
        <f>'CADASTRO PROD'!I69</f>
        <v/>
      </c>
      <c r="AT71" s="129" t="str">
        <f t="shared" si="17"/>
        <v>0</v>
      </c>
      <c r="AU71" s="105" t="str">
        <f t="shared" si="21"/>
        <v/>
      </c>
      <c r="AV71" s="129"/>
      <c r="AW71" s="129"/>
      <c r="AX71" s="129"/>
      <c r="AY71" s="129"/>
      <c r="AZ71" s="129"/>
      <c r="BA71" s="55"/>
      <c r="BB71" s="55"/>
      <c r="BC71" s="55"/>
      <c r="BD71" s="55"/>
      <c r="BE71" s="55"/>
    </row>
    <row r="72" ht="30.0" customHeight="1">
      <c r="A72" s="1"/>
      <c r="B72" s="166" t="str">
        <f t="shared" si="1"/>
        <v>0</v>
      </c>
      <c r="C72" s="98" t="str">
        <f t="shared" si="18"/>
        <v>-</v>
      </c>
      <c r="D72" s="151" t="str">
        <f>IF('CADASTRO PROD'!D70 = "","", 'CADASTRO PROD'!D70)</f>
        <v/>
      </c>
      <c r="E72" s="100" t="str">
        <f>IF('CADASTRO PROD'!E70:G70 = "", "", 'CADASTRO PROD'!E70:G70)</f>
        <v/>
      </c>
      <c r="F72" s="92"/>
      <c r="G72" s="93"/>
      <c r="H72" s="101" t="str">
        <f>IFERROR(VLOOKUP(D72, 'CADASTRO PROD'!$D$8:$H$407, 5, FALSE),"")</f>
        <v/>
      </c>
      <c r="I72" s="101" t="str">
        <f>VLOOKUP(D72, 'INVENTÁRIO'!$D$11:$I$511, 6, FALSE)</f>
        <v/>
      </c>
      <c r="J72" s="98" t="str">
        <f t="shared" si="2"/>
        <v/>
      </c>
      <c r="K72" s="103" t="str">
        <f>IF(D72 = "", "", SUMIFS('LANÇAMENTOS ENT'!T:T, 'LANÇAMENTOS ENT'!E:E, D72))</f>
        <v>  </v>
      </c>
      <c r="L72" s="103" t="str">
        <f>IF(D72 = "", "",SUMIFS('LANÇAMENTOS SAÍ'!M:M, 'LANÇAMENTOS SAÍ'!E:E, D72))</f>
        <v>  </v>
      </c>
      <c r="M72" s="124" t="str">
        <f>IF(D72 = "", "", SUMIFS('LANÇAMENTOS ENT'!N:N, 'LANÇAMENTOS ENT'!E:E, D72))</f>
        <v/>
      </c>
      <c r="N72" s="124" t="str">
        <f>IF(D72 = "", "",SUMIFS('LANÇAMENTOS SAÍ'!K:K, 'LANÇAMENTOS SAÍ'!E:E, D72))</f>
        <v/>
      </c>
      <c r="O72" s="195" t="str">
        <f>IFERROR(VLOOKUP(D72,'INVENTÁRIO'!$D$11:$L$411, 9, FALSE)/SUM('INVENTÁRIO'!L:L),"")</f>
        <v>0.0%</v>
      </c>
      <c r="P72" s="195" t="str">
        <f>IFERROR(I72/SUM('INVENTÁRIO'!I:I), "")</f>
        <v>0.0%</v>
      </c>
      <c r="Q72" s="124" t="str">
        <f t="shared" si="3"/>
        <v/>
      </c>
      <c r="R72" s="124" t="str">
        <f t="shared" si="4"/>
        <v/>
      </c>
      <c r="S72" s="185"/>
      <c r="T72" s="185"/>
      <c r="U72" s="35"/>
      <c r="V72" s="4"/>
      <c r="W72" s="4"/>
      <c r="X72" s="4"/>
      <c r="Y72" s="55"/>
      <c r="Z72" s="55" t="str">
        <f t="shared" si="6"/>
        <v/>
      </c>
      <c r="AA72" s="105" t="str">
        <f t="shared" si="7"/>
        <v/>
      </c>
      <c r="AB72" s="152" t="str">
        <f t="shared" si="8"/>
        <v/>
      </c>
      <c r="AC72" s="55"/>
      <c r="AD72" s="55" t="str">
        <f t="shared" si="9"/>
        <v/>
      </c>
      <c r="AE72" s="105" t="str">
        <f t="shared" si="19"/>
        <v/>
      </c>
      <c r="AF72" s="55" t="str">
        <f t="shared" si="10"/>
        <v/>
      </c>
      <c r="AG72" s="55"/>
      <c r="AH72" s="55" t="str">
        <f t="shared" si="11"/>
        <v>#NUM!</v>
      </c>
      <c r="AI72" s="55" t="str">
        <f t="shared" si="12"/>
        <v>#NUM!</v>
      </c>
      <c r="AJ72" s="152" t="str">
        <f t="shared" si="13"/>
        <v/>
      </c>
      <c r="AK72" s="176" t="str">
        <f t="shared" si="14"/>
        <v/>
      </c>
      <c r="AL72" s="176" t="str">
        <f t="shared" si="20"/>
        <v/>
      </c>
      <c r="AM72" s="176" t="str">
        <f t="shared" si="15"/>
        <v/>
      </c>
      <c r="AN72" s="55"/>
      <c r="AO72" s="55"/>
      <c r="AP72" s="55"/>
      <c r="AQ72" s="105" t="str">
        <f t="shared" si="16"/>
        <v/>
      </c>
      <c r="AR72" s="105"/>
      <c r="AS72" s="129" t="str">
        <f>'CADASTRO PROD'!I70</f>
        <v/>
      </c>
      <c r="AT72" s="129" t="str">
        <f t="shared" si="17"/>
        <v>0</v>
      </c>
      <c r="AU72" s="105" t="str">
        <f t="shared" si="21"/>
        <v/>
      </c>
      <c r="AV72" s="129"/>
      <c r="AW72" s="129"/>
      <c r="AX72" s="129"/>
      <c r="AY72" s="129"/>
      <c r="AZ72" s="129"/>
      <c r="BA72" s="55"/>
      <c r="BB72" s="55"/>
      <c r="BC72" s="55"/>
      <c r="BD72" s="55"/>
      <c r="BE72" s="55"/>
    </row>
    <row r="73" ht="30.0" customHeight="1">
      <c r="A73" s="1"/>
      <c r="B73" s="166" t="str">
        <f t="shared" si="1"/>
        <v>0</v>
      </c>
      <c r="C73" s="108" t="str">
        <f t="shared" si="18"/>
        <v>-</v>
      </c>
      <c r="D73" s="150" t="str">
        <f>IF('CADASTRO PROD'!D71 = "","", 'CADASTRO PROD'!D71)</f>
        <v/>
      </c>
      <c r="E73" s="110" t="str">
        <f>IF('CADASTRO PROD'!E71:G71 = "", "", 'CADASTRO PROD'!E71:G71)</f>
        <v/>
      </c>
      <c r="F73" s="92"/>
      <c r="G73" s="93"/>
      <c r="H73" s="111" t="str">
        <f>IFERROR(VLOOKUP(D73, 'CADASTRO PROD'!$D$8:$H$407, 5, FALSE),"")</f>
        <v/>
      </c>
      <c r="I73" s="111" t="str">
        <f>VLOOKUP(D73, 'INVENTÁRIO'!$D$11:$I$511, 6, FALSE)</f>
        <v/>
      </c>
      <c r="J73" s="108" t="str">
        <f t="shared" si="2"/>
        <v/>
      </c>
      <c r="K73" s="113" t="str">
        <f>IF(D73 = "", "", SUMIFS('LANÇAMENTOS ENT'!T:T, 'LANÇAMENTOS ENT'!E:E, D73))</f>
        <v>  </v>
      </c>
      <c r="L73" s="113" t="str">
        <f>IF(D73 = "", "",SUMIFS('LANÇAMENTOS SAÍ'!M:M, 'LANÇAMENTOS SAÍ'!E:E, D73))</f>
        <v>  </v>
      </c>
      <c r="M73" s="132" t="str">
        <f>IF(D73 = "", "", SUMIFS('LANÇAMENTOS ENT'!N:N, 'LANÇAMENTOS ENT'!E:E, D73))</f>
        <v/>
      </c>
      <c r="N73" s="132" t="str">
        <f>IF(D73 = "", "",SUMIFS('LANÇAMENTOS SAÍ'!K:K, 'LANÇAMENTOS SAÍ'!E:E, D73))</f>
        <v/>
      </c>
      <c r="O73" s="197" t="str">
        <f>IFERROR(VLOOKUP(D73,'INVENTÁRIO'!$D$11:$L$411, 9, FALSE)/SUM('INVENTÁRIO'!L:L),"")</f>
        <v>0.0%</v>
      </c>
      <c r="P73" s="197" t="str">
        <f>IFERROR(I73/SUM('INVENTÁRIO'!I:I), "")</f>
        <v>0.0%</v>
      </c>
      <c r="Q73" s="132" t="str">
        <f t="shared" si="3"/>
        <v/>
      </c>
      <c r="R73" s="132" t="str">
        <f t="shared" si="4"/>
        <v/>
      </c>
      <c r="S73" s="185"/>
      <c r="T73" s="185"/>
      <c r="U73" s="35"/>
      <c r="V73" s="4"/>
      <c r="W73" s="4"/>
      <c r="X73" s="4"/>
      <c r="Y73" s="55"/>
      <c r="Z73" s="55" t="str">
        <f t="shared" si="6"/>
        <v/>
      </c>
      <c r="AA73" s="105" t="str">
        <f t="shared" si="7"/>
        <v/>
      </c>
      <c r="AB73" s="152" t="str">
        <f t="shared" si="8"/>
        <v/>
      </c>
      <c r="AC73" s="55"/>
      <c r="AD73" s="55" t="str">
        <f t="shared" si="9"/>
        <v/>
      </c>
      <c r="AE73" s="105" t="str">
        <f t="shared" si="19"/>
        <v/>
      </c>
      <c r="AF73" s="55" t="str">
        <f t="shared" si="10"/>
        <v/>
      </c>
      <c r="AG73" s="55"/>
      <c r="AH73" s="55" t="str">
        <f t="shared" si="11"/>
        <v>#NUM!</v>
      </c>
      <c r="AI73" s="55" t="str">
        <f t="shared" si="12"/>
        <v>#NUM!</v>
      </c>
      <c r="AJ73" s="152" t="str">
        <f t="shared" si="13"/>
        <v/>
      </c>
      <c r="AK73" s="176" t="str">
        <f t="shared" si="14"/>
        <v/>
      </c>
      <c r="AL73" s="176" t="str">
        <f t="shared" si="20"/>
        <v/>
      </c>
      <c r="AM73" s="176" t="str">
        <f t="shared" si="15"/>
        <v/>
      </c>
      <c r="AN73" s="55"/>
      <c r="AO73" s="55"/>
      <c r="AP73" s="55"/>
      <c r="AQ73" s="105" t="str">
        <f t="shared" si="16"/>
        <v/>
      </c>
      <c r="AR73" s="105"/>
      <c r="AS73" s="129" t="str">
        <f>'CADASTRO PROD'!I71</f>
        <v/>
      </c>
      <c r="AT73" s="129" t="str">
        <f t="shared" si="17"/>
        <v>0</v>
      </c>
      <c r="AU73" s="105" t="str">
        <f t="shared" si="21"/>
        <v/>
      </c>
      <c r="AV73" s="129"/>
      <c r="AW73" s="129"/>
      <c r="AX73" s="129"/>
      <c r="AY73" s="129"/>
      <c r="AZ73" s="129"/>
      <c r="BA73" s="55"/>
      <c r="BB73" s="55"/>
      <c r="BC73" s="55"/>
      <c r="BD73" s="55"/>
      <c r="BE73" s="55"/>
    </row>
    <row r="74" ht="30.0" customHeight="1">
      <c r="A74" s="1"/>
      <c r="B74" s="166" t="str">
        <f t="shared" si="1"/>
        <v>0</v>
      </c>
      <c r="C74" s="98" t="str">
        <f t="shared" si="18"/>
        <v>-</v>
      </c>
      <c r="D74" s="151" t="str">
        <f>IF('CADASTRO PROD'!D72 = "","", 'CADASTRO PROD'!D72)</f>
        <v/>
      </c>
      <c r="E74" s="100" t="str">
        <f>IF('CADASTRO PROD'!E72:G72 = "", "", 'CADASTRO PROD'!E72:G72)</f>
        <v/>
      </c>
      <c r="F74" s="92"/>
      <c r="G74" s="93"/>
      <c r="H74" s="101" t="str">
        <f>IFERROR(VLOOKUP(D74, 'CADASTRO PROD'!$D$8:$H$407, 5, FALSE),"")</f>
        <v/>
      </c>
      <c r="I74" s="101" t="str">
        <f>VLOOKUP(D74, 'INVENTÁRIO'!$D$11:$I$511, 6, FALSE)</f>
        <v/>
      </c>
      <c r="J74" s="98" t="str">
        <f t="shared" si="2"/>
        <v/>
      </c>
      <c r="K74" s="103" t="str">
        <f>IF(D74 = "", "", SUMIFS('LANÇAMENTOS ENT'!T:T, 'LANÇAMENTOS ENT'!E:E, D74))</f>
        <v>  </v>
      </c>
      <c r="L74" s="103" t="str">
        <f>IF(D74 = "", "",SUMIFS('LANÇAMENTOS SAÍ'!M:M, 'LANÇAMENTOS SAÍ'!E:E, D74))</f>
        <v>  </v>
      </c>
      <c r="M74" s="124" t="str">
        <f>IF(D74 = "", "", SUMIFS('LANÇAMENTOS ENT'!N:N, 'LANÇAMENTOS ENT'!E:E, D74))</f>
        <v/>
      </c>
      <c r="N74" s="124" t="str">
        <f>IF(D74 = "", "",SUMIFS('LANÇAMENTOS SAÍ'!K:K, 'LANÇAMENTOS SAÍ'!E:E, D74))</f>
        <v/>
      </c>
      <c r="O74" s="195" t="str">
        <f>IFERROR(VLOOKUP(D74,'INVENTÁRIO'!$D$11:$L$411, 9, FALSE)/SUM('INVENTÁRIO'!L:L),"")</f>
        <v>0.0%</v>
      </c>
      <c r="P74" s="195" t="str">
        <f>IFERROR(I74/SUM('INVENTÁRIO'!I:I), "")</f>
        <v>0.0%</v>
      </c>
      <c r="Q74" s="124" t="str">
        <f t="shared" si="3"/>
        <v/>
      </c>
      <c r="R74" s="124" t="str">
        <f t="shared" si="4"/>
        <v/>
      </c>
      <c r="S74" s="185"/>
      <c r="T74" s="185"/>
      <c r="U74" s="35"/>
      <c r="V74" s="4"/>
      <c r="W74" s="4"/>
      <c r="X74" s="4"/>
      <c r="Y74" s="55"/>
      <c r="Z74" s="55" t="str">
        <f t="shared" si="6"/>
        <v/>
      </c>
      <c r="AA74" s="105" t="str">
        <f t="shared" si="7"/>
        <v/>
      </c>
      <c r="AB74" s="152" t="str">
        <f t="shared" si="8"/>
        <v/>
      </c>
      <c r="AC74" s="55"/>
      <c r="AD74" s="55" t="str">
        <f t="shared" si="9"/>
        <v/>
      </c>
      <c r="AE74" s="105" t="str">
        <f t="shared" si="19"/>
        <v/>
      </c>
      <c r="AF74" s="55" t="str">
        <f t="shared" si="10"/>
        <v/>
      </c>
      <c r="AG74" s="55"/>
      <c r="AH74" s="55" t="str">
        <f t="shared" si="11"/>
        <v>#NUM!</v>
      </c>
      <c r="AI74" s="55" t="str">
        <f t="shared" si="12"/>
        <v>#NUM!</v>
      </c>
      <c r="AJ74" s="152" t="str">
        <f t="shared" si="13"/>
        <v/>
      </c>
      <c r="AK74" s="176" t="str">
        <f t="shared" si="14"/>
        <v/>
      </c>
      <c r="AL74" s="176" t="str">
        <f t="shared" si="20"/>
        <v/>
      </c>
      <c r="AM74" s="176" t="str">
        <f t="shared" si="15"/>
        <v/>
      </c>
      <c r="AN74" s="55"/>
      <c r="AO74" s="55"/>
      <c r="AP74" s="55"/>
      <c r="AQ74" s="105" t="str">
        <f t="shared" si="16"/>
        <v/>
      </c>
      <c r="AR74" s="105"/>
      <c r="AS74" s="129" t="str">
        <f>'CADASTRO PROD'!I72</f>
        <v/>
      </c>
      <c r="AT74" s="129" t="str">
        <f t="shared" si="17"/>
        <v>0</v>
      </c>
      <c r="AU74" s="105" t="str">
        <f t="shared" si="21"/>
        <v/>
      </c>
      <c r="AV74" s="129"/>
      <c r="AW74" s="129"/>
      <c r="AX74" s="129"/>
      <c r="AY74" s="129"/>
      <c r="AZ74" s="129"/>
      <c r="BA74" s="55"/>
      <c r="BB74" s="55"/>
      <c r="BC74" s="55"/>
      <c r="BD74" s="55"/>
      <c r="BE74" s="55"/>
    </row>
    <row r="75" ht="30.0" customHeight="1">
      <c r="A75" s="1"/>
      <c r="B75" s="166" t="str">
        <f t="shared" si="1"/>
        <v>0</v>
      </c>
      <c r="C75" s="108" t="str">
        <f t="shared" si="18"/>
        <v>-</v>
      </c>
      <c r="D75" s="150" t="str">
        <f>IF('CADASTRO PROD'!D73 = "","", 'CADASTRO PROD'!D73)</f>
        <v/>
      </c>
      <c r="E75" s="110" t="str">
        <f>IF('CADASTRO PROD'!E73:G73 = "", "", 'CADASTRO PROD'!E73:G73)</f>
        <v/>
      </c>
      <c r="F75" s="92"/>
      <c r="G75" s="93"/>
      <c r="H75" s="111" t="str">
        <f>IFERROR(VLOOKUP(D75, 'CADASTRO PROD'!$D$8:$H$407, 5, FALSE),"")</f>
        <v/>
      </c>
      <c r="I75" s="111" t="str">
        <f>VLOOKUP(D75, 'INVENTÁRIO'!$D$11:$I$511, 6, FALSE)</f>
        <v/>
      </c>
      <c r="J75" s="108" t="str">
        <f t="shared" si="2"/>
        <v/>
      </c>
      <c r="K75" s="113" t="str">
        <f>IF(D75 = "", "", SUMIFS('LANÇAMENTOS ENT'!T:T, 'LANÇAMENTOS ENT'!E:E, D75))</f>
        <v>  </v>
      </c>
      <c r="L75" s="113" t="str">
        <f>IF(D75 = "", "",SUMIFS('LANÇAMENTOS SAÍ'!M:M, 'LANÇAMENTOS SAÍ'!E:E, D75))</f>
        <v>  </v>
      </c>
      <c r="M75" s="132" t="str">
        <f>IF(D75 = "", "", SUMIFS('LANÇAMENTOS ENT'!N:N, 'LANÇAMENTOS ENT'!E:E, D75))</f>
        <v/>
      </c>
      <c r="N75" s="132" t="str">
        <f>IF(D75 = "", "",SUMIFS('LANÇAMENTOS SAÍ'!K:K, 'LANÇAMENTOS SAÍ'!E:E, D75))</f>
        <v/>
      </c>
      <c r="O75" s="197" t="str">
        <f>IFERROR(VLOOKUP(D75,'INVENTÁRIO'!$D$11:$L$411, 9, FALSE)/SUM('INVENTÁRIO'!L:L),"")</f>
        <v>0.0%</v>
      </c>
      <c r="P75" s="197" t="str">
        <f>IFERROR(I75/SUM('INVENTÁRIO'!I:I), "")</f>
        <v>0.0%</v>
      </c>
      <c r="Q75" s="132" t="str">
        <f t="shared" si="3"/>
        <v/>
      </c>
      <c r="R75" s="132" t="str">
        <f t="shared" si="4"/>
        <v/>
      </c>
      <c r="S75" s="185"/>
      <c r="T75" s="185"/>
      <c r="U75" s="35"/>
      <c r="V75" s="4"/>
      <c r="W75" s="4"/>
      <c r="X75" s="4"/>
      <c r="Y75" s="55"/>
      <c r="Z75" s="55" t="str">
        <f t="shared" si="6"/>
        <v/>
      </c>
      <c r="AA75" s="105" t="str">
        <f t="shared" si="7"/>
        <v/>
      </c>
      <c r="AB75" s="152" t="str">
        <f t="shared" si="8"/>
        <v/>
      </c>
      <c r="AC75" s="55"/>
      <c r="AD75" s="55" t="str">
        <f t="shared" si="9"/>
        <v/>
      </c>
      <c r="AE75" s="105" t="str">
        <f t="shared" si="19"/>
        <v/>
      </c>
      <c r="AF75" s="55" t="str">
        <f t="shared" si="10"/>
        <v/>
      </c>
      <c r="AG75" s="55"/>
      <c r="AH75" s="55" t="str">
        <f t="shared" si="11"/>
        <v>#NUM!</v>
      </c>
      <c r="AI75" s="55" t="str">
        <f t="shared" si="12"/>
        <v>#NUM!</v>
      </c>
      <c r="AJ75" s="152" t="str">
        <f t="shared" si="13"/>
        <v/>
      </c>
      <c r="AK75" s="176" t="str">
        <f t="shared" si="14"/>
        <v/>
      </c>
      <c r="AL75" s="176" t="str">
        <f t="shared" si="20"/>
        <v/>
      </c>
      <c r="AM75" s="176" t="str">
        <f t="shared" si="15"/>
        <v/>
      </c>
      <c r="AN75" s="55"/>
      <c r="AO75" s="55"/>
      <c r="AP75" s="55"/>
      <c r="AQ75" s="105" t="str">
        <f t="shared" si="16"/>
        <v/>
      </c>
      <c r="AR75" s="105"/>
      <c r="AS75" s="129" t="str">
        <f>'CADASTRO PROD'!I73</f>
        <v/>
      </c>
      <c r="AT75" s="129" t="str">
        <f t="shared" si="17"/>
        <v>0</v>
      </c>
      <c r="AU75" s="105" t="str">
        <f t="shared" si="21"/>
        <v/>
      </c>
      <c r="AV75" s="129"/>
      <c r="AW75" s="129"/>
      <c r="AX75" s="129"/>
      <c r="AY75" s="129"/>
      <c r="AZ75" s="129"/>
      <c r="BA75" s="55"/>
      <c r="BB75" s="55"/>
      <c r="BC75" s="55"/>
      <c r="BD75" s="55"/>
      <c r="BE75" s="55"/>
    </row>
    <row r="76" ht="30.0" customHeight="1">
      <c r="A76" s="1"/>
      <c r="B76" s="166" t="str">
        <f t="shared" si="1"/>
        <v>0</v>
      </c>
      <c r="C76" s="98" t="str">
        <f t="shared" si="18"/>
        <v>-</v>
      </c>
      <c r="D76" s="151" t="str">
        <f>IF('CADASTRO PROD'!D74 = "","", 'CADASTRO PROD'!D74)</f>
        <v/>
      </c>
      <c r="E76" s="100" t="str">
        <f>IF('CADASTRO PROD'!E74:G74 = "", "", 'CADASTRO PROD'!E74:G74)</f>
        <v/>
      </c>
      <c r="F76" s="92"/>
      <c r="G76" s="93"/>
      <c r="H76" s="101" t="str">
        <f>IFERROR(VLOOKUP(D76, 'CADASTRO PROD'!$D$8:$H$407, 5, FALSE),"")</f>
        <v/>
      </c>
      <c r="I76" s="101" t="str">
        <f>VLOOKUP(D76, 'INVENTÁRIO'!$D$11:$I$511, 6, FALSE)</f>
        <v/>
      </c>
      <c r="J76" s="98" t="str">
        <f t="shared" si="2"/>
        <v/>
      </c>
      <c r="K76" s="103" t="str">
        <f>IF(D76 = "", "", SUMIFS('LANÇAMENTOS ENT'!T:T, 'LANÇAMENTOS ENT'!E:E, D76))</f>
        <v>  </v>
      </c>
      <c r="L76" s="103" t="str">
        <f>IF(D76 = "", "",SUMIFS('LANÇAMENTOS SAÍ'!M:M, 'LANÇAMENTOS SAÍ'!E:E, D76))</f>
        <v>  </v>
      </c>
      <c r="M76" s="124" t="str">
        <f>IF(D76 = "", "", SUMIFS('LANÇAMENTOS ENT'!N:N, 'LANÇAMENTOS ENT'!E:E, D76))</f>
        <v/>
      </c>
      <c r="N76" s="124" t="str">
        <f>IF(D76 = "", "",SUMIFS('LANÇAMENTOS SAÍ'!K:K, 'LANÇAMENTOS SAÍ'!E:E, D76))</f>
        <v/>
      </c>
      <c r="O76" s="195" t="str">
        <f>IFERROR(VLOOKUP(D76,'INVENTÁRIO'!$D$11:$L$411, 9, FALSE)/SUM('INVENTÁRIO'!L:L),"")</f>
        <v>0.0%</v>
      </c>
      <c r="P76" s="195" t="str">
        <f>IFERROR(I76/SUM('INVENTÁRIO'!I:I), "")</f>
        <v>0.0%</v>
      </c>
      <c r="Q76" s="124" t="str">
        <f t="shared" si="3"/>
        <v/>
      </c>
      <c r="R76" s="124" t="str">
        <f t="shared" si="4"/>
        <v/>
      </c>
      <c r="S76" s="185"/>
      <c r="T76" s="185"/>
      <c r="U76" s="35"/>
      <c r="V76" s="4"/>
      <c r="W76" s="4"/>
      <c r="X76" s="4"/>
      <c r="Y76" s="55"/>
      <c r="Z76" s="55" t="str">
        <f t="shared" si="6"/>
        <v/>
      </c>
      <c r="AA76" s="105" t="str">
        <f t="shared" si="7"/>
        <v/>
      </c>
      <c r="AB76" s="152" t="str">
        <f t="shared" si="8"/>
        <v/>
      </c>
      <c r="AC76" s="55"/>
      <c r="AD76" s="55" t="str">
        <f t="shared" si="9"/>
        <v/>
      </c>
      <c r="AE76" s="105" t="str">
        <f t="shared" si="19"/>
        <v/>
      </c>
      <c r="AF76" s="55" t="str">
        <f t="shared" si="10"/>
        <v/>
      </c>
      <c r="AG76" s="55"/>
      <c r="AH76" s="55" t="str">
        <f t="shared" si="11"/>
        <v>#NUM!</v>
      </c>
      <c r="AI76" s="55" t="str">
        <f t="shared" si="12"/>
        <v>#NUM!</v>
      </c>
      <c r="AJ76" s="152" t="str">
        <f t="shared" si="13"/>
        <v/>
      </c>
      <c r="AK76" s="176" t="str">
        <f t="shared" si="14"/>
        <v/>
      </c>
      <c r="AL76" s="176" t="str">
        <f t="shared" si="20"/>
        <v/>
      </c>
      <c r="AM76" s="176" t="str">
        <f t="shared" si="15"/>
        <v/>
      </c>
      <c r="AN76" s="55"/>
      <c r="AO76" s="55"/>
      <c r="AP76" s="55"/>
      <c r="AQ76" s="105" t="str">
        <f t="shared" si="16"/>
        <v/>
      </c>
      <c r="AR76" s="105"/>
      <c r="AS76" s="129" t="str">
        <f>'CADASTRO PROD'!I74</f>
        <v/>
      </c>
      <c r="AT76" s="129" t="str">
        <f t="shared" si="17"/>
        <v>0</v>
      </c>
      <c r="AU76" s="105" t="str">
        <f t="shared" si="21"/>
        <v/>
      </c>
      <c r="AV76" s="129"/>
      <c r="AW76" s="129"/>
      <c r="AX76" s="129"/>
      <c r="AY76" s="129"/>
      <c r="AZ76" s="129"/>
      <c r="BA76" s="55"/>
      <c r="BB76" s="55"/>
      <c r="BC76" s="55"/>
      <c r="BD76" s="55"/>
      <c r="BE76" s="55"/>
    </row>
    <row r="77" ht="30.0" customHeight="1">
      <c r="A77" s="1"/>
      <c r="B77" s="166" t="str">
        <f t="shared" si="1"/>
        <v>0</v>
      </c>
      <c r="C77" s="108" t="str">
        <f t="shared" si="18"/>
        <v>-</v>
      </c>
      <c r="D77" s="150" t="str">
        <f>IF('CADASTRO PROD'!D75 = "","", 'CADASTRO PROD'!D75)</f>
        <v/>
      </c>
      <c r="E77" s="110" t="str">
        <f>IF('CADASTRO PROD'!E75:G75 = "", "", 'CADASTRO PROD'!E75:G75)</f>
        <v/>
      </c>
      <c r="F77" s="92"/>
      <c r="G77" s="93"/>
      <c r="H77" s="111" t="str">
        <f>IFERROR(VLOOKUP(D77, 'CADASTRO PROD'!$D$8:$H$407, 5, FALSE),"")</f>
        <v/>
      </c>
      <c r="I77" s="111" t="str">
        <f>VLOOKUP(D77, 'INVENTÁRIO'!$D$11:$I$511, 6, FALSE)</f>
        <v/>
      </c>
      <c r="J77" s="108" t="str">
        <f t="shared" si="2"/>
        <v/>
      </c>
      <c r="K77" s="113" t="str">
        <f>IF(D77 = "", "", SUMIFS('LANÇAMENTOS ENT'!T:T, 'LANÇAMENTOS ENT'!E:E, D77))</f>
        <v>  </v>
      </c>
      <c r="L77" s="113" t="str">
        <f>IF(D77 = "", "",SUMIFS('LANÇAMENTOS SAÍ'!M:M, 'LANÇAMENTOS SAÍ'!E:E, D77))</f>
        <v>  </v>
      </c>
      <c r="M77" s="132" t="str">
        <f>IF(D77 = "", "", SUMIFS('LANÇAMENTOS ENT'!N:N, 'LANÇAMENTOS ENT'!E:E, D77))</f>
        <v/>
      </c>
      <c r="N77" s="132" t="str">
        <f>IF(D77 = "", "",SUMIFS('LANÇAMENTOS SAÍ'!K:K, 'LANÇAMENTOS SAÍ'!E:E, D77))</f>
        <v/>
      </c>
      <c r="O77" s="197" t="str">
        <f>IFERROR(VLOOKUP(D77,'INVENTÁRIO'!$D$11:$L$411, 9, FALSE)/SUM('INVENTÁRIO'!L:L),"")</f>
        <v>0.0%</v>
      </c>
      <c r="P77" s="197" t="str">
        <f>IFERROR(I77/SUM('INVENTÁRIO'!I:I), "")</f>
        <v>0.0%</v>
      </c>
      <c r="Q77" s="132" t="str">
        <f t="shared" si="3"/>
        <v/>
      </c>
      <c r="R77" s="132" t="str">
        <f t="shared" si="4"/>
        <v/>
      </c>
      <c r="S77" s="185"/>
      <c r="T77" s="185"/>
      <c r="U77" s="35"/>
      <c r="V77" s="4"/>
      <c r="W77" s="4"/>
      <c r="X77" s="4"/>
      <c r="Y77" s="55"/>
      <c r="Z77" s="55" t="str">
        <f t="shared" si="6"/>
        <v/>
      </c>
      <c r="AA77" s="105" t="str">
        <f t="shared" si="7"/>
        <v/>
      </c>
      <c r="AB77" s="152" t="str">
        <f t="shared" si="8"/>
        <v/>
      </c>
      <c r="AC77" s="55"/>
      <c r="AD77" s="55" t="str">
        <f t="shared" si="9"/>
        <v/>
      </c>
      <c r="AE77" s="105" t="str">
        <f t="shared" si="19"/>
        <v/>
      </c>
      <c r="AF77" s="55" t="str">
        <f t="shared" si="10"/>
        <v/>
      </c>
      <c r="AG77" s="55"/>
      <c r="AH77" s="55" t="str">
        <f t="shared" si="11"/>
        <v>#NUM!</v>
      </c>
      <c r="AI77" s="55" t="str">
        <f t="shared" si="12"/>
        <v>#NUM!</v>
      </c>
      <c r="AJ77" s="152" t="str">
        <f t="shared" si="13"/>
        <v/>
      </c>
      <c r="AK77" s="176" t="str">
        <f t="shared" si="14"/>
        <v/>
      </c>
      <c r="AL77" s="176" t="str">
        <f t="shared" si="20"/>
        <v/>
      </c>
      <c r="AM77" s="176" t="str">
        <f t="shared" si="15"/>
        <v/>
      </c>
      <c r="AN77" s="55"/>
      <c r="AO77" s="55"/>
      <c r="AP77" s="55"/>
      <c r="AQ77" s="105" t="str">
        <f t="shared" si="16"/>
        <v/>
      </c>
      <c r="AR77" s="105"/>
      <c r="AS77" s="129" t="str">
        <f>'CADASTRO PROD'!I75</f>
        <v/>
      </c>
      <c r="AT77" s="129" t="str">
        <f t="shared" si="17"/>
        <v>0</v>
      </c>
      <c r="AU77" s="105" t="str">
        <f t="shared" si="21"/>
        <v/>
      </c>
      <c r="AV77" s="129"/>
      <c r="AW77" s="129"/>
      <c r="AX77" s="129"/>
      <c r="AY77" s="129"/>
      <c r="AZ77" s="129"/>
      <c r="BA77" s="55"/>
      <c r="BB77" s="55"/>
      <c r="BC77" s="55"/>
      <c r="BD77" s="55"/>
      <c r="BE77" s="55"/>
    </row>
    <row r="78" ht="30.0" customHeight="1">
      <c r="A78" s="1"/>
      <c r="B78" s="166" t="str">
        <f t="shared" si="1"/>
        <v>0</v>
      </c>
      <c r="C78" s="98" t="str">
        <f t="shared" si="18"/>
        <v>-</v>
      </c>
      <c r="D78" s="151" t="str">
        <f>IF('CADASTRO PROD'!D76 = "","", 'CADASTRO PROD'!D76)</f>
        <v/>
      </c>
      <c r="E78" s="100" t="str">
        <f>IF('CADASTRO PROD'!E76:G76 = "", "", 'CADASTRO PROD'!E76:G76)</f>
        <v/>
      </c>
      <c r="F78" s="92"/>
      <c r="G78" s="93"/>
      <c r="H78" s="101" t="str">
        <f>IFERROR(VLOOKUP(D78, 'CADASTRO PROD'!$D$8:$H$407, 5, FALSE),"")</f>
        <v/>
      </c>
      <c r="I78" s="101" t="str">
        <f>VLOOKUP(D78, 'INVENTÁRIO'!$D$11:$I$511, 6, FALSE)</f>
        <v/>
      </c>
      <c r="J78" s="98" t="str">
        <f t="shared" si="2"/>
        <v/>
      </c>
      <c r="K78" s="103" t="str">
        <f>IF(D78 = "", "", SUMIFS('LANÇAMENTOS ENT'!T:T, 'LANÇAMENTOS ENT'!E:E, D78))</f>
        <v>  </v>
      </c>
      <c r="L78" s="103" t="str">
        <f>IF(D78 = "", "",SUMIFS('LANÇAMENTOS SAÍ'!M:M, 'LANÇAMENTOS SAÍ'!E:E, D78))</f>
        <v>  </v>
      </c>
      <c r="M78" s="124" t="str">
        <f>IF(D78 = "", "", SUMIFS('LANÇAMENTOS ENT'!N:N, 'LANÇAMENTOS ENT'!E:E, D78))</f>
        <v/>
      </c>
      <c r="N78" s="124" t="str">
        <f>IF(D78 = "", "",SUMIFS('LANÇAMENTOS SAÍ'!K:K, 'LANÇAMENTOS SAÍ'!E:E, D78))</f>
        <v/>
      </c>
      <c r="O78" s="195" t="str">
        <f>IFERROR(VLOOKUP(D78,'INVENTÁRIO'!$D$11:$L$411, 9, FALSE)/SUM('INVENTÁRIO'!L:L),"")</f>
        <v>0.0%</v>
      </c>
      <c r="P78" s="195" t="str">
        <f>IFERROR(I78/SUM('INVENTÁRIO'!I:I), "")</f>
        <v>0.0%</v>
      </c>
      <c r="Q78" s="124" t="str">
        <f t="shared" si="3"/>
        <v/>
      </c>
      <c r="R78" s="124" t="str">
        <f t="shared" si="4"/>
        <v/>
      </c>
      <c r="S78" s="185"/>
      <c r="T78" s="185"/>
      <c r="U78" s="35"/>
      <c r="V78" s="4"/>
      <c r="W78" s="4"/>
      <c r="X78" s="4"/>
      <c r="Y78" s="55"/>
      <c r="Z78" s="55" t="str">
        <f t="shared" si="6"/>
        <v/>
      </c>
      <c r="AA78" s="105" t="str">
        <f t="shared" si="7"/>
        <v/>
      </c>
      <c r="AB78" s="152" t="str">
        <f t="shared" si="8"/>
        <v/>
      </c>
      <c r="AC78" s="55"/>
      <c r="AD78" s="55" t="str">
        <f t="shared" si="9"/>
        <v/>
      </c>
      <c r="AE78" s="105" t="str">
        <f t="shared" si="19"/>
        <v/>
      </c>
      <c r="AF78" s="55" t="str">
        <f t="shared" si="10"/>
        <v/>
      </c>
      <c r="AG78" s="55"/>
      <c r="AH78" s="55" t="str">
        <f t="shared" si="11"/>
        <v>#NUM!</v>
      </c>
      <c r="AI78" s="55" t="str">
        <f t="shared" si="12"/>
        <v>#NUM!</v>
      </c>
      <c r="AJ78" s="152" t="str">
        <f t="shared" si="13"/>
        <v/>
      </c>
      <c r="AK78" s="176" t="str">
        <f t="shared" si="14"/>
        <v/>
      </c>
      <c r="AL78" s="176" t="str">
        <f t="shared" si="20"/>
        <v/>
      </c>
      <c r="AM78" s="176" t="str">
        <f t="shared" si="15"/>
        <v/>
      </c>
      <c r="AN78" s="55"/>
      <c r="AO78" s="55"/>
      <c r="AP78" s="55"/>
      <c r="AQ78" s="105" t="str">
        <f t="shared" si="16"/>
        <v/>
      </c>
      <c r="AR78" s="105"/>
      <c r="AS78" s="129" t="str">
        <f>'CADASTRO PROD'!I76</f>
        <v/>
      </c>
      <c r="AT78" s="129" t="str">
        <f t="shared" si="17"/>
        <v>0</v>
      </c>
      <c r="AU78" s="105" t="str">
        <f t="shared" si="21"/>
        <v/>
      </c>
      <c r="AV78" s="129"/>
      <c r="AW78" s="129"/>
      <c r="AX78" s="129"/>
      <c r="AY78" s="129"/>
      <c r="AZ78" s="129"/>
      <c r="BA78" s="55"/>
      <c r="BB78" s="55"/>
      <c r="BC78" s="55"/>
      <c r="BD78" s="55"/>
      <c r="BE78" s="55"/>
    </row>
    <row r="79" ht="30.0" customHeight="1">
      <c r="A79" s="1"/>
      <c r="B79" s="166" t="str">
        <f t="shared" si="1"/>
        <v>0</v>
      </c>
      <c r="C79" s="108" t="str">
        <f t="shared" si="18"/>
        <v>-</v>
      </c>
      <c r="D79" s="150" t="str">
        <f>IF('CADASTRO PROD'!D77 = "","", 'CADASTRO PROD'!D77)</f>
        <v/>
      </c>
      <c r="E79" s="110" t="str">
        <f>IF('CADASTRO PROD'!E77:G77 = "", "", 'CADASTRO PROD'!E77:G77)</f>
        <v/>
      </c>
      <c r="F79" s="92"/>
      <c r="G79" s="93"/>
      <c r="H79" s="111" t="str">
        <f>IFERROR(VLOOKUP(D79, 'CADASTRO PROD'!$D$8:$H$407, 5, FALSE),"")</f>
        <v/>
      </c>
      <c r="I79" s="111" t="str">
        <f>VLOOKUP(D79, 'INVENTÁRIO'!$D$11:$I$511, 6, FALSE)</f>
        <v/>
      </c>
      <c r="J79" s="108" t="str">
        <f t="shared" si="2"/>
        <v/>
      </c>
      <c r="K79" s="113" t="str">
        <f>IF(D79 = "", "", SUMIFS('LANÇAMENTOS ENT'!T:T, 'LANÇAMENTOS ENT'!E:E, D79))</f>
        <v>  </v>
      </c>
      <c r="L79" s="113" t="str">
        <f>IF(D79 = "", "",SUMIFS('LANÇAMENTOS SAÍ'!M:M, 'LANÇAMENTOS SAÍ'!E:E, D79))</f>
        <v>  </v>
      </c>
      <c r="M79" s="132" t="str">
        <f>IF(D79 = "", "", SUMIFS('LANÇAMENTOS ENT'!N:N, 'LANÇAMENTOS ENT'!E:E, D79))</f>
        <v/>
      </c>
      <c r="N79" s="132" t="str">
        <f>IF(D79 = "", "",SUMIFS('LANÇAMENTOS SAÍ'!K:K, 'LANÇAMENTOS SAÍ'!E:E, D79))</f>
        <v/>
      </c>
      <c r="O79" s="197" t="str">
        <f>IFERROR(VLOOKUP(D79,'INVENTÁRIO'!$D$11:$L$411, 9, FALSE)/SUM('INVENTÁRIO'!L:L),"")</f>
        <v>0.0%</v>
      </c>
      <c r="P79" s="197" t="str">
        <f>IFERROR(I79/SUM('INVENTÁRIO'!I:I), "")</f>
        <v>0.0%</v>
      </c>
      <c r="Q79" s="132" t="str">
        <f t="shared" si="3"/>
        <v/>
      </c>
      <c r="R79" s="132" t="str">
        <f t="shared" si="4"/>
        <v/>
      </c>
      <c r="S79" s="185"/>
      <c r="T79" s="185"/>
      <c r="U79" s="35"/>
      <c r="V79" s="4"/>
      <c r="W79" s="4"/>
      <c r="X79" s="4"/>
      <c r="Y79" s="55"/>
      <c r="Z79" s="55" t="str">
        <f t="shared" si="6"/>
        <v/>
      </c>
      <c r="AA79" s="105" t="str">
        <f t="shared" si="7"/>
        <v/>
      </c>
      <c r="AB79" s="152" t="str">
        <f t="shared" si="8"/>
        <v/>
      </c>
      <c r="AC79" s="55"/>
      <c r="AD79" s="55" t="str">
        <f t="shared" si="9"/>
        <v/>
      </c>
      <c r="AE79" s="105" t="str">
        <f t="shared" si="19"/>
        <v/>
      </c>
      <c r="AF79" s="55" t="str">
        <f t="shared" si="10"/>
        <v/>
      </c>
      <c r="AG79" s="55"/>
      <c r="AH79" s="55" t="str">
        <f t="shared" si="11"/>
        <v>#NUM!</v>
      </c>
      <c r="AI79" s="55" t="str">
        <f t="shared" si="12"/>
        <v>#NUM!</v>
      </c>
      <c r="AJ79" s="152" t="str">
        <f t="shared" si="13"/>
        <v/>
      </c>
      <c r="AK79" s="176" t="str">
        <f t="shared" si="14"/>
        <v/>
      </c>
      <c r="AL79" s="176" t="str">
        <f t="shared" si="20"/>
        <v/>
      </c>
      <c r="AM79" s="176" t="str">
        <f t="shared" si="15"/>
        <v/>
      </c>
      <c r="AN79" s="55"/>
      <c r="AO79" s="55"/>
      <c r="AP79" s="55"/>
      <c r="AQ79" s="105" t="str">
        <f t="shared" si="16"/>
        <v/>
      </c>
      <c r="AR79" s="105"/>
      <c r="AS79" s="129" t="str">
        <f>'CADASTRO PROD'!I77</f>
        <v/>
      </c>
      <c r="AT79" s="129" t="str">
        <f t="shared" si="17"/>
        <v>0</v>
      </c>
      <c r="AU79" s="105" t="str">
        <f t="shared" si="21"/>
        <v/>
      </c>
      <c r="AV79" s="129"/>
      <c r="AW79" s="129"/>
      <c r="AX79" s="129"/>
      <c r="AY79" s="129"/>
      <c r="AZ79" s="129"/>
      <c r="BA79" s="55"/>
      <c r="BB79" s="55"/>
      <c r="BC79" s="55"/>
      <c r="BD79" s="55"/>
      <c r="BE79" s="55"/>
    </row>
    <row r="80" ht="30.0" customHeight="1">
      <c r="A80" s="1"/>
      <c r="B80" s="166" t="str">
        <f t="shared" si="1"/>
        <v>0</v>
      </c>
      <c r="C80" s="98" t="str">
        <f t="shared" si="18"/>
        <v>-</v>
      </c>
      <c r="D80" s="151" t="str">
        <f>IF('CADASTRO PROD'!D78 = "","", 'CADASTRO PROD'!D78)</f>
        <v/>
      </c>
      <c r="E80" s="100" t="str">
        <f>IF('CADASTRO PROD'!E78:G78 = "", "", 'CADASTRO PROD'!E78:G78)</f>
        <v/>
      </c>
      <c r="F80" s="92"/>
      <c r="G80" s="93"/>
      <c r="H80" s="101" t="str">
        <f>IFERROR(VLOOKUP(D80, 'CADASTRO PROD'!$D$8:$H$407, 5, FALSE),"")</f>
        <v/>
      </c>
      <c r="I80" s="101" t="str">
        <f>VLOOKUP(D80, 'INVENTÁRIO'!$D$11:$I$511, 6, FALSE)</f>
        <v/>
      </c>
      <c r="J80" s="98" t="str">
        <f t="shared" si="2"/>
        <v/>
      </c>
      <c r="K80" s="103" t="str">
        <f>IF(D80 = "", "", SUMIFS('LANÇAMENTOS ENT'!T:T, 'LANÇAMENTOS ENT'!E:E, D80))</f>
        <v>  </v>
      </c>
      <c r="L80" s="103" t="str">
        <f>IF(D80 = "", "",SUMIFS('LANÇAMENTOS SAÍ'!M:M, 'LANÇAMENTOS SAÍ'!E:E, D80))</f>
        <v>  </v>
      </c>
      <c r="M80" s="124" t="str">
        <f>IF(D80 = "", "", SUMIFS('LANÇAMENTOS ENT'!N:N, 'LANÇAMENTOS ENT'!E:E, D80))</f>
        <v/>
      </c>
      <c r="N80" s="124" t="str">
        <f>IF(D80 = "", "",SUMIFS('LANÇAMENTOS SAÍ'!K:K, 'LANÇAMENTOS SAÍ'!E:E, D80))</f>
        <v/>
      </c>
      <c r="O80" s="195" t="str">
        <f>IFERROR(VLOOKUP(D80,'INVENTÁRIO'!$D$11:$L$411, 9, FALSE)/SUM('INVENTÁRIO'!L:L),"")</f>
        <v>0.0%</v>
      </c>
      <c r="P80" s="195" t="str">
        <f>IFERROR(I80/SUM('INVENTÁRIO'!I:I), "")</f>
        <v>0.0%</v>
      </c>
      <c r="Q80" s="124" t="str">
        <f t="shared" si="3"/>
        <v/>
      </c>
      <c r="R80" s="124" t="str">
        <f t="shared" si="4"/>
        <v/>
      </c>
      <c r="S80" s="185"/>
      <c r="T80" s="185"/>
      <c r="U80" s="35"/>
      <c r="V80" s="4"/>
      <c r="W80" s="4"/>
      <c r="X80" s="4"/>
      <c r="Y80" s="55"/>
      <c r="Z80" s="55" t="str">
        <f t="shared" si="6"/>
        <v/>
      </c>
      <c r="AA80" s="105" t="str">
        <f t="shared" si="7"/>
        <v/>
      </c>
      <c r="AB80" s="152" t="str">
        <f t="shared" si="8"/>
        <v/>
      </c>
      <c r="AC80" s="55"/>
      <c r="AD80" s="55" t="str">
        <f t="shared" si="9"/>
        <v/>
      </c>
      <c r="AE80" s="105" t="str">
        <f t="shared" si="19"/>
        <v/>
      </c>
      <c r="AF80" s="55" t="str">
        <f t="shared" si="10"/>
        <v/>
      </c>
      <c r="AG80" s="55"/>
      <c r="AH80" s="55" t="str">
        <f t="shared" si="11"/>
        <v>#NUM!</v>
      </c>
      <c r="AI80" s="55" t="str">
        <f t="shared" si="12"/>
        <v>#NUM!</v>
      </c>
      <c r="AJ80" s="152" t="str">
        <f t="shared" si="13"/>
        <v/>
      </c>
      <c r="AK80" s="176" t="str">
        <f t="shared" si="14"/>
        <v/>
      </c>
      <c r="AL80" s="176" t="str">
        <f t="shared" si="20"/>
        <v/>
      </c>
      <c r="AM80" s="176" t="str">
        <f t="shared" si="15"/>
        <v/>
      </c>
      <c r="AN80" s="55"/>
      <c r="AO80" s="55"/>
      <c r="AP80" s="55"/>
      <c r="AQ80" s="105" t="str">
        <f t="shared" si="16"/>
        <v/>
      </c>
      <c r="AR80" s="105"/>
      <c r="AS80" s="129" t="str">
        <f>'CADASTRO PROD'!I78</f>
        <v/>
      </c>
      <c r="AT80" s="129" t="str">
        <f t="shared" si="17"/>
        <v>0</v>
      </c>
      <c r="AU80" s="105" t="str">
        <f t="shared" si="21"/>
        <v/>
      </c>
      <c r="AV80" s="129"/>
      <c r="AW80" s="129"/>
      <c r="AX80" s="129"/>
      <c r="AY80" s="129"/>
      <c r="AZ80" s="129"/>
      <c r="BA80" s="55"/>
      <c r="BB80" s="55"/>
      <c r="BC80" s="55"/>
      <c r="BD80" s="55"/>
      <c r="BE80" s="55"/>
    </row>
    <row r="81" ht="30.0" customHeight="1">
      <c r="A81" s="1"/>
      <c r="B81" s="166" t="str">
        <f t="shared" si="1"/>
        <v>0</v>
      </c>
      <c r="C81" s="108" t="str">
        <f t="shared" si="18"/>
        <v>-</v>
      </c>
      <c r="D81" s="150" t="str">
        <f>IF('CADASTRO PROD'!D79 = "","", 'CADASTRO PROD'!D79)</f>
        <v/>
      </c>
      <c r="E81" s="110" t="str">
        <f>IF('CADASTRO PROD'!E79:G79 = "", "", 'CADASTRO PROD'!E79:G79)</f>
        <v/>
      </c>
      <c r="F81" s="92"/>
      <c r="G81" s="93"/>
      <c r="H81" s="111" t="str">
        <f>IFERROR(VLOOKUP(D81, 'CADASTRO PROD'!$D$8:$H$407, 5, FALSE),"")</f>
        <v/>
      </c>
      <c r="I81" s="111" t="str">
        <f>VLOOKUP(D81, 'INVENTÁRIO'!$D$11:$I$511, 6, FALSE)</f>
        <v/>
      </c>
      <c r="J81" s="108" t="str">
        <f t="shared" si="2"/>
        <v/>
      </c>
      <c r="K81" s="113" t="str">
        <f>IF(D81 = "", "", SUMIFS('LANÇAMENTOS ENT'!T:T, 'LANÇAMENTOS ENT'!E:E, D81))</f>
        <v>  </v>
      </c>
      <c r="L81" s="113" t="str">
        <f>IF(D81 = "", "",SUMIFS('LANÇAMENTOS SAÍ'!M:M, 'LANÇAMENTOS SAÍ'!E:E, D81))</f>
        <v>  </v>
      </c>
      <c r="M81" s="132" t="str">
        <f>IF(D81 = "", "", SUMIFS('LANÇAMENTOS ENT'!N:N, 'LANÇAMENTOS ENT'!E:E, D81))</f>
        <v/>
      </c>
      <c r="N81" s="132" t="str">
        <f>IF(D81 = "", "",SUMIFS('LANÇAMENTOS SAÍ'!K:K, 'LANÇAMENTOS SAÍ'!E:E, D81))</f>
        <v/>
      </c>
      <c r="O81" s="197" t="str">
        <f>IFERROR(VLOOKUP(D81,'INVENTÁRIO'!$D$11:$L$411, 9, FALSE)/SUM('INVENTÁRIO'!L:L),"")</f>
        <v>0.0%</v>
      </c>
      <c r="P81" s="197" t="str">
        <f>IFERROR(I81/SUM('INVENTÁRIO'!I:I), "")</f>
        <v>0.0%</v>
      </c>
      <c r="Q81" s="132" t="str">
        <f t="shared" si="3"/>
        <v/>
      </c>
      <c r="R81" s="132" t="str">
        <f t="shared" si="4"/>
        <v/>
      </c>
      <c r="S81" s="185"/>
      <c r="T81" s="185"/>
      <c r="U81" s="35"/>
      <c r="V81" s="4"/>
      <c r="W81" s="4"/>
      <c r="X81" s="4"/>
      <c r="Y81" s="55"/>
      <c r="Z81" s="55" t="str">
        <f t="shared" si="6"/>
        <v/>
      </c>
      <c r="AA81" s="105" t="str">
        <f t="shared" si="7"/>
        <v/>
      </c>
      <c r="AB81" s="152" t="str">
        <f t="shared" si="8"/>
        <v/>
      </c>
      <c r="AC81" s="55"/>
      <c r="AD81" s="55" t="str">
        <f t="shared" si="9"/>
        <v/>
      </c>
      <c r="AE81" s="105" t="str">
        <f t="shared" si="19"/>
        <v/>
      </c>
      <c r="AF81" s="55" t="str">
        <f t="shared" si="10"/>
        <v/>
      </c>
      <c r="AG81" s="55"/>
      <c r="AH81" s="55" t="str">
        <f t="shared" si="11"/>
        <v>#NUM!</v>
      </c>
      <c r="AI81" s="55" t="str">
        <f t="shared" si="12"/>
        <v>#NUM!</v>
      </c>
      <c r="AJ81" s="152" t="str">
        <f t="shared" si="13"/>
        <v/>
      </c>
      <c r="AK81" s="176" t="str">
        <f t="shared" si="14"/>
        <v/>
      </c>
      <c r="AL81" s="176" t="str">
        <f t="shared" si="20"/>
        <v/>
      </c>
      <c r="AM81" s="176" t="str">
        <f t="shared" si="15"/>
        <v/>
      </c>
      <c r="AN81" s="55"/>
      <c r="AO81" s="55"/>
      <c r="AP81" s="55"/>
      <c r="AQ81" s="105" t="str">
        <f t="shared" si="16"/>
        <v/>
      </c>
      <c r="AR81" s="105"/>
      <c r="AS81" s="129" t="str">
        <f>'CADASTRO PROD'!I79</f>
        <v/>
      </c>
      <c r="AT81" s="129" t="str">
        <f t="shared" si="17"/>
        <v>0</v>
      </c>
      <c r="AU81" s="105" t="str">
        <f t="shared" si="21"/>
        <v/>
      </c>
      <c r="AV81" s="129"/>
      <c r="AW81" s="129"/>
      <c r="AX81" s="129"/>
      <c r="AY81" s="129"/>
      <c r="AZ81" s="129"/>
      <c r="BA81" s="55"/>
      <c r="BB81" s="55"/>
      <c r="BC81" s="55"/>
      <c r="BD81" s="55"/>
      <c r="BE81" s="55"/>
    </row>
    <row r="82" ht="30.0" customHeight="1">
      <c r="A82" s="1"/>
      <c r="B82" s="166" t="str">
        <f t="shared" si="1"/>
        <v>0</v>
      </c>
      <c r="C82" s="98" t="str">
        <f t="shared" si="18"/>
        <v>-</v>
      </c>
      <c r="D82" s="151" t="str">
        <f>IF('CADASTRO PROD'!D80 = "","", 'CADASTRO PROD'!D80)</f>
        <v/>
      </c>
      <c r="E82" s="100" t="str">
        <f>IF('CADASTRO PROD'!E80:G80 = "", "", 'CADASTRO PROD'!E80:G80)</f>
        <v/>
      </c>
      <c r="F82" s="92"/>
      <c r="G82" s="93"/>
      <c r="H82" s="101" t="str">
        <f>IFERROR(VLOOKUP(D82, 'CADASTRO PROD'!$D$8:$H$407, 5, FALSE),"")</f>
        <v/>
      </c>
      <c r="I82" s="101" t="str">
        <f>VLOOKUP(D82, 'INVENTÁRIO'!$D$11:$I$511, 6, FALSE)</f>
        <v/>
      </c>
      <c r="J82" s="98" t="str">
        <f t="shared" si="2"/>
        <v/>
      </c>
      <c r="K82" s="103" t="str">
        <f>IF(D82 = "", "", SUMIFS('LANÇAMENTOS ENT'!T:T, 'LANÇAMENTOS ENT'!E:E, D82))</f>
        <v>  </v>
      </c>
      <c r="L82" s="103" t="str">
        <f>IF(D82 = "", "",SUMIFS('LANÇAMENTOS SAÍ'!M:M, 'LANÇAMENTOS SAÍ'!E:E, D82))</f>
        <v>  </v>
      </c>
      <c r="M82" s="124" t="str">
        <f>IF(D82 = "", "", SUMIFS('LANÇAMENTOS ENT'!N:N, 'LANÇAMENTOS ENT'!E:E, D82))</f>
        <v/>
      </c>
      <c r="N82" s="124" t="str">
        <f>IF(D82 = "", "",SUMIFS('LANÇAMENTOS SAÍ'!K:K, 'LANÇAMENTOS SAÍ'!E:E, D82))</f>
        <v/>
      </c>
      <c r="O82" s="195" t="str">
        <f>IFERROR(VLOOKUP(D82,'INVENTÁRIO'!$D$11:$L$411, 9, FALSE)/SUM('INVENTÁRIO'!L:L),"")</f>
        <v>0.0%</v>
      </c>
      <c r="P82" s="195" t="str">
        <f>IFERROR(I82/SUM('INVENTÁRIO'!I:I), "")</f>
        <v>0.0%</v>
      </c>
      <c r="Q82" s="124" t="str">
        <f t="shared" si="3"/>
        <v/>
      </c>
      <c r="R82" s="124" t="str">
        <f t="shared" si="4"/>
        <v/>
      </c>
      <c r="S82" s="185"/>
      <c r="T82" s="185"/>
      <c r="U82" s="35"/>
      <c r="V82" s="4"/>
      <c r="W82" s="4"/>
      <c r="X82" s="4"/>
      <c r="Y82" s="55"/>
      <c r="Z82" s="55" t="str">
        <f t="shared" si="6"/>
        <v/>
      </c>
      <c r="AA82" s="105" t="str">
        <f t="shared" si="7"/>
        <v/>
      </c>
      <c r="AB82" s="152" t="str">
        <f t="shared" si="8"/>
        <v/>
      </c>
      <c r="AC82" s="55"/>
      <c r="AD82" s="55" t="str">
        <f t="shared" si="9"/>
        <v/>
      </c>
      <c r="AE82" s="105" t="str">
        <f t="shared" si="19"/>
        <v/>
      </c>
      <c r="AF82" s="55" t="str">
        <f t="shared" si="10"/>
        <v/>
      </c>
      <c r="AG82" s="55"/>
      <c r="AH82" s="55" t="str">
        <f t="shared" si="11"/>
        <v>#NUM!</v>
      </c>
      <c r="AI82" s="55" t="str">
        <f t="shared" si="12"/>
        <v>#NUM!</v>
      </c>
      <c r="AJ82" s="152" t="str">
        <f t="shared" si="13"/>
        <v/>
      </c>
      <c r="AK82" s="176" t="str">
        <f t="shared" si="14"/>
        <v/>
      </c>
      <c r="AL82" s="176" t="str">
        <f t="shared" si="20"/>
        <v/>
      </c>
      <c r="AM82" s="176" t="str">
        <f t="shared" si="15"/>
        <v/>
      </c>
      <c r="AN82" s="55"/>
      <c r="AO82" s="55"/>
      <c r="AP82" s="55"/>
      <c r="AQ82" s="105" t="str">
        <f t="shared" si="16"/>
        <v/>
      </c>
      <c r="AR82" s="105"/>
      <c r="AS82" s="129" t="str">
        <f>'CADASTRO PROD'!I80</f>
        <v/>
      </c>
      <c r="AT82" s="129" t="str">
        <f t="shared" si="17"/>
        <v>0</v>
      </c>
      <c r="AU82" s="105" t="str">
        <f t="shared" si="21"/>
        <v/>
      </c>
      <c r="AV82" s="129"/>
      <c r="AW82" s="129"/>
      <c r="AX82" s="129"/>
      <c r="AY82" s="129"/>
      <c r="AZ82" s="129"/>
      <c r="BA82" s="55"/>
      <c r="BB82" s="55"/>
      <c r="BC82" s="55"/>
      <c r="BD82" s="55"/>
      <c r="BE82" s="55"/>
    </row>
    <row r="83" ht="30.0" customHeight="1">
      <c r="A83" s="1"/>
      <c r="B83" s="166" t="str">
        <f t="shared" si="1"/>
        <v>0</v>
      </c>
      <c r="C83" s="108" t="str">
        <f t="shared" si="18"/>
        <v>-</v>
      </c>
      <c r="D83" s="150" t="str">
        <f>IF('CADASTRO PROD'!D81 = "","", 'CADASTRO PROD'!D81)</f>
        <v/>
      </c>
      <c r="E83" s="110" t="str">
        <f>IF('CADASTRO PROD'!E81:G81 = "", "", 'CADASTRO PROD'!E81:G81)</f>
        <v/>
      </c>
      <c r="F83" s="92"/>
      <c r="G83" s="93"/>
      <c r="H83" s="111" t="str">
        <f>IFERROR(VLOOKUP(D83, 'CADASTRO PROD'!$D$8:$H$407, 5, FALSE),"")</f>
        <v/>
      </c>
      <c r="I83" s="111" t="str">
        <f>VLOOKUP(D83, 'INVENTÁRIO'!$D$11:$I$511, 6, FALSE)</f>
        <v/>
      </c>
      <c r="J83" s="108" t="str">
        <f t="shared" si="2"/>
        <v/>
      </c>
      <c r="K83" s="113" t="str">
        <f>IF(D83 = "", "", SUMIFS('LANÇAMENTOS ENT'!T:T, 'LANÇAMENTOS ENT'!E:E, D83))</f>
        <v>  </v>
      </c>
      <c r="L83" s="113" t="str">
        <f>IF(D83 = "", "",SUMIFS('LANÇAMENTOS SAÍ'!M:M, 'LANÇAMENTOS SAÍ'!E:E, D83))</f>
        <v>  </v>
      </c>
      <c r="M83" s="132" t="str">
        <f>IF(D83 = "", "", SUMIFS('LANÇAMENTOS ENT'!N:N, 'LANÇAMENTOS ENT'!E:E, D83))</f>
        <v/>
      </c>
      <c r="N83" s="132" t="str">
        <f>IF(D83 = "", "",SUMIFS('LANÇAMENTOS SAÍ'!K:K, 'LANÇAMENTOS SAÍ'!E:E, D83))</f>
        <v/>
      </c>
      <c r="O83" s="197" t="str">
        <f>IFERROR(VLOOKUP(D83,'INVENTÁRIO'!$D$11:$L$411, 9, FALSE)/SUM('INVENTÁRIO'!L:L),"")</f>
        <v>0.0%</v>
      </c>
      <c r="P83" s="197" t="str">
        <f>IFERROR(I83/SUM('INVENTÁRIO'!I:I), "")</f>
        <v>0.0%</v>
      </c>
      <c r="Q83" s="132" t="str">
        <f t="shared" si="3"/>
        <v/>
      </c>
      <c r="R83" s="132" t="str">
        <f t="shared" si="4"/>
        <v/>
      </c>
      <c r="S83" s="185"/>
      <c r="T83" s="185"/>
      <c r="U83" s="35"/>
      <c r="V83" s="4"/>
      <c r="W83" s="4"/>
      <c r="X83" s="4"/>
      <c r="Y83" s="55"/>
      <c r="Z83" s="55" t="str">
        <f t="shared" si="6"/>
        <v/>
      </c>
      <c r="AA83" s="105" t="str">
        <f t="shared" si="7"/>
        <v/>
      </c>
      <c r="AB83" s="152" t="str">
        <f t="shared" si="8"/>
        <v/>
      </c>
      <c r="AC83" s="55"/>
      <c r="AD83" s="55" t="str">
        <f t="shared" si="9"/>
        <v/>
      </c>
      <c r="AE83" s="105" t="str">
        <f t="shared" si="19"/>
        <v/>
      </c>
      <c r="AF83" s="55" t="str">
        <f t="shared" si="10"/>
        <v/>
      </c>
      <c r="AG83" s="55"/>
      <c r="AH83" s="55" t="str">
        <f t="shared" si="11"/>
        <v>#NUM!</v>
      </c>
      <c r="AI83" s="55" t="str">
        <f t="shared" si="12"/>
        <v>#NUM!</v>
      </c>
      <c r="AJ83" s="152" t="str">
        <f t="shared" si="13"/>
        <v/>
      </c>
      <c r="AK83" s="176" t="str">
        <f t="shared" si="14"/>
        <v/>
      </c>
      <c r="AL83" s="176" t="str">
        <f t="shared" si="20"/>
        <v/>
      </c>
      <c r="AM83" s="176" t="str">
        <f t="shared" si="15"/>
        <v/>
      </c>
      <c r="AN83" s="55"/>
      <c r="AO83" s="55"/>
      <c r="AP83" s="55"/>
      <c r="AQ83" s="105" t="str">
        <f t="shared" si="16"/>
        <v/>
      </c>
      <c r="AR83" s="105"/>
      <c r="AS83" s="129" t="str">
        <f>'CADASTRO PROD'!I81</f>
        <v/>
      </c>
      <c r="AT83" s="129" t="str">
        <f t="shared" si="17"/>
        <v>0</v>
      </c>
      <c r="AU83" s="105" t="str">
        <f t="shared" si="21"/>
        <v/>
      </c>
      <c r="AV83" s="129"/>
      <c r="AW83" s="129"/>
      <c r="AX83" s="129"/>
      <c r="AY83" s="129"/>
      <c r="AZ83" s="129"/>
      <c r="BA83" s="55"/>
      <c r="BB83" s="55"/>
      <c r="BC83" s="55"/>
      <c r="BD83" s="55"/>
      <c r="BE83" s="55"/>
    </row>
    <row r="84" ht="30.0" customHeight="1">
      <c r="A84" s="1"/>
      <c r="B84" s="166" t="str">
        <f t="shared" si="1"/>
        <v>0</v>
      </c>
      <c r="C84" s="98" t="str">
        <f t="shared" si="18"/>
        <v>-</v>
      </c>
      <c r="D84" s="151" t="str">
        <f>IF('CADASTRO PROD'!D82 = "","", 'CADASTRO PROD'!D82)</f>
        <v/>
      </c>
      <c r="E84" s="100" t="str">
        <f>IF('CADASTRO PROD'!E82:G82 = "", "", 'CADASTRO PROD'!E82:G82)</f>
        <v/>
      </c>
      <c r="F84" s="92"/>
      <c r="G84" s="93"/>
      <c r="H84" s="101" t="str">
        <f>IFERROR(VLOOKUP(D84, 'CADASTRO PROD'!$D$8:$H$407, 5, FALSE),"")</f>
        <v/>
      </c>
      <c r="I84" s="101" t="str">
        <f>VLOOKUP(D84, 'INVENTÁRIO'!$D$11:$I$511, 6, FALSE)</f>
        <v/>
      </c>
      <c r="J84" s="98" t="str">
        <f t="shared" si="2"/>
        <v/>
      </c>
      <c r="K84" s="103" t="str">
        <f>IF(D84 = "", "", SUMIFS('LANÇAMENTOS ENT'!T:T, 'LANÇAMENTOS ENT'!E:E, D84))</f>
        <v>  </v>
      </c>
      <c r="L84" s="103" t="str">
        <f>IF(D84 = "", "",SUMIFS('LANÇAMENTOS SAÍ'!M:M, 'LANÇAMENTOS SAÍ'!E:E, D84))</f>
        <v>  </v>
      </c>
      <c r="M84" s="124" t="str">
        <f>IF(D84 = "", "", SUMIFS('LANÇAMENTOS ENT'!N:N, 'LANÇAMENTOS ENT'!E:E, D84))</f>
        <v/>
      </c>
      <c r="N84" s="124" t="str">
        <f>IF(D84 = "", "",SUMIFS('LANÇAMENTOS SAÍ'!K:K, 'LANÇAMENTOS SAÍ'!E:E, D84))</f>
        <v/>
      </c>
      <c r="O84" s="195" t="str">
        <f>IFERROR(VLOOKUP(D84,'INVENTÁRIO'!$D$11:$L$411, 9, FALSE)/SUM('INVENTÁRIO'!L:L),"")</f>
        <v>0.0%</v>
      </c>
      <c r="P84" s="195" t="str">
        <f>IFERROR(I84/SUM('INVENTÁRIO'!I:I), "")</f>
        <v>0.0%</v>
      </c>
      <c r="Q84" s="124" t="str">
        <f t="shared" si="3"/>
        <v/>
      </c>
      <c r="R84" s="124" t="str">
        <f t="shared" si="4"/>
        <v/>
      </c>
      <c r="S84" s="185"/>
      <c r="T84" s="185"/>
      <c r="U84" s="35"/>
      <c r="V84" s="4"/>
      <c r="W84" s="4"/>
      <c r="X84" s="4"/>
      <c r="Y84" s="55"/>
      <c r="Z84" s="55" t="str">
        <f t="shared" si="6"/>
        <v/>
      </c>
      <c r="AA84" s="105" t="str">
        <f t="shared" si="7"/>
        <v/>
      </c>
      <c r="AB84" s="152" t="str">
        <f t="shared" si="8"/>
        <v/>
      </c>
      <c r="AC84" s="55"/>
      <c r="AD84" s="55" t="str">
        <f t="shared" si="9"/>
        <v/>
      </c>
      <c r="AE84" s="105" t="str">
        <f t="shared" si="19"/>
        <v/>
      </c>
      <c r="AF84" s="55" t="str">
        <f t="shared" si="10"/>
        <v/>
      </c>
      <c r="AG84" s="55"/>
      <c r="AH84" s="55" t="str">
        <f t="shared" si="11"/>
        <v>#NUM!</v>
      </c>
      <c r="AI84" s="55" t="str">
        <f t="shared" si="12"/>
        <v>#NUM!</v>
      </c>
      <c r="AJ84" s="152" t="str">
        <f t="shared" si="13"/>
        <v/>
      </c>
      <c r="AK84" s="176" t="str">
        <f t="shared" si="14"/>
        <v/>
      </c>
      <c r="AL84" s="176" t="str">
        <f t="shared" si="20"/>
        <v/>
      </c>
      <c r="AM84" s="176" t="str">
        <f t="shared" si="15"/>
        <v/>
      </c>
      <c r="AN84" s="55"/>
      <c r="AO84" s="55"/>
      <c r="AP84" s="55"/>
      <c r="AQ84" s="105" t="str">
        <f t="shared" si="16"/>
        <v/>
      </c>
      <c r="AR84" s="105"/>
      <c r="AS84" s="129" t="str">
        <f>'CADASTRO PROD'!I82</f>
        <v/>
      </c>
      <c r="AT84" s="129" t="str">
        <f t="shared" si="17"/>
        <v>0</v>
      </c>
      <c r="AU84" s="105" t="str">
        <f t="shared" si="21"/>
        <v/>
      </c>
      <c r="AV84" s="129"/>
      <c r="AW84" s="129"/>
      <c r="AX84" s="129"/>
      <c r="AY84" s="129"/>
      <c r="AZ84" s="129"/>
      <c r="BA84" s="55"/>
      <c r="BB84" s="55"/>
      <c r="BC84" s="55"/>
      <c r="BD84" s="55"/>
      <c r="BE84" s="55"/>
    </row>
    <row r="85" ht="30.0" customHeight="1">
      <c r="A85" s="1"/>
      <c r="B85" s="166" t="str">
        <f t="shared" si="1"/>
        <v>0</v>
      </c>
      <c r="C85" s="108" t="str">
        <f t="shared" si="18"/>
        <v>-</v>
      </c>
      <c r="D85" s="150" t="str">
        <f>IF('CADASTRO PROD'!D83 = "","", 'CADASTRO PROD'!D83)</f>
        <v/>
      </c>
      <c r="E85" s="110" t="str">
        <f>IF('CADASTRO PROD'!E83:G83 = "", "", 'CADASTRO PROD'!E83:G83)</f>
        <v/>
      </c>
      <c r="F85" s="92"/>
      <c r="G85" s="93"/>
      <c r="H85" s="111" t="str">
        <f>IFERROR(VLOOKUP(D85, 'CADASTRO PROD'!$D$8:$H$407, 5, FALSE),"")</f>
        <v/>
      </c>
      <c r="I85" s="111" t="str">
        <f>VLOOKUP(D85, 'INVENTÁRIO'!$D$11:$I$511, 6, FALSE)</f>
        <v/>
      </c>
      <c r="J85" s="108" t="str">
        <f t="shared" si="2"/>
        <v/>
      </c>
      <c r="K85" s="113" t="str">
        <f>IF(D85 = "", "", SUMIFS('LANÇAMENTOS ENT'!T:T, 'LANÇAMENTOS ENT'!E:E, D85))</f>
        <v>  </v>
      </c>
      <c r="L85" s="113" t="str">
        <f>IF(D85 = "", "",SUMIFS('LANÇAMENTOS SAÍ'!M:M, 'LANÇAMENTOS SAÍ'!E:E, D85))</f>
        <v>  </v>
      </c>
      <c r="M85" s="132" t="str">
        <f>IF(D85 = "", "", SUMIFS('LANÇAMENTOS ENT'!N:N, 'LANÇAMENTOS ENT'!E:E, D85))</f>
        <v/>
      </c>
      <c r="N85" s="132" t="str">
        <f>IF(D85 = "", "",SUMIFS('LANÇAMENTOS SAÍ'!K:K, 'LANÇAMENTOS SAÍ'!E:E, D85))</f>
        <v/>
      </c>
      <c r="O85" s="197" t="str">
        <f>IFERROR(VLOOKUP(D85,'INVENTÁRIO'!$D$11:$L$411, 9, FALSE)/SUM('INVENTÁRIO'!L:L),"")</f>
        <v>0.0%</v>
      </c>
      <c r="P85" s="197" t="str">
        <f>IFERROR(I85/SUM('INVENTÁRIO'!I:I), "")</f>
        <v>0.0%</v>
      </c>
      <c r="Q85" s="132" t="str">
        <f t="shared" si="3"/>
        <v/>
      </c>
      <c r="R85" s="132" t="str">
        <f t="shared" si="4"/>
        <v/>
      </c>
      <c r="S85" s="185"/>
      <c r="T85" s="185"/>
      <c r="U85" s="35"/>
      <c r="V85" s="4"/>
      <c r="W85" s="4"/>
      <c r="X85" s="4"/>
      <c r="Y85" s="55"/>
      <c r="Z85" s="55" t="str">
        <f t="shared" si="6"/>
        <v/>
      </c>
      <c r="AA85" s="105" t="str">
        <f t="shared" si="7"/>
        <v/>
      </c>
      <c r="AB85" s="152" t="str">
        <f t="shared" si="8"/>
        <v/>
      </c>
      <c r="AC85" s="55"/>
      <c r="AD85" s="55" t="str">
        <f t="shared" si="9"/>
        <v/>
      </c>
      <c r="AE85" s="105" t="str">
        <f t="shared" si="19"/>
        <v/>
      </c>
      <c r="AF85" s="55" t="str">
        <f t="shared" si="10"/>
        <v/>
      </c>
      <c r="AG85" s="55"/>
      <c r="AH85" s="55" t="str">
        <f t="shared" si="11"/>
        <v>#NUM!</v>
      </c>
      <c r="AI85" s="55" t="str">
        <f t="shared" si="12"/>
        <v>#NUM!</v>
      </c>
      <c r="AJ85" s="152" t="str">
        <f t="shared" si="13"/>
        <v/>
      </c>
      <c r="AK85" s="176" t="str">
        <f t="shared" si="14"/>
        <v/>
      </c>
      <c r="AL85" s="176" t="str">
        <f t="shared" si="20"/>
        <v/>
      </c>
      <c r="AM85" s="176" t="str">
        <f t="shared" si="15"/>
        <v/>
      </c>
      <c r="AN85" s="55"/>
      <c r="AO85" s="55"/>
      <c r="AP85" s="55"/>
      <c r="AQ85" s="105" t="str">
        <f t="shared" si="16"/>
        <v/>
      </c>
      <c r="AR85" s="105"/>
      <c r="AS85" s="129" t="str">
        <f>'CADASTRO PROD'!I83</f>
        <v/>
      </c>
      <c r="AT85" s="129" t="str">
        <f t="shared" si="17"/>
        <v>0</v>
      </c>
      <c r="AU85" s="105" t="str">
        <f t="shared" si="21"/>
        <v/>
      </c>
      <c r="AV85" s="129"/>
      <c r="AW85" s="129"/>
      <c r="AX85" s="129"/>
      <c r="AY85" s="129"/>
      <c r="AZ85" s="129"/>
      <c r="BA85" s="55"/>
      <c r="BB85" s="55"/>
      <c r="BC85" s="55"/>
      <c r="BD85" s="55"/>
      <c r="BE85" s="55"/>
    </row>
    <row r="86" ht="30.0" customHeight="1">
      <c r="A86" s="1"/>
      <c r="B86" s="166" t="str">
        <f t="shared" si="1"/>
        <v>0</v>
      </c>
      <c r="C86" s="98" t="str">
        <f t="shared" si="18"/>
        <v>-</v>
      </c>
      <c r="D86" s="151" t="str">
        <f>IF('CADASTRO PROD'!D84 = "","", 'CADASTRO PROD'!D84)</f>
        <v/>
      </c>
      <c r="E86" s="100" t="str">
        <f>IF('CADASTRO PROD'!E84:G84 = "", "", 'CADASTRO PROD'!E84:G84)</f>
        <v/>
      </c>
      <c r="F86" s="92"/>
      <c r="G86" s="93"/>
      <c r="H86" s="101" t="str">
        <f>IFERROR(VLOOKUP(D86, 'CADASTRO PROD'!$D$8:$H$407, 5, FALSE),"")</f>
        <v/>
      </c>
      <c r="I86" s="101" t="str">
        <f>VLOOKUP(D86, 'INVENTÁRIO'!$D$11:$I$511, 6, FALSE)</f>
        <v/>
      </c>
      <c r="J86" s="98" t="str">
        <f t="shared" si="2"/>
        <v/>
      </c>
      <c r="K86" s="103" t="str">
        <f>IF(D86 = "", "", SUMIFS('LANÇAMENTOS ENT'!T:T, 'LANÇAMENTOS ENT'!E:E, D86))</f>
        <v>  </v>
      </c>
      <c r="L86" s="103" t="str">
        <f>IF(D86 = "", "",SUMIFS('LANÇAMENTOS SAÍ'!M:M, 'LANÇAMENTOS SAÍ'!E:E, D86))</f>
        <v>  </v>
      </c>
      <c r="M86" s="124" t="str">
        <f>IF(D86 = "", "", SUMIFS('LANÇAMENTOS ENT'!N:N, 'LANÇAMENTOS ENT'!E:E, D86))</f>
        <v/>
      </c>
      <c r="N86" s="124" t="str">
        <f>IF(D86 = "", "",SUMIFS('LANÇAMENTOS SAÍ'!K:K, 'LANÇAMENTOS SAÍ'!E:E, D86))</f>
        <v/>
      </c>
      <c r="O86" s="195" t="str">
        <f>IFERROR(VLOOKUP(D86,'INVENTÁRIO'!$D$11:$L$411, 9, FALSE)/SUM('INVENTÁRIO'!L:L),"")</f>
        <v>0.0%</v>
      </c>
      <c r="P86" s="195" t="str">
        <f>IFERROR(I86/SUM('INVENTÁRIO'!I:I), "")</f>
        <v>0.0%</v>
      </c>
      <c r="Q86" s="124" t="str">
        <f t="shared" si="3"/>
        <v/>
      </c>
      <c r="R86" s="124" t="str">
        <f t="shared" si="4"/>
        <v/>
      </c>
      <c r="S86" s="185"/>
      <c r="T86" s="185"/>
      <c r="U86" s="35"/>
      <c r="V86" s="4"/>
      <c r="W86" s="4"/>
      <c r="X86" s="4"/>
      <c r="Y86" s="55"/>
      <c r="Z86" s="55" t="str">
        <f t="shared" si="6"/>
        <v/>
      </c>
      <c r="AA86" s="105" t="str">
        <f t="shared" si="7"/>
        <v/>
      </c>
      <c r="AB86" s="152" t="str">
        <f t="shared" si="8"/>
        <v/>
      </c>
      <c r="AC86" s="55"/>
      <c r="AD86" s="55" t="str">
        <f t="shared" si="9"/>
        <v/>
      </c>
      <c r="AE86" s="105" t="str">
        <f t="shared" si="19"/>
        <v/>
      </c>
      <c r="AF86" s="55" t="str">
        <f t="shared" si="10"/>
        <v/>
      </c>
      <c r="AG86" s="55"/>
      <c r="AH86" s="55" t="str">
        <f t="shared" si="11"/>
        <v>#NUM!</v>
      </c>
      <c r="AI86" s="55" t="str">
        <f t="shared" si="12"/>
        <v>#NUM!</v>
      </c>
      <c r="AJ86" s="152" t="str">
        <f t="shared" si="13"/>
        <v/>
      </c>
      <c r="AK86" s="176" t="str">
        <f t="shared" si="14"/>
        <v/>
      </c>
      <c r="AL86" s="176" t="str">
        <f t="shared" si="20"/>
        <v/>
      </c>
      <c r="AM86" s="176" t="str">
        <f t="shared" si="15"/>
        <v/>
      </c>
      <c r="AN86" s="55"/>
      <c r="AO86" s="55"/>
      <c r="AP86" s="55"/>
      <c r="AQ86" s="105" t="str">
        <f t="shared" si="16"/>
        <v/>
      </c>
      <c r="AR86" s="105"/>
      <c r="AS86" s="129" t="str">
        <f>'CADASTRO PROD'!I84</f>
        <v/>
      </c>
      <c r="AT86" s="129" t="str">
        <f t="shared" si="17"/>
        <v>0</v>
      </c>
      <c r="AU86" s="105" t="str">
        <f t="shared" si="21"/>
        <v/>
      </c>
      <c r="AV86" s="129"/>
      <c r="AW86" s="129"/>
      <c r="AX86" s="129"/>
      <c r="AY86" s="129"/>
      <c r="AZ86" s="129"/>
      <c r="BA86" s="55"/>
      <c r="BB86" s="55"/>
      <c r="BC86" s="55"/>
      <c r="BD86" s="55"/>
      <c r="BE86" s="55"/>
    </row>
    <row r="87" ht="30.0" customHeight="1">
      <c r="A87" s="1"/>
      <c r="B87" s="166" t="str">
        <f t="shared" si="1"/>
        <v>0</v>
      </c>
      <c r="C87" s="108" t="str">
        <f t="shared" si="18"/>
        <v>-</v>
      </c>
      <c r="D87" s="150" t="str">
        <f>IF('CADASTRO PROD'!D85 = "","", 'CADASTRO PROD'!D85)</f>
        <v/>
      </c>
      <c r="E87" s="110" t="str">
        <f>IF('CADASTRO PROD'!E85:G85 = "", "", 'CADASTRO PROD'!E85:G85)</f>
        <v/>
      </c>
      <c r="F87" s="92"/>
      <c r="G87" s="93"/>
      <c r="H87" s="111" t="str">
        <f>IFERROR(VLOOKUP(D87, 'CADASTRO PROD'!$D$8:$H$407, 5, FALSE),"")</f>
        <v/>
      </c>
      <c r="I87" s="111" t="str">
        <f>VLOOKUP(D87, 'INVENTÁRIO'!$D$11:$I$511, 6, FALSE)</f>
        <v/>
      </c>
      <c r="J87" s="108" t="str">
        <f t="shared" si="2"/>
        <v/>
      </c>
      <c r="K87" s="113" t="str">
        <f>IF(D87 = "", "", SUMIFS('LANÇAMENTOS ENT'!T:T, 'LANÇAMENTOS ENT'!E:E, D87))</f>
        <v>  </v>
      </c>
      <c r="L87" s="113" t="str">
        <f>IF(D87 = "", "",SUMIFS('LANÇAMENTOS SAÍ'!M:M, 'LANÇAMENTOS SAÍ'!E:E, D87))</f>
        <v>  </v>
      </c>
      <c r="M87" s="132" t="str">
        <f>IF(D87 = "", "", SUMIFS('LANÇAMENTOS ENT'!N:N, 'LANÇAMENTOS ENT'!E:E, D87))</f>
        <v/>
      </c>
      <c r="N87" s="132" t="str">
        <f>IF(D87 = "", "",SUMIFS('LANÇAMENTOS SAÍ'!K:K, 'LANÇAMENTOS SAÍ'!E:E, D87))</f>
        <v/>
      </c>
      <c r="O87" s="197" t="str">
        <f>IFERROR(VLOOKUP(D87,'INVENTÁRIO'!$D$11:$L$411, 9, FALSE)/SUM('INVENTÁRIO'!L:L),"")</f>
        <v>0.0%</v>
      </c>
      <c r="P87" s="197" t="str">
        <f>IFERROR(I87/SUM('INVENTÁRIO'!I:I), "")</f>
        <v>0.0%</v>
      </c>
      <c r="Q87" s="132" t="str">
        <f t="shared" si="3"/>
        <v/>
      </c>
      <c r="R87" s="132" t="str">
        <f t="shared" si="4"/>
        <v/>
      </c>
      <c r="S87" s="185"/>
      <c r="T87" s="185"/>
      <c r="U87" s="35"/>
      <c r="V87" s="4"/>
      <c r="W87" s="4"/>
      <c r="X87" s="4"/>
      <c r="Y87" s="55"/>
      <c r="Z87" s="55" t="str">
        <f t="shared" si="6"/>
        <v/>
      </c>
      <c r="AA87" s="105" t="str">
        <f t="shared" si="7"/>
        <v/>
      </c>
      <c r="AB87" s="152" t="str">
        <f t="shared" si="8"/>
        <v/>
      </c>
      <c r="AC87" s="55"/>
      <c r="AD87" s="55" t="str">
        <f t="shared" si="9"/>
        <v/>
      </c>
      <c r="AE87" s="105" t="str">
        <f t="shared" si="19"/>
        <v/>
      </c>
      <c r="AF87" s="55" t="str">
        <f t="shared" si="10"/>
        <v/>
      </c>
      <c r="AG87" s="55"/>
      <c r="AH87" s="55" t="str">
        <f t="shared" si="11"/>
        <v>#NUM!</v>
      </c>
      <c r="AI87" s="55" t="str">
        <f t="shared" si="12"/>
        <v>#NUM!</v>
      </c>
      <c r="AJ87" s="152" t="str">
        <f t="shared" si="13"/>
        <v/>
      </c>
      <c r="AK87" s="176" t="str">
        <f t="shared" si="14"/>
        <v/>
      </c>
      <c r="AL87" s="176" t="str">
        <f t="shared" si="20"/>
        <v/>
      </c>
      <c r="AM87" s="176" t="str">
        <f t="shared" si="15"/>
        <v/>
      </c>
      <c r="AN87" s="55"/>
      <c r="AO87" s="55"/>
      <c r="AP87" s="55"/>
      <c r="AQ87" s="105" t="str">
        <f t="shared" si="16"/>
        <v/>
      </c>
      <c r="AR87" s="105"/>
      <c r="AS87" s="129" t="str">
        <f>'CADASTRO PROD'!I85</f>
        <v/>
      </c>
      <c r="AT87" s="129" t="str">
        <f t="shared" si="17"/>
        <v>0</v>
      </c>
      <c r="AU87" s="105" t="str">
        <f t="shared" si="21"/>
        <v/>
      </c>
      <c r="AV87" s="129"/>
      <c r="AW87" s="129"/>
      <c r="AX87" s="129"/>
      <c r="AY87" s="129"/>
      <c r="AZ87" s="129"/>
      <c r="BA87" s="55"/>
      <c r="BB87" s="55"/>
      <c r="BC87" s="55"/>
      <c r="BD87" s="55"/>
      <c r="BE87" s="55"/>
    </row>
    <row r="88" ht="30.0" customHeight="1">
      <c r="A88" s="1"/>
      <c r="B88" s="166" t="str">
        <f t="shared" si="1"/>
        <v>0</v>
      </c>
      <c r="C88" s="98" t="str">
        <f t="shared" si="18"/>
        <v>-</v>
      </c>
      <c r="D88" s="151" t="str">
        <f>IF('CADASTRO PROD'!D86 = "","", 'CADASTRO PROD'!D86)</f>
        <v/>
      </c>
      <c r="E88" s="100" t="str">
        <f>IF('CADASTRO PROD'!E86:G86 = "", "", 'CADASTRO PROD'!E86:G86)</f>
        <v/>
      </c>
      <c r="F88" s="92"/>
      <c r="G88" s="93"/>
      <c r="H88" s="101" t="str">
        <f>IFERROR(VLOOKUP(D88, 'CADASTRO PROD'!$D$8:$H$407, 5, FALSE),"")</f>
        <v/>
      </c>
      <c r="I88" s="101" t="str">
        <f>VLOOKUP(D88, 'INVENTÁRIO'!$D$11:$I$511, 6, FALSE)</f>
        <v/>
      </c>
      <c r="J88" s="98" t="str">
        <f t="shared" si="2"/>
        <v/>
      </c>
      <c r="K88" s="103" t="str">
        <f>IF(D88 = "", "", SUMIFS('LANÇAMENTOS ENT'!T:T, 'LANÇAMENTOS ENT'!E:E, D88))</f>
        <v>  </v>
      </c>
      <c r="L88" s="103" t="str">
        <f>IF(D88 = "", "",SUMIFS('LANÇAMENTOS SAÍ'!M:M, 'LANÇAMENTOS SAÍ'!E:E, D88))</f>
        <v>  </v>
      </c>
      <c r="M88" s="124" t="str">
        <f>IF(D88 = "", "", SUMIFS('LANÇAMENTOS ENT'!N:N, 'LANÇAMENTOS ENT'!E:E, D88))</f>
        <v/>
      </c>
      <c r="N88" s="124" t="str">
        <f>IF(D88 = "", "",SUMIFS('LANÇAMENTOS SAÍ'!K:K, 'LANÇAMENTOS SAÍ'!E:E, D88))</f>
        <v/>
      </c>
      <c r="O88" s="195" t="str">
        <f>IFERROR(VLOOKUP(D88,'INVENTÁRIO'!$D$11:$L$411, 9, FALSE)/SUM('INVENTÁRIO'!L:L),"")</f>
        <v>0.0%</v>
      </c>
      <c r="P88" s="195" t="str">
        <f>IFERROR(I88/SUM('INVENTÁRIO'!I:I), "")</f>
        <v>0.0%</v>
      </c>
      <c r="Q88" s="124" t="str">
        <f t="shared" si="3"/>
        <v/>
      </c>
      <c r="R88" s="124" t="str">
        <f t="shared" si="4"/>
        <v/>
      </c>
      <c r="S88" s="185"/>
      <c r="T88" s="185"/>
      <c r="U88" s="35"/>
      <c r="V88" s="4"/>
      <c r="W88" s="4"/>
      <c r="X88" s="4"/>
      <c r="Y88" s="55"/>
      <c r="Z88" s="55" t="str">
        <f t="shared" si="6"/>
        <v/>
      </c>
      <c r="AA88" s="105" t="str">
        <f t="shared" si="7"/>
        <v/>
      </c>
      <c r="AB88" s="152" t="str">
        <f t="shared" si="8"/>
        <v/>
      </c>
      <c r="AC88" s="55"/>
      <c r="AD88" s="55" t="str">
        <f t="shared" si="9"/>
        <v/>
      </c>
      <c r="AE88" s="105" t="str">
        <f t="shared" si="19"/>
        <v/>
      </c>
      <c r="AF88" s="55" t="str">
        <f t="shared" si="10"/>
        <v/>
      </c>
      <c r="AG88" s="55"/>
      <c r="AH88" s="55" t="str">
        <f t="shared" si="11"/>
        <v>#NUM!</v>
      </c>
      <c r="AI88" s="55" t="str">
        <f t="shared" si="12"/>
        <v>#NUM!</v>
      </c>
      <c r="AJ88" s="152" t="str">
        <f t="shared" si="13"/>
        <v/>
      </c>
      <c r="AK88" s="176" t="str">
        <f t="shared" si="14"/>
        <v/>
      </c>
      <c r="AL88" s="176" t="str">
        <f t="shared" si="20"/>
        <v/>
      </c>
      <c r="AM88" s="176" t="str">
        <f t="shared" si="15"/>
        <v/>
      </c>
      <c r="AN88" s="55"/>
      <c r="AO88" s="55"/>
      <c r="AP88" s="55"/>
      <c r="AQ88" s="105" t="str">
        <f t="shared" si="16"/>
        <v/>
      </c>
      <c r="AR88" s="105"/>
      <c r="AS88" s="129" t="str">
        <f>'CADASTRO PROD'!I86</f>
        <v/>
      </c>
      <c r="AT88" s="129" t="str">
        <f t="shared" si="17"/>
        <v>0</v>
      </c>
      <c r="AU88" s="105" t="str">
        <f t="shared" si="21"/>
        <v/>
      </c>
      <c r="AV88" s="129"/>
      <c r="AW88" s="129"/>
      <c r="AX88" s="129"/>
      <c r="AY88" s="129"/>
      <c r="AZ88" s="129"/>
      <c r="BA88" s="55"/>
      <c r="BB88" s="55"/>
      <c r="BC88" s="55"/>
      <c r="BD88" s="55"/>
      <c r="BE88" s="55"/>
    </row>
    <row r="89" ht="30.0" customHeight="1">
      <c r="A89" s="1"/>
      <c r="B89" s="166" t="str">
        <f t="shared" si="1"/>
        <v>0</v>
      </c>
      <c r="C89" s="108" t="str">
        <f t="shared" si="18"/>
        <v>-</v>
      </c>
      <c r="D89" s="150" t="str">
        <f>IF('CADASTRO PROD'!D87 = "","", 'CADASTRO PROD'!D87)</f>
        <v/>
      </c>
      <c r="E89" s="110" t="str">
        <f>IF('CADASTRO PROD'!E87:G87 = "", "", 'CADASTRO PROD'!E87:G87)</f>
        <v/>
      </c>
      <c r="F89" s="92"/>
      <c r="G89" s="93"/>
      <c r="H89" s="111" t="str">
        <f>IFERROR(VLOOKUP(D89, 'CADASTRO PROD'!$D$8:$H$407, 5, FALSE),"")</f>
        <v/>
      </c>
      <c r="I89" s="111" t="str">
        <f>VLOOKUP(D89, 'INVENTÁRIO'!$D$11:$I$511, 6, FALSE)</f>
        <v/>
      </c>
      <c r="J89" s="108" t="str">
        <f t="shared" si="2"/>
        <v/>
      </c>
      <c r="K89" s="113" t="str">
        <f>IF(D89 = "", "", SUMIFS('LANÇAMENTOS ENT'!T:T, 'LANÇAMENTOS ENT'!E:E, D89))</f>
        <v>  </v>
      </c>
      <c r="L89" s="113" t="str">
        <f>IF(D89 = "", "",SUMIFS('LANÇAMENTOS SAÍ'!M:M, 'LANÇAMENTOS SAÍ'!E:E, D89))</f>
        <v>  </v>
      </c>
      <c r="M89" s="132" t="str">
        <f>IF(D89 = "", "", SUMIFS('LANÇAMENTOS ENT'!N:N, 'LANÇAMENTOS ENT'!E:E, D89))</f>
        <v/>
      </c>
      <c r="N89" s="132" t="str">
        <f>IF(D89 = "", "",SUMIFS('LANÇAMENTOS SAÍ'!K:K, 'LANÇAMENTOS SAÍ'!E:E, D89))</f>
        <v/>
      </c>
      <c r="O89" s="197" t="str">
        <f>IFERROR(VLOOKUP(D89,'INVENTÁRIO'!$D$11:$L$411, 9, FALSE)/SUM('INVENTÁRIO'!L:L),"")</f>
        <v>0.0%</v>
      </c>
      <c r="P89" s="197" t="str">
        <f>IFERROR(I89/SUM('INVENTÁRIO'!I:I), "")</f>
        <v>0.0%</v>
      </c>
      <c r="Q89" s="132" t="str">
        <f t="shared" si="3"/>
        <v/>
      </c>
      <c r="R89" s="132" t="str">
        <f t="shared" si="4"/>
        <v/>
      </c>
      <c r="S89" s="185"/>
      <c r="T89" s="185"/>
      <c r="U89" s="35"/>
      <c r="V89" s="4"/>
      <c r="W89" s="4"/>
      <c r="X89" s="4"/>
      <c r="Y89" s="55"/>
      <c r="Z89" s="55" t="str">
        <f t="shared" si="6"/>
        <v/>
      </c>
      <c r="AA89" s="105" t="str">
        <f t="shared" si="7"/>
        <v/>
      </c>
      <c r="AB89" s="152" t="str">
        <f t="shared" si="8"/>
        <v/>
      </c>
      <c r="AC89" s="55"/>
      <c r="AD89" s="55" t="str">
        <f t="shared" si="9"/>
        <v/>
      </c>
      <c r="AE89" s="105" t="str">
        <f t="shared" si="19"/>
        <v/>
      </c>
      <c r="AF89" s="55" t="str">
        <f t="shared" si="10"/>
        <v/>
      </c>
      <c r="AG89" s="55"/>
      <c r="AH89" s="55" t="str">
        <f t="shared" si="11"/>
        <v>#NUM!</v>
      </c>
      <c r="AI89" s="55" t="str">
        <f t="shared" si="12"/>
        <v>#NUM!</v>
      </c>
      <c r="AJ89" s="152" t="str">
        <f t="shared" si="13"/>
        <v/>
      </c>
      <c r="AK89" s="176" t="str">
        <f t="shared" si="14"/>
        <v/>
      </c>
      <c r="AL89" s="176" t="str">
        <f t="shared" si="20"/>
        <v/>
      </c>
      <c r="AM89" s="176" t="str">
        <f t="shared" si="15"/>
        <v/>
      </c>
      <c r="AN89" s="55"/>
      <c r="AO89" s="55"/>
      <c r="AP89" s="55"/>
      <c r="AQ89" s="105" t="str">
        <f t="shared" si="16"/>
        <v/>
      </c>
      <c r="AR89" s="105"/>
      <c r="AS89" s="129" t="str">
        <f>'CADASTRO PROD'!I87</f>
        <v/>
      </c>
      <c r="AT89" s="129" t="str">
        <f t="shared" si="17"/>
        <v>0</v>
      </c>
      <c r="AU89" s="105" t="str">
        <f t="shared" si="21"/>
        <v/>
      </c>
      <c r="AV89" s="129"/>
      <c r="AW89" s="129"/>
      <c r="AX89" s="129"/>
      <c r="AY89" s="129"/>
      <c r="AZ89" s="129"/>
      <c r="BA89" s="55"/>
      <c r="BB89" s="55"/>
      <c r="BC89" s="55"/>
      <c r="BD89" s="55"/>
      <c r="BE89" s="55"/>
    </row>
    <row r="90" ht="30.0" customHeight="1">
      <c r="A90" s="1"/>
      <c r="B90" s="166" t="str">
        <f t="shared" si="1"/>
        <v>0</v>
      </c>
      <c r="C90" s="98" t="str">
        <f t="shared" si="18"/>
        <v>-</v>
      </c>
      <c r="D90" s="151" t="str">
        <f>IF('CADASTRO PROD'!D88 = "","", 'CADASTRO PROD'!D88)</f>
        <v/>
      </c>
      <c r="E90" s="100" t="str">
        <f>IF('CADASTRO PROD'!E88:G88 = "", "", 'CADASTRO PROD'!E88:G88)</f>
        <v/>
      </c>
      <c r="F90" s="92"/>
      <c r="G90" s="93"/>
      <c r="H90" s="101" t="str">
        <f>IFERROR(VLOOKUP(D90, 'CADASTRO PROD'!$D$8:$H$407, 5, FALSE),"")</f>
        <v/>
      </c>
      <c r="I90" s="101" t="str">
        <f>VLOOKUP(D90, 'INVENTÁRIO'!$D$11:$I$511, 6, FALSE)</f>
        <v/>
      </c>
      <c r="J90" s="98" t="str">
        <f t="shared" si="2"/>
        <v/>
      </c>
      <c r="K90" s="103" t="str">
        <f>IF(D90 = "", "", SUMIFS('LANÇAMENTOS ENT'!T:T, 'LANÇAMENTOS ENT'!E:E, D90))</f>
        <v>  </v>
      </c>
      <c r="L90" s="103" t="str">
        <f>IF(D90 = "", "",SUMIFS('LANÇAMENTOS SAÍ'!M:M, 'LANÇAMENTOS SAÍ'!E:E, D90))</f>
        <v>  </v>
      </c>
      <c r="M90" s="124" t="str">
        <f>IF(D90 = "", "", SUMIFS('LANÇAMENTOS ENT'!N:N, 'LANÇAMENTOS ENT'!E:E, D90))</f>
        <v/>
      </c>
      <c r="N90" s="124" t="str">
        <f>IF(D90 = "", "",SUMIFS('LANÇAMENTOS SAÍ'!K:K, 'LANÇAMENTOS SAÍ'!E:E, D90))</f>
        <v/>
      </c>
      <c r="O90" s="195" t="str">
        <f>IFERROR(VLOOKUP(D90,'INVENTÁRIO'!$D$11:$L$411, 9, FALSE)/SUM('INVENTÁRIO'!L:L),"")</f>
        <v>0.0%</v>
      </c>
      <c r="P90" s="195" t="str">
        <f>IFERROR(I90/SUM('INVENTÁRIO'!I:I), "")</f>
        <v>0.0%</v>
      </c>
      <c r="Q90" s="124" t="str">
        <f t="shared" si="3"/>
        <v/>
      </c>
      <c r="R90" s="124" t="str">
        <f t="shared" si="4"/>
        <v/>
      </c>
      <c r="S90" s="185"/>
      <c r="T90" s="185"/>
      <c r="U90" s="35"/>
      <c r="V90" s="4"/>
      <c r="W90" s="4"/>
      <c r="X90" s="4"/>
      <c r="Y90" s="55"/>
      <c r="Z90" s="55" t="str">
        <f t="shared" si="6"/>
        <v/>
      </c>
      <c r="AA90" s="105" t="str">
        <f t="shared" si="7"/>
        <v/>
      </c>
      <c r="AB90" s="152" t="str">
        <f t="shared" si="8"/>
        <v/>
      </c>
      <c r="AC90" s="55"/>
      <c r="AD90" s="55" t="str">
        <f t="shared" si="9"/>
        <v/>
      </c>
      <c r="AE90" s="105" t="str">
        <f t="shared" si="19"/>
        <v/>
      </c>
      <c r="AF90" s="55" t="str">
        <f t="shared" si="10"/>
        <v/>
      </c>
      <c r="AG90" s="55"/>
      <c r="AH90" s="55" t="str">
        <f t="shared" si="11"/>
        <v>#NUM!</v>
      </c>
      <c r="AI90" s="55" t="str">
        <f t="shared" si="12"/>
        <v>#NUM!</v>
      </c>
      <c r="AJ90" s="152" t="str">
        <f t="shared" si="13"/>
        <v/>
      </c>
      <c r="AK90" s="176" t="str">
        <f t="shared" si="14"/>
        <v/>
      </c>
      <c r="AL90" s="176" t="str">
        <f t="shared" si="20"/>
        <v/>
      </c>
      <c r="AM90" s="176" t="str">
        <f t="shared" si="15"/>
        <v/>
      </c>
      <c r="AN90" s="55"/>
      <c r="AO90" s="55"/>
      <c r="AP90" s="55"/>
      <c r="AQ90" s="105" t="str">
        <f t="shared" si="16"/>
        <v/>
      </c>
      <c r="AR90" s="105"/>
      <c r="AS90" s="129" t="str">
        <f>'CADASTRO PROD'!I88</f>
        <v/>
      </c>
      <c r="AT90" s="129" t="str">
        <f t="shared" si="17"/>
        <v>0</v>
      </c>
      <c r="AU90" s="105" t="str">
        <f t="shared" si="21"/>
        <v/>
      </c>
      <c r="AV90" s="129"/>
      <c r="AW90" s="129"/>
      <c r="AX90" s="129"/>
      <c r="AY90" s="129"/>
      <c r="AZ90" s="129"/>
      <c r="BA90" s="55"/>
      <c r="BB90" s="55"/>
      <c r="BC90" s="55"/>
      <c r="BD90" s="55"/>
      <c r="BE90" s="55"/>
    </row>
    <row r="91" ht="30.0" customHeight="1">
      <c r="A91" s="1"/>
      <c r="B91" s="166" t="str">
        <f t="shared" si="1"/>
        <v>0</v>
      </c>
      <c r="C91" s="108" t="str">
        <f t="shared" si="18"/>
        <v>-</v>
      </c>
      <c r="D91" s="150" t="str">
        <f>IF('CADASTRO PROD'!D89 = "","", 'CADASTRO PROD'!D89)</f>
        <v/>
      </c>
      <c r="E91" s="110" t="str">
        <f>IF('CADASTRO PROD'!E89:G89 = "", "", 'CADASTRO PROD'!E89:G89)</f>
        <v/>
      </c>
      <c r="F91" s="92"/>
      <c r="G91" s="93"/>
      <c r="H91" s="111" t="str">
        <f>IFERROR(VLOOKUP(D91, 'CADASTRO PROD'!$D$8:$H$407, 5, FALSE),"")</f>
        <v/>
      </c>
      <c r="I91" s="111" t="str">
        <f>VLOOKUP(D91, 'INVENTÁRIO'!$D$11:$I$511, 6, FALSE)</f>
        <v/>
      </c>
      <c r="J91" s="108" t="str">
        <f t="shared" si="2"/>
        <v/>
      </c>
      <c r="K91" s="113" t="str">
        <f>IF(D91 = "", "", SUMIFS('LANÇAMENTOS ENT'!T:T, 'LANÇAMENTOS ENT'!E:E, D91))</f>
        <v>  </v>
      </c>
      <c r="L91" s="113" t="str">
        <f>IF(D91 = "", "",SUMIFS('LANÇAMENTOS SAÍ'!M:M, 'LANÇAMENTOS SAÍ'!E:E, D91))</f>
        <v>  </v>
      </c>
      <c r="M91" s="132" t="str">
        <f>IF(D91 = "", "", SUMIFS('LANÇAMENTOS ENT'!N:N, 'LANÇAMENTOS ENT'!E:E, D91))</f>
        <v/>
      </c>
      <c r="N91" s="132" t="str">
        <f>IF(D91 = "", "",SUMIFS('LANÇAMENTOS SAÍ'!K:K, 'LANÇAMENTOS SAÍ'!E:E, D91))</f>
        <v/>
      </c>
      <c r="O91" s="197" t="str">
        <f>IFERROR(VLOOKUP(D91,'INVENTÁRIO'!$D$11:$L$411, 9, FALSE)/SUM('INVENTÁRIO'!L:L),"")</f>
        <v>0.0%</v>
      </c>
      <c r="P91" s="197" t="str">
        <f>IFERROR(I91/SUM('INVENTÁRIO'!I:I), "")</f>
        <v>0.0%</v>
      </c>
      <c r="Q91" s="132" t="str">
        <f t="shared" si="3"/>
        <v/>
      </c>
      <c r="R91" s="132" t="str">
        <f t="shared" si="4"/>
        <v/>
      </c>
      <c r="S91" s="185"/>
      <c r="T91" s="185"/>
      <c r="U91" s="35"/>
      <c r="V91" s="4"/>
      <c r="W91" s="4"/>
      <c r="X91" s="4"/>
      <c r="Y91" s="55"/>
      <c r="Z91" s="55" t="str">
        <f t="shared" si="6"/>
        <v/>
      </c>
      <c r="AA91" s="105" t="str">
        <f t="shared" si="7"/>
        <v/>
      </c>
      <c r="AB91" s="152" t="str">
        <f t="shared" si="8"/>
        <v/>
      </c>
      <c r="AC91" s="55"/>
      <c r="AD91" s="55" t="str">
        <f t="shared" si="9"/>
        <v/>
      </c>
      <c r="AE91" s="105" t="str">
        <f t="shared" si="19"/>
        <v/>
      </c>
      <c r="AF91" s="55" t="str">
        <f t="shared" si="10"/>
        <v/>
      </c>
      <c r="AG91" s="55"/>
      <c r="AH91" s="55" t="str">
        <f t="shared" si="11"/>
        <v>#NUM!</v>
      </c>
      <c r="AI91" s="55" t="str">
        <f t="shared" si="12"/>
        <v>#NUM!</v>
      </c>
      <c r="AJ91" s="152" t="str">
        <f t="shared" si="13"/>
        <v/>
      </c>
      <c r="AK91" s="176" t="str">
        <f t="shared" si="14"/>
        <v/>
      </c>
      <c r="AL91" s="176" t="str">
        <f t="shared" si="20"/>
        <v/>
      </c>
      <c r="AM91" s="176" t="str">
        <f t="shared" si="15"/>
        <v/>
      </c>
      <c r="AN91" s="55"/>
      <c r="AO91" s="55"/>
      <c r="AP91" s="55"/>
      <c r="AQ91" s="105" t="str">
        <f t="shared" si="16"/>
        <v/>
      </c>
      <c r="AR91" s="105"/>
      <c r="AS91" s="129" t="str">
        <f>'CADASTRO PROD'!I89</f>
        <v/>
      </c>
      <c r="AT91" s="129" t="str">
        <f t="shared" si="17"/>
        <v>0</v>
      </c>
      <c r="AU91" s="105" t="str">
        <f t="shared" si="21"/>
        <v/>
      </c>
      <c r="AV91" s="129"/>
      <c r="AW91" s="129"/>
      <c r="AX91" s="129"/>
      <c r="AY91" s="129"/>
      <c r="AZ91" s="129"/>
      <c r="BA91" s="55"/>
      <c r="BB91" s="55"/>
      <c r="BC91" s="55"/>
      <c r="BD91" s="55"/>
      <c r="BE91" s="55"/>
    </row>
    <row r="92" ht="30.0" customHeight="1">
      <c r="A92" s="1"/>
      <c r="B92" s="166" t="str">
        <f t="shared" si="1"/>
        <v>0</v>
      </c>
      <c r="C92" s="98" t="str">
        <f t="shared" si="18"/>
        <v>-</v>
      </c>
      <c r="D92" s="151" t="str">
        <f>IF('CADASTRO PROD'!D90 = "","", 'CADASTRO PROD'!D90)</f>
        <v/>
      </c>
      <c r="E92" s="100" t="str">
        <f>IF('CADASTRO PROD'!E90:G90 = "", "", 'CADASTRO PROD'!E90:G90)</f>
        <v/>
      </c>
      <c r="F92" s="92"/>
      <c r="G92" s="93"/>
      <c r="H92" s="101" t="str">
        <f>IFERROR(VLOOKUP(D92, 'CADASTRO PROD'!$D$8:$H$407, 5, FALSE),"")</f>
        <v/>
      </c>
      <c r="I92" s="101" t="str">
        <f>VLOOKUP(D92, 'INVENTÁRIO'!$D$11:$I$511, 6, FALSE)</f>
        <v/>
      </c>
      <c r="J92" s="98" t="str">
        <f t="shared" si="2"/>
        <v/>
      </c>
      <c r="K92" s="103" t="str">
        <f>IF(D92 = "", "", SUMIFS('LANÇAMENTOS ENT'!T:T, 'LANÇAMENTOS ENT'!E:E, D92))</f>
        <v>  </v>
      </c>
      <c r="L92" s="103" t="str">
        <f>IF(D92 = "", "",SUMIFS('LANÇAMENTOS SAÍ'!M:M, 'LANÇAMENTOS SAÍ'!E:E, D92))</f>
        <v>  </v>
      </c>
      <c r="M92" s="124" t="str">
        <f>IF(D92 = "", "", SUMIFS('LANÇAMENTOS ENT'!N:N, 'LANÇAMENTOS ENT'!E:E, D92))</f>
        <v/>
      </c>
      <c r="N92" s="124" t="str">
        <f>IF(D92 = "", "",SUMIFS('LANÇAMENTOS SAÍ'!K:K, 'LANÇAMENTOS SAÍ'!E:E, D92))</f>
        <v/>
      </c>
      <c r="O92" s="195" t="str">
        <f>IFERROR(VLOOKUP(D92,'INVENTÁRIO'!$D$11:$L$411, 9, FALSE)/SUM('INVENTÁRIO'!L:L),"")</f>
        <v>0.0%</v>
      </c>
      <c r="P92" s="195" t="str">
        <f>IFERROR(I92/SUM('INVENTÁRIO'!I:I), "")</f>
        <v>0.0%</v>
      </c>
      <c r="Q92" s="124" t="str">
        <f t="shared" si="3"/>
        <v/>
      </c>
      <c r="R92" s="124" t="str">
        <f t="shared" si="4"/>
        <v/>
      </c>
      <c r="S92" s="185"/>
      <c r="T92" s="185"/>
      <c r="U92" s="35"/>
      <c r="V92" s="4"/>
      <c r="W92" s="4"/>
      <c r="X92" s="4"/>
      <c r="Y92" s="55"/>
      <c r="Z92" s="55" t="str">
        <f t="shared" si="6"/>
        <v/>
      </c>
      <c r="AA92" s="105" t="str">
        <f t="shared" si="7"/>
        <v/>
      </c>
      <c r="AB92" s="152" t="str">
        <f t="shared" si="8"/>
        <v/>
      </c>
      <c r="AC92" s="55"/>
      <c r="AD92" s="55" t="str">
        <f t="shared" si="9"/>
        <v/>
      </c>
      <c r="AE92" s="105" t="str">
        <f t="shared" si="19"/>
        <v/>
      </c>
      <c r="AF92" s="55" t="str">
        <f t="shared" si="10"/>
        <v/>
      </c>
      <c r="AG92" s="55"/>
      <c r="AH92" s="55" t="str">
        <f t="shared" si="11"/>
        <v>#NUM!</v>
      </c>
      <c r="AI92" s="55" t="str">
        <f t="shared" si="12"/>
        <v>#NUM!</v>
      </c>
      <c r="AJ92" s="152" t="str">
        <f t="shared" si="13"/>
        <v/>
      </c>
      <c r="AK92" s="176" t="str">
        <f t="shared" si="14"/>
        <v/>
      </c>
      <c r="AL92" s="176" t="str">
        <f t="shared" si="20"/>
        <v/>
      </c>
      <c r="AM92" s="176" t="str">
        <f t="shared" si="15"/>
        <v/>
      </c>
      <c r="AN92" s="55"/>
      <c r="AO92" s="55"/>
      <c r="AP92" s="55"/>
      <c r="AQ92" s="105" t="str">
        <f t="shared" si="16"/>
        <v/>
      </c>
      <c r="AR92" s="105"/>
      <c r="AS92" s="129" t="str">
        <f>'CADASTRO PROD'!I90</f>
        <v/>
      </c>
      <c r="AT92" s="129" t="str">
        <f t="shared" si="17"/>
        <v>0</v>
      </c>
      <c r="AU92" s="105" t="str">
        <f t="shared" si="21"/>
        <v/>
      </c>
      <c r="AV92" s="129"/>
      <c r="AW92" s="129"/>
      <c r="AX92" s="129"/>
      <c r="AY92" s="129"/>
      <c r="AZ92" s="129"/>
      <c r="BA92" s="55"/>
      <c r="BB92" s="55"/>
      <c r="BC92" s="55"/>
      <c r="BD92" s="55"/>
      <c r="BE92" s="55"/>
    </row>
    <row r="93" ht="30.0" customHeight="1">
      <c r="A93" s="1"/>
      <c r="B93" s="166" t="str">
        <f t="shared" si="1"/>
        <v>0</v>
      </c>
      <c r="C93" s="108" t="str">
        <f t="shared" si="18"/>
        <v>-</v>
      </c>
      <c r="D93" s="150" t="str">
        <f>IF('CADASTRO PROD'!D91 = "","", 'CADASTRO PROD'!D91)</f>
        <v/>
      </c>
      <c r="E93" s="110" t="str">
        <f>IF('CADASTRO PROD'!E91:G91 = "", "", 'CADASTRO PROD'!E91:G91)</f>
        <v/>
      </c>
      <c r="F93" s="92"/>
      <c r="G93" s="93"/>
      <c r="H93" s="111" t="str">
        <f>IFERROR(VLOOKUP(D93, 'CADASTRO PROD'!$D$8:$H$407, 5, FALSE),"")</f>
        <v/>
      </c>
      <c r="I93" s="111" t="str">
        <f>VLOOKUP(D93, 'INVENTÁRIO'!$D$11:$I$511, 6, FALSE)</f>
        <v/>
      </c>
      <c r="J93" s="108" t="str">
        <f t="shared" si="2"/>
        <v/>
      </c>
      <c r="K93" s="113" t="str">
        <f>IF(D93 = "", "", SUMIFS('LANÇAMENTOS ENT'!T:T, 'LANÇAMENTOS ENT'!E:E, D93))</f>
        <v>  </v>
      </c>
      <c r="L93" s="113" t="str">
        <f>IF(D93 = "", "",SUMIFS('LANÇAMENTOS SAÍ'!M:M, 'LANÇAMENTOS SAÍ'!E:E, D93))</f>
        <v>  </v>
      </c>
      <c r="M93" s="132" t="str">
        <f>IF(D93 = "", "", SUMIFS('LANÇAMENTOS ENT'!N:N, 'LANÇAMENTOS ENT'!E:E, D93))</f>
        <v/>
      </c>
      <c r="N93" s="132" t="str">
        <f>IF(D93 = "", "",SUMIFS('LANÇAMENTOS SAÍ'!K:K, 'LANÇAMENTOS SAÍ'!E:E, D93))</f>
        <v/>
      </c>
      <c r="O93" s="197" t="str">
        <f>IFERROR(VLOOKUP(D93,'INVENTÁRIO'!$D$11:$L$411, 9, FALSE)/SUM('INVENTÁRIO'!L:L),"")</f>
        <v>0.0%</v>
      </c>
      <c r="P93" s="197" t="str">
        <f>IFERROR(I93/SUM('INVENTÁRIO'!I:I), "")</f>
        <v>0.0%</v>
      </c>
      <c r="Q93" s="132" t="str">
        <f t="shared" si="3"/>
        <v/>
      </c>
      <c r="R93" s="132" t="str">
        <f t="shared" si="4"/>
        <v/>
      </c>
      <c r="S93" s="185"/>
      <c r="T93" s="185"/>
      <c r="U93" s="35"/>
      <c r="V93" s="4"/>
      <c r="W93" s="4"/>
      <c r="X93" s="4"/>
      <c r="Y93" s="55"/>
      <c r="Z93" s="55" t="str">
        <f t="shared" si="6"/>
        <v/>
      </c>
      <c r="AA93" s="105" t="str">
        <f t="shared" si="7"/>
        <v/>
      </c>
      <c r="AB93" s="152" t="str">
        <f t="shared" si="8"/>
        <v/>
      </c>
      <c r="AC93" s="55"/>
      <c r="AD93" s="55" t="str">
        <f t="shared" si="9"/>
        <v/>
      </c>
      <c r="AE93" s="105" t="str">
        <f t="shared" si="19"/>
        <v/>
      </c>
      <c r="AF93" s="55" t="str">
        <f t="shared" si="10"/>
        <v/>
      </c>
      <c r="AG93" s="55"/>
      <c r="AH93" s="55" t="str">
        <f t="shared" si="11"/>
        <v>#NUM!</v>
      </c>
      <c r="AI93" s="55" t="str">
        <f t="shared" si="12"/>
        <v>#NUM!</v>
      </c>
      <c r="AJ93" s="152" t="str">
        <f t="shared" si="13"/>
        <v/>
      </c>
      <c r="AK93" s="176" t="str">
        <f t="shared" si="14"/>
        <v/>
      </c>
      <c r="AL93" s="176" t="str">
        <f t="shared" si="20"/>
        <v/>
      </c>
      <c r="AM93" s="176" t="str">
        <f t="shared" si="15"/>
        <v/>
      </c>
      <c r="AN93" s="55"/>
      <c r="AO93" s="55"/>
      <c r="AP93" s="55"/>
      <c r="AQ93" s="105" t="str">
        <f t="shared" si="16"/>
        <v/>
      </c>
      <c r="AR93" s="105"/>
      <c r="AS93" s="129" t="str">
        <f>'CADASTRO PROD'!I91</f>
        <v/>
      </c>
      <c r="AT93" s="129" t="str">
        <f t="shared" si="17"/>
        <v>0</v>
      </c>
      <c r="AU93" s="105" t="str">
        <f t="shared" si="21"/>
        <v/>
      </c>
      <c r="AV93" s="129"/>
      <c r="AW93" s="129"/>
      <c r="AX93" s="129"/>
      <c r="AY93" s="129"/>
      <c r="AZ93" s="129"/>
      <c r="BA93" s="55"/>
      <c r="BB93" s="55"/>
      <c r="BC93" s="55"/>
      <c r="BD93" s="55"/>
      <c r="BE93" s="55"/>
    </row>
    <row r="94" ht="30.0" customHeight="1">
      <c r="A94" s="1"/>
      <c r="B94" s="166" t="str">
        <f t="shared" si="1"/>
        <v>0</v>
      </c>
      <c r="C94" s="98" t="str">
        <f t="shared" si="18"/>
        <v>-</v>
      </c>
      <c r="D94" s="151" t="str">
        <f>IF('CADASTRO PROD'!D92 = "","", 'CADASTRO PROD'!D92)</f>
        <v/>
      </c>
      <c r="E94" s="100" t="str">
        <f>IF('CADASTRO PROD'!E92:G92 = "", "", 'CADASTRO PROD'!E92:G92)</f>
        <v/>
      </c>
      <c r="F94" s="92"/>
      <c r="G94" s="93"/>
      <c r="H94" s="101" t="str">
        <f>IFERROR(VLOOKUP(D94, 'CADASTRO PROD'!$D$8:$H$407, 5, FALSE),"")</f>
        <v/>
      </c>
      <c r="I94" s="101" t="str">
        <f>VLOOKUP(D94, 'INVENTÁRIO'!$D$11:$I$511, 6, FALSE)</f>
        <v/>
      </c>
      <c r="J94" s="98" t="str">
        <f t="shared" si="2"/>
        <v/>
      </c>
      <c r="K94" s="103" t="str">
        <f>IF(D94 = "", "", SUMIFS('LANÇAMENTOS ENT'!T:T, 'LANÇAMENTOS ENT'!E:E, D94))</f>
        <v>  </v>
      </c>
      <c r="L94" s="103" t="str">
        <f>IF(D94 = "", "",SUMIFS('LANÇAMENTOS SAÍ'!M:M, 'LANÇAMENTOS SAÍ'!E:E, D94))</f>
        <v>  </v>
      </c>
      <c r="M94" s="124" t="str">
        <f>IF(D94 = "", "", SUMIFS('LANÇAMENTOS ENT'!N:N, 'LANÇAMENTOS ENT'!E:E, D94))</f>
        <v/>
      </c>
      <c r="N94" s="124" t="str">
        <f>IF(D94 = "", "",SUMIFS('LANÇAMENTOS SAÍ'!K:K, 'LANÇAMENTOS SAÍ'!E:E, D94))</f>
        <v/>
      </c>
      <c r="O94" s="195" t="str">
        <f>IFERROR(VLOOKUP(D94,'INVENTÁRIO'!$D$11:$L$411, 9, FALSE)/SUM('INVENTÁRIO'!L:L),"")</f>
        <v>0.0%</v>
      </c>
      <c r="P94" s="195" t="str">
        <f>IFERROR(I94/SUM('INVENTÁRIO'!I:I), "")</f>
        <v>0.0%</v>
      </c>
      <c r="Q94" s="124" t="str">
        <f t="shared" si="3"/>
        <v/>
      </c>
      <c r="R94" s="124" t="str">
        <f t="shared" si="4"/>
        <v/>
      </c>
      <c r="S94" s="185"/>
      <c r="T94" s="185"/>
      <c r="U94" s="35"/>
      <c r="V94" s="4"/>
      <c r="W94" s="4"/>
      <c r="X94" s="4"/>
      <c r="Y94" s="55"/>
      <c r="Z94" s="55" t="str">
        <f t="shared" si="6"/>
        <v/>
      </c>
      <c r="AA94" s="105" t="str">
        <f t="shared" si="7"/>
        <v/>
      </c>
      <c r="AB94" s="152" t="str">
        <f t="shared" si="8"/>
        <v/>
      </c>
      <c r="AC94" s="55"/>
      <c r="AD94" s="55" t="str">
        <f t="shared" si="9"/>
        <v/>
      </c>
      <c r="AE94" s="105" t="str">
        <f t="shared" si="19"/>
        <v/>
      </c>
      <c r="AF94" s="55" t="str">
        <f t="shared" si="10"/>
        <v/>
      </c>
      <c r="AG94" s="55"/>
      <c r="AH94" s="55" t="str">
        <f t="shared" si="11"/>
        <v>#NUM!</v>
      </c>
      <c r="AI94" s="55" t="str">
        <f t="shared" si="12"/>
        <v>#NUM!</v>
      </c>
      <c r="AJ94" s="152" t="str">
        <f t="shared" si="13"/>
        <v/>
      </c>
      <c r="AK94" s="176" t="str">
        <f t="shared" si="14"/>
        <v/>
      </c>
      <c r="AL94" s="176" t="str">
        <f t="shared" si="20"/>
        <v/>
      </c>
      <c r="AM94" s="176" t="str">
        <f t="shared" si="15"/>
        <v/>
      </c>
      <c r="AN94" s="55"/>
      <c r="AO94" s="55"/>
      <c r="AP94" s="55"/>
      <c r="AQ94" s="105" t="str">
        <f t="shared" si="16"/>
        <v/>
      </c>
      <c r="AR94" s="105"/>
      <c r="AS94" s="129" t="str">
        <f>'CADASTRO PROD'!I92</f>
        <v/>
      </c>
      <c r="AT94" s="129" t="str">
        <f t="shared" si="17"/>
        <v>0</v>
      </c>
      <c r="AU94" s="105" t="str">
        <f t="shared" si="21"/>
        <v/>
      </c>
      <c r="AV94" s="129"/>
      <c r="AW94" s="129"/>
      <c r="AX94" s="129"/>
      <c r="AY94" s="129"/>
      <c r="AZ94" s="129"/>
      <c r="BA94" s="55"/>
      <c r="BB94" s="55"/>
      <c r="BC94" s="55"/>
      <c r="BD94" s="55"/>
      <c r="BE94" s="55"/>
    </row>
    <row r="95" ht="30.0" customHeight="1">
      <c r="A95" s="1"/>
      <c r="B95" s="166" t="str">
        <f t="shared" si="1"/>
        <v>0</v>
      </c>
      <c r="C95" s="108" t="str">
        <f t="shared" si="18"/>
        <v>-</v>
      </c>
      <c r="D95" s="150" t="str">
        <f>IF('CADASTRO PROD'!D93 = "","", 'CADASTRO PROD'!D93)</f>
        <v/>
      </c>
      <c r="E95" s="110" t="str">
        <f>IF('CADASTRO PROD'!E93:G93 = "", "", 'CADASTRO PROD'!E93:G93)</f>
        <v/>
      </c>
      <c r="F95" s="92"/>
      <c r="G95" s="93"/>
      <c r="H95" s="111" t="str">
        <f>IFERROR(VLOOKUP(D95, 'CADASTRO PROD'!$D$8:$H$407, 5, FALSE),"")</f>
        <v/>
      </c>
      <c r="I95" s="111" t="str">
        <f>VLOOKUP(D95, 'INVENTÁRIO'!$D$11:$I$511, 6, FALSE)</f>
        <v/>
      </c>
      <c r="J95" s="108" t="str">
        <f t="shared" si="2"/>
        <v/>
      </c>
      <c r="K95" s="113" t="str">
        <f>IF(D95 = "", "", SUMIFS('LANÇAMENTOS ENT'!T:T, 'LANÇAMENTOS ENT'!E:E, D95))</f>
        <v>  </v>
      </c>
      <c r="L95" s="113" t="str">
        <f>IF(D95 = "", "",SUMIFS('LANÇAMENTOS SAÍ'!M:M, 'LANÇAMENTOS SAÍ'!E:E, D95))</f>
        <v>  </v>
      </c>
      <c r="M95" s="132" t="str">
        <f>IF(D95 = "", "", SUMIFS('LANÇAMENTOS ENT'!N:N, 'LANÇAMENTOS ENT'!E:E, D95))</f>
        <v/>
      </c>
      <c r="N95" s="132" t="str">
        <f>IF(D95 = "", "",SUMIFS('LANÇAMENTOS SAÍ'!K:K, 'LANÇAMENTOS SAÍ'!E:E, D95))</f>
        <v/>
      </c>
      <c r="O95" s="197" t="str">
        <f>IFERROR(VLOOKUP(D95,'INVENTÁRIO'!$D$11:$L$411, 9, FALSE)/SUM('INVENTÁRIO'!L:L),"")</f>
        <v>0.0%</v>
      </c>
      <c r="P95" s="197" t="str">
        <f>IFERROR(I95/SUM('INVENTÁRIO'!I:I), "")</f>
        <v>0.0%</v>
      </c>
      <c r="Q95" s="132" t="str">
        <f t="shared" si="3"/>
        <v/>
      </c>
      <c r="R95" s="132" t="str">
        <f t="shared" si="4"/>
        <v/>
      </c>
      <c r="S95" s="185"/>
      <c r="T95" s="185"/>
      <c r="U95" s="35"/>
      <c r="V95" s="4"/>
      <c r="W95" s="4"/>
      <c r="X95" s="4"/>
      <c r="Y95" s="55"/>
      <c r="Z95" s="55" t="str">
        <f t="shared" si="6"/>
        <v/>
      </c>
      <c r="AA95" s="105" t="str">
        <f t="shared" si="7"/>
        <v/>
      </c>
      <c r="AB95" s="152" t="str">
        <f t="shared" si="8"/>
        <v/>
      </c>
      <c r="AC95" s="55"/>
      <c r="AD95" s="55" t="str">
        <f t="shared" si="9"/>
        <v/>
      </c>
      <c r="AE95" s="105" t="str">
        <f t="shared" si="19"/>
        <v/>
      </c>
      <c r="AF95" s="55" t="str">
        <f t="shared" si="10"/>
        <v/>
      </c>
      <c r="AG95" s="55"/>
      <c r="AH95" s="55" t="str">
        <f t="shared" si="11"/>
        <v>#NUM!</v>
      </c>
      <c r="AI95" s="55" t="str">
        <f t="shared" si="12"/>
        <v>#NUM!</v>
      </c>
      <c r="AJ95" s="152" t="str">
        <f t="shared" si="13"/>
        <v/>
      </c>
      <c r="AK95" s="176" t="str">
        <f t="shared" si="14"/>
        <v/>
      </c>
      <c r="AL95" s="176" t="str">
        <f t="shared" si="20"/>
        <v/>
      </c>
      <c r="AM95" s="176" t="str">
        <f t="shared" si="15"/>
        <v/>
      </c>
      <c r="AN95" s="55"/>
      <c r="AO95" s="55"/>
      <c r="AP95" s="55"/>
      <c r="AQ95" s="105" t="str">
        <f t="shared" si="16"/>
        <v/>
      </c>
      <c r="AR95" s="105"/>
      <c r="AS95" s="129" t="str">
        <f>'CADASTRO PROD'!I93</f>
        <v/>
      </c>
      <c r="AT95" s="129" t="str">
        <f t="shared" si="17"/>
        <v>0</v>
      </c>
      <c r="AU95" s="105" t="str">
        <f t="shared" si="21"/>
        <v/>
      </c>
      <c r="AV95" s="129"/>
      <c r="AW95" s="129"/>
      <c r="AX95" s="129"/>
      <c r="AY95" s="129"/>
      <c r="AZ95" s="129"/>
      <c r="BA95" s="55"/>
      <c r="BB95" s="55"/>
      <c r="BC95" s="55"/>
      <c r="BD95" s="55"/>
      <c r="BE95" s="55"/>
    </row>
    <row r="96" ht="30.0" customHeight="1">
      <c r="A96" s="1"/>
      <c r="B96" s="166" t="str">
        <f t="shared" si="1"/>
        <v>0</v>
      </c>
      <c r="C96" s="98" t="str">
        <f t="shared" si="18"/>
        <v>-</v>
      </c>
      <c r="D96" s="151" t="str">
        <f>IF('CADASTRO PROD'!D94 = "","", 'CADASTRO PROD'!D94)</f>
        <v/>
      </c>
      <c r="E96" s="100" t="str">
        <f>IF('CADASTRO PROD'!E94:G94 = "", "", 'CADASTRO PROD'!E94:G94)</f>
        <v/>
      </c>
      <c r="F96" s="92"/>
      <c r="G96" s="93"/>
      <c r="H96" s="101" t="str">
        <f>IFERROR(VLOOKUP(D96, 'CADASTRO PROD'!$D$8:$H$407, 5, FALSE),"")</f>
        <v/>
      </c>
      <c r="I96" s="101" t="str">
        <f>VLOOKUP(D96, 'INVENTÁRIO'!$D$11:$I$511, 6, FALSE)</f>
        <v/>
      </c>
      <c r="J96" s="98" t="str">
        <f t="shared" si="2"/>
        <v/>
      </c>
      <c r="K96" s="103" t="str">
        <f>IF(D96 = "", "", SUMIFS('LANÇAMENTOS ENT'!T:T, 'LANÇAMENTOS ENT'!E:E, D96))</f>
        <v>  </v>
      </c>
      <c r="L96" s="103" t="str">
        <f>IF(D96 = "", "",SUMIFS('LANÇAMENTOS SAÍ'!M:M, 'LANÇAMENTOS SAÍ'!E:E, D96))</f>
        <v>  </v>
      </c>
      <c r="M96" s="124" t="str">
        <f>IF(D96 = "", "", SUMIFS('LANÇAMENTOS ENT'!N:N, 'LANÇAMENTOS ENT'!E:E, D96))</f>
        <v/>
      </c>
      <c r="N96" s="124" t="str">
        <f>IF(D96 = "", "",SUMIFS('LANÇAMENTOS SAÍ'!K:K, 'LANÇAMENTOS SAÍ'!E:E, D96))</f>
        <v/>
      </c>
      <c r="O96" s="195" t="str">
        <f>IFERROR(VLOOKUP(D96,'INVENTÁRIO'!$D$11:$L$411, 9, FALSE)/SUM('INVENTÁRIO'!L:L),"")</f>
        <v>0.0%</v>
      </c>
      <c r="P96" s="195" t="str">
        <f>IFERROR(I96/SUM('INVENTÁRIO'!I:I), "")</f>
        <v>0.0%</v>
      </c>
      <c r="Q96" s="124" t="str">
        <f t="shared" si="3"/>
        <v/>
      </c>
      <c r="R96" s="124" t="str">
        <f t="shared" si="4"/>
        <v/>
      </c>
      <c r="S96" s="185"/>
      <c r="T96" s="185"/>
      <c r="U96" s="35"/>
      <c r="V96" s="4"/>
      <c r="W96" s="4"/>
      <c r="X96" s="4"/>
      <c r="Y96" s="55"/>
      <c r="Z96" s="55" t="str">
        <f t="shared" si="6"/>
        <v/>
      </c>
      <c r="AA96" s="105" t="str">
        <f t="shared" si="7"/>
        <v/>
      </c>
      <c r="AB96" s="152" t="str">
        <f t="shared" si="8"/>
        <v/>
      </c>
      <c r="AC96" s="55"/>
      <c r="AD96" s="55" t="str">
        <f t="shared" si="9"/>
        <v/>
      </c>
      <c r="AE96" s="105" t="str">
        <f t="shared" si="19"/>
        <v/>
      </c>
      <c r="AF96" s="55" t="str">
        <f t="shared" si="10"/>
        <v/>
      </c>
      <c r="AG96" s="55"/>
      <c r="AH96" s="55" t="str">
        <f t="shared" si="11"/>
        <v>#NUM!</v>
      </c>
      <c r="AI96" s="55" t="str">
        <f t="shared" si="12"/>
        <v>#NUM!</v>
      </c>
      <c r="AJ96" s="152" t="str">
        <f t="shared" si="13"/>
        <v/>
      </c>
      <c r="AK96" s="176" t="str">
        <f t="shared" si="14"/>
        <v/>
      </c>
      <c r="AL96" s="176" t="str">
        <f t="shared" si="20"/>
        <v/>
      </c>
      <c r="AM96" s="176" t="str">
        <f t="shared" si="15"/>
        <v/>
      </c>
      <c r="AN96" s="55"/>
      <c r="AO96" s="55"/>
      <c r="AP96" s="55"/>
      <c r="AQ96" s="105" t="str">
        <f t="shared" si="16"/>
        <v/>
      </c>
      <c r="AR96" s="105"/>
      <c r="AS96" s="129" t="str">
        <f>'CADASTRO PROD'!I94</f>
        <v/>
      </c>
      <c r="AT96" s="129" t="str">
        <f t="shared" si="17"/>
        <v>0</v>
      </c>
      <c r="AU96" s="105" t="str">
        <f t="shared" si="21"/>
        <v/>
      </c>
      <c r="AV96" s="129"/>
      <c r="AW96" s="129"/>
      <c r="AX96" s="129"/>
      <c r="AY96" s="129"/>
      <c r="AZ96" s="129"/>
      <c r="BA96" s="55"/>
      <c r="BB96" s="55"/>
      <c r="BC96" s="55"/>
      <c r="BD96" s="55"/>
      <c r="BE96" s="55"/>
    </row>
    <row r="97" ht="30.0" customHeight="1">
      <c r="A97" s="1"/>
      <c r="B97" s="166" t="str">
        <f t="shared" si="1"/>
        <v>0</v>
      </c>
      <c r="C97" s="108" t="str">
        <f t="shared" si="18"/>
        <v>-</v>
      </c>
      <c r="D97" s="150" t="str">
        <f>IF('CADASTRO PROD'!D95 = "","", 'CADASTRO PROD'!D95)</f>
        <v/>
      </c>
      <c r="E97" s="110" t="str">
        <f>IF('CADASTRO PROD'!E95:G95 = "", "", 'CADASTRO PROD'!E95:G95)</f>
        <v/>
      </c>
      <c r="F97" s="92"/>
      <c r="G97" s="93"/>
      <c r="H97" s="111" t="str">
        <f>IFERROR(VLOOKUP(D97, 'CADASTRO PROD'!$D$8:$H$407, 5, FALSE),"")</f>
        <v/>
      </c>
      <c r="I97" s="111" t="str">
        <f>VLOOKUP(D97, 'INVENTÁRIO'!$D$11:$I$511, 6, FALSE)</f>
        <v/>
      </c>
      <c r="J97" s="108" t="str">
        <f t="shared" si="2"/>
        <v/>
      </c>
      <c r="K97" s="113" t="str">
        <f>IF(D97 = "", "", SUMIFS('LANÇAMENTOS ENT'!T:T, 'LANÇAMENTOS ENT'!E:E, D97))</f>
        <v>  </v>
      </c>
      <c r="L97" s="113" t="str">
        <f>IF(D97 = "", "",SUMIFS('LANÇAMENTOS SAÍ'!M:M, 'LANÇAMENTOS SAÍ'!E:E, D97))</f>
        <v>  </v>
      </c>
      <c r="M97" s="132" t="str">
        <f>IF(D97 = "", "", SUMIFS('LANÇAMENTOS ENT'!N:N, 'LANÇAMENTOS ENT'!E:E, D97))</f>
        <v/>
      </c>
      <c r="N97" s="132" t="str">
        <f>IF(D97 = "", "",SUMIFS('LANÇAMENTOS SAÍ'!K:K, 'LANÇAMENTOS SAÍ'!E:E, D97))</f>
        <v/>
      </c>
      <c r="O97" s="197" t="str">
        <f>IFERROR(VLOOKUP(D97,'INVENTÁRIO'!$D$11:$L$411, 9, FALSE)/SUM('INVENTÁRIO'!L:L),"")</f>
        <v>0.0%</v>
      </c>
      <c r="P97" s="197" t="str">
        <f>IFERROR(I97/SUM('INVENTÁRIO'!I:I), "")</f>
        <v>0.0%</v>
      </c>
      <c r="Q97" s="132" t="str">
        <f t="shared" si="3"/>
        <v/>
      </c>
      <c r="R97" s="132" t="str">
        <f t="shared" si="4"/>
        <v/>
      </c>
      <c r="S97" s="185"/>
      <c r="T97" s="185"/>
      <c r="U97" s="35"/>
      <c r="V97" s="4"/>
      <c r="W97" s="4"/>
      <c r="X97" s="4"/>
      <c r="Y97" s="55"/>
      <c r="Z97" s="55" t="str">
        <f t="shared" si="6"/>
        <v/>
      </c>
      <c r="AA97" s="105" t="str">
        <f t="shared" si="7"/>
        <v/>
      </c>
      <c r="AB97" s="152" t="str">
        <f t="shared" si="8"/>
        <v/>
      </c>
      <c r="AC97" s="55"/>
      <c r="AD97" s="55" t="str">
        <f t="shared" si="9"/>
        <v/>
      </c>
      <c r="AE97" s="105" t="str">
        <f t="shared" si="19"/>
        <v/>
      </c>
      <c r="AF97" s="55" t="str">
        <f t="shared" si="10"/>
        <v/>
      </c>
      <c r="AG97" s="55"/>
      <c r="AH97" s="55" t="str">
        <f t="shared" si="11"/>
        <v>#NUM!</v>
      </c>
      <c r="AI97" s="55" t="str">
        <f t="shared" si="12"/>
        <v>#NUM!</v>
      </c>
      <c r="AJ97" s="152" t="str">
        <f t="shared" si="13"/>
        <v/>
      </c>
      <c r="AK97" s="176" t="str">
        <f t="shared" si="14"/>
        <v/>
      </c>
      <c r="AL97" s="176" t="str">
        <f t="shared" si="20"/>
        <v/>
      </c>
      <c r="AM97" s="176" t="str">
        <f t="shared" si="15"/>
        <v/>
      </c>
      <c r="AN97" s="55"/>
      <c r="AO97" s="55"/>
      <c r="AP97" s="55"/>
      <c r="AQ97" s="105" t="str">
        <f t="shared" si="16"/>
        <v/>
      </c>
      <c r="AR97" s="105"/>
      <c r="AS97" s="129" t="str">
        <f>'CADASTRO PROD'!I95</f>
        <v/>
      </c>
      <c r="AT97" s="129" t="str">
        <f t="shared" si="17"/>
        <v>0</v>
      </c>
      <c r="AU97" s="105" t="str">
        <f t="shared" si="21"/>
        <v/>
      </c>
      <c r="AV97" s="129"/>
      <c r="AW97" s="129"/>
      <c r="AX97" s="129"/>
      <c r="AY97" s="129"/>
      <c r="AZ97" s="129"/>
      <c r="BA97" s="55"/>
      <c r="BB97" s="55"/>
      <c r="BC97" s="55"/>
      <c r="BD97" s="55"/>
      <c r="BE97" s="55"/>
    </row>
    <row r="98" ht="30.0" customHeight="1">
      <c r="A98" s="1"/>
      <c r="B98" s="166" t="str">
        <f t="shared" si="1"/>
        <v>0</v>
      </c>
      <c r="C98" s="98" t="str">
        <f t="shared" si="18"/>
        <v>-</v>
      </c>
      <c r="D98" s="151" t="str">
        <f>IF('CADASTRO PROD'!D96 = "","", 'CADASTRO PROD'!D96)</f>
        <v/>
      </c>
      <c r="E98" s="100" t="str">
        <f>IF('CADASTRO PROD'!E96:G96 = "", "", 'CADASTRO PROD'!E96:G96)</f>
        <v/>
      </c>
      <c r="F98" s="92"/>
      <c r="G98" s="93"/>
      <c r="H98" s="101" t="str">
        <f>IFERROR(VLOOKUP(D98, 'CADASTRO PROD'!$D$8:$H$407, 5, FALSE),"")</f>
        <v/>
      </c>
      <c r="I98" s="101" t="str">
        <f>VLOOKUP(D98, 'INVENTÁRIO'!$D$11:$I$511, 6, FALSE)</f>
        <v/>
      </c>
      <c r="J98" s="98" t="str">
        <f t="shared" si="2"/>
        <v/>
      </c>
      <c r="K98" s="103" t="str">
        <f>IF(D98 = "", "", SUMIFS('LANÇAMENTOS ENT'!T:T, 'LANÇAMENTOS ENT'!E:E, D98))</f>
        <v>  </v>
      </c>
      <c r="L98" s="103" t="str">
        <f>IF(D98 = "", "",SUMIFS('LANÇAMENTOS SAÍ'!M:M, 'LANÇAMENTOS SAÍ'!E:E, D98))</f>
        <v>  </v>
      </c>
      <c r="M98" s="124" t="str">
        <f>IF(D98 = "", "", SUMIFS('LANÇAMENTOS ENT'!N:N, 'LANÇAMENTOS ENT'!E:E, D98))</f>
        <v/>
      </c>
      <c r="N98" s="124" t="str">
        <f>IF(D98 = "", "",SUMIFS('LANÇAMENTOS SAÍ'!K:K, 'LANÇAMENTOS SAÍ'!E:E, D98))</f>
        <v/>
      </c>
      <c r="O98" s="195" t="str">
        <f>IFERROR(VLOOKUP(D98,'INVENTÁRIO'!$D$11:$L$411, 9, FALSE)/SUM('INVENTÁRIO'!L:L),"")</f>
        <v>0.0%</v>
      </c>
      <c r="P98" s="195" t="str">
        <f>IFERROR(I98/SUM('INVENTÁRIO'!I:I), "")</f>
        <v>0.0%</v>
      </c>
      <c r="Q98" s="124" t="str">
        <f t="shared" si="3"/>
        <v/>
      </c>
      <c r="R98" s="124" t="str">
        <f t="shared" si="4"/>
        <v/>
      </c>
      <c r="S98" s="185"/>
      <c r="T98" s="185"/>
      <c r="U98" s="35"/>
      <c r="V98" s="4"/>
      <c r="W98" s="4"/>
      <c r="X98" s="4"/>
      <c r="Y98" s="55"/>
      <c r="Z98" s="55" t="str">
        <f t="shared" si="6"/>
        <v/>
      </c>
      <c r="AA98" s="105" t="str">
        <f t="shared" si="7"/>
        <v/>
      </c>
      <c r="AB98" s="152" t="str">
        <f t="shared" si="8"/>
        <v/>
      </c>
      <c r="AC98" s="55"/>
      <c r="AD98" s="55" t="str">
        <f t="shared" si="9"/>
        <v/>
      </c>
      <c r="AE98" s="105" t="str">
        <f t="shared" si="19"/>
        <v/>
      </c>
      <c r="AF98" s="55" t="str">
        <f t="shared" si="10"/>
        <v/>
      </c>
      <c r="AG98" s="55"/>
      <c r="AH98" s="55" t="str">
        <f t="shared" si="11"/>
        <v>#NUM!</v>
      </c>
      <c r="AI98" s="55" t="str">
        <f t="shared" si="12"/>
        <v>#NUM!</v>
      </c>
      <c r="AJ98" s="152" t="str">
        <f t="shared" si="13"/>
        <v/>
      </c>
      <c r="AK98" s="176" t="str">
        <f t="shared" si="14"/>
        <v/>
      </c>
      <c r="AL98" s="176" t="str">
        <f t="shared" si="20"/>
        <v/>
      </c>
      <c r="AM98" s="176" t="str">
        <f t="shared" si="15"/>
        <v/>
      </c>
      <c r="AN98" s="55"/>
      <c r="AO98" s="55"/>
      <c r="AP98" s="55"/>
      <c r="AQ98" s="105" t="str">
        <f t="shared" si="16"/>
        <v/>
      </c>
      <c r="AR98" s="105"/>
      <c r="AS98" s="129" t="str">
        <f>'CADASTRO PROD'!I96</f>
        <v/>
      </c>
      <c r="AT98" s="129" t="str">
        <f t="shared" si="17"/>
        <v>0</v>
      </c>
      <c r="AU98" s="105" t="str">
        <f t="shared" si="21"/>
        <v/>
      </c>
      <c r="AV98" s="129"/>
      <c r="AW98" s="129"/>
      <c r="AX98" s="129"/>
      <c r="AY98" s="129"/>
      <c r="AZ98" s="129"/>
      <c r="BA98" s="55"/>
      <c r="BB98" s="55"/>
      <c r="BC98" s="55"/>
      <c r="BD98" s="55"/>
      <c r="BE98" s="55"/>
    </row>
    <row r="99" ht="30.0" customHeight="1">
      <c r="A99" s="1"/>
      <c r="B99" s="166" t="str">
        <f t="shared" si="1"/>
        <v>0</v>
      </c>
      <c r="C99" s="108" t="str">
        <f t="shared" si="18"/>
        <v>-</v>
      </c>
      <c r="D99" s="150" t="str">
        <f>IF('CADASTRO PROD'!D97 = "","", 'CADASTRO PROD'!D97)</f>
        <v/>
      </c>
      <c r="E99" s="110" t="str">
        <f>IF('CADASTRO PROD'!E97:G97 = "", "", 'CADASTRO PROD'!E97:G97)</f>
        <v/>
      </c>
      <c r="F99" s="92"/>
      <c r="G99" s="93"/>
      <c r="H99" s="111" t="str">
        <f>IFERROR(VLOOKUP(D99, 'CADASTRO PROD'!$D$8:$H$407, 5, FALSE),"")</f>
        <v/>
      </c>
      <c r="I99" s="111" t="str">
        <f>VLOOKUP(D99, 'INVENTÁRIO'!$D$11:$I$511, 6, FALSE)</f>
        <v/>
      </c>
      <c r="J99" s="108" t="str">
        <f t="shared" si="2"/>
        <v/>
      </c>
      <c r="K99" s="113" t="str">
        <f>IF(D99 = "", "", SUMIFS('LANÇAMENTOS ENT'!T:T, 'LANÇAMENTOS ENT'!E:E, D99))</f>
        <v>  </v>
      </c>
      <c r="L99" s="113" t="str">
        <f>IF(D99 = "", "",SUMIFS('LANÇAMENTOS SAÍ'!M:M, 'LANÇAMENTOS SAÍ'!E:E, D99))</f>
        <v>  </v>
      </c>
      <c r="M99" s="132" t="str">
        <f>IF(D99 = "", "", SUMIFS('LANÇAMENTOS ENT'!N:N, 'LANÇAMENTOS ENT'!E:E, D99))</f>
        <v/>
      </c>
      <c r="N99" s="132" t="str">
        <f>IF(D99 = "", "",SUMIFS('LANÇAMENTOS SAÍ'!K:K, 'LANÇAMENTOS SAÍ'!E:E, D99))</f>
        <v/>
      </c>
      <c r="O99" s="197" t="str">
        <f>IFERROR(VLOOKUP(D99,'INVENTÁRIO'!$D$11:$L$411, 9, FALSE)/SUM('INVENTÁRIO'!L:L),"")</f>
        <v>0.0%</v>
      </c>
      <c r="P99" s="197" t="str">
        <f>IFERROR(I99/SUM('INVENTÁRIO'!I:I), "")</f>
        <v>0.0%</v>
      </c>
      <c r="Q99" s="132" t="str">
        <f t="shared" si="3"/>
        <v/>
      </c>
      <c r="R99" s="132" t="str">
        <f t="shared" si="4"/>
        <v/>
      </c>
      <c r="S99" s="185"/>
      <c r="T99" s="185"/>
      <c r="U99" s="35"/>
      <c r="V99" s="4"/>
      <c r="W99" s="4"/>
      <c r="X99" s="4"/>
      <c r="Y99" s="55"/>
      <c r="Z99" s="55" t="str">
        <f t="shared" si="6"/>
        <v/>
      </c>
      <c r="AA99" s="105" t="str">
        <f t="shared" si="7"/>
        <v/>
      </c>
      <c r="AB99" s="152" t="str">
        <f t="shared" si="8"/>
        <v/>
      </c>
      <c r="AC99" s="55"/>
      <c r="AD99" s="55" t="str">
        <f t="shared" si="9"/>
        <v/>
      </c>
      <c r="AE99" s="105" t="str">
        <f t="shared" si="19"/>
        <v/>
      </c>
      <c r="AF99" s="55" t="str">
        <f t="shared" si="10"/>
        <v/>
      </c>
      <c r="AG99" s="55"/>
      <c r="AH99" s="55" t="str">
        <f t="shared" si="11"/>
        <v>#NUM!</v>
      </c>
      <c r="AI99" s="55" t="str">
        <f t="shared" si="12"/>
        <v>#NUM!</v>
      </c>
      <c r="AJ99" s="152" t="str">
        <f t="shared" si="13"/>
        <v/>
      </c>
      <c r="AK99" s="176" t="str">
        <f t="shared" si="14"/>
        <v/>
      </c>
      <c r="AL99" s="176" t="str">
        <f t="shared" si="20"/>
        <v/>
      </c>
      <c r="AM99" s="176" t="str">
        <f t="shared" si="15"/>
        <v/>
      </c>
      <c r="AN99" s="55"/>
      <c r="AO99" s="55"/>
      <c r="AP99" s="55"/>
      <c r="AQ99" s="105" t="str">
        <f t="shared" si="16"/>
        <v/>
      </c>
      <c r="AR99" s="105"/>
      <c r="AS99" s="129" t="str">
        <f>'CADASTRO PROD'!I97</f>
        <v/>
      </c>
      <c r="AT99" s="129" t="str">
        <f t="shared" si="17"/>
        <v>0</v>
      </c>
      <c r="AU99" s="105" t="str">
        <f t="shared" si="21"/>
        <v/>
      </c>
      <c r="AV99" s="129"/>
      <c r="AW99" s="129"/>
      <c r="AX99" s="129"/>
      <c r="AY99" s="129"/>
      <c r="AZ99" s="129"/>
      <c r="BA99" s="55"/>
      <c r="BB99" s="55"/>
      <c r="BC99" s="55"/>
      <c r="BD99" s="55"/>
      <c r="BE99" s="55"/>
    </row>
    <row r="100" ht="30.0" customHeight="1">
      <c r="A100" s="1"/>
      <c r="B100" s="166" t="str">
        <f t="shared" si="1"/>
        <v>0</v>
      </c>
      <c r="C100" s="98" t="str">
        <f t="shared" si="18"/>
        <v>-</v>
      </c>
      <c r="D100" s="151" t="str">
        <f>IF('CADASTRO PROD'!D98 = "","", 'CADASTRO PROD'!D98)</f>
        <v/>
      </c>
      <c r="E100" s="100" t="str">
        <f>IF('CADASTRO PROD'!E98:G98 = "", "", 'CADASTRO PROD'!E98:G98)</f>
        <v/>
      </c>
      <c r="F100" s="92"/>
      <c r="G100" s="93"/>
      <c r="H100" s="101" t="str">
        <f>IFERROR(VLOOKUP(D100, 'CADASTRO PROD'!$D$8:$H$407, 5, FALSE),"")</f>
        <v/>
      </c>
      <c r="I100" s="101" t="str">
        <f>VLOOKUP(D100, 'INVENTÁRIO'!$D$11:$I$511, 6, FALSE)</f>
        <v/>
      </c>
      <c r="J100" s="98" t="str">
        <f t="shared" si="2"/>
        <v/>
      </c>
      <c r="K100" s="103" t="str">
        <f>IF(D100 = "", "", SUMIFS('LANÇAMENTOS ENT'!T:T, 'LANÇAMENTOS ENT'!E:E, D100))</f>
        <v>  </v>
      </c>
      <c r="L100" s="103" t="str">
        <f>IF(D100 = "", "",SUMIFS('LANÇAMENTOS SAÍ'!M:M, 'LANÇAMENTOS SAÍ'!E:E, D100))</f>
        <v>  </v>
      </c>
      <c r="M100" s="124" t="str">
        <f>IF(D100 = "", "", SUMIFS('LANÇAMENTOS ENT'!N:N, 'LANÇAMENTOS ENT'!E:E, D100))</f>
        <v/>
      </c>
      <c r="N100" s="124" t="str">
        <f>IF(D100 = "", "",SUMIFS('LANÇAMENTOS SAÍ'!K:K, 'LANÇAMENTOS SAÍ'!E:E, D100))</f>
        <v/>
      </c>
      <c r="O100" s="195" t="str">
        <f>IFERROR(VLOOKUP(D100,'INVENTÁRIO'!$D$11:$L$411, 9, FALSE)/SUM('INVENTÁRIO'!L:L),"")</f>
        <v>0.0%</v>
      </c>
      <c r="P100" s="195" t="str">
        <f>IFERROR(I100/SUM('INVENTÁRIO'!I:I), "")</f>
        <v>0.0%</v>
      </c>
      <c r="Q100" s="124" t="str">
        <f t="shared" si="3"/>
        <v/>
      </c>
      <c r="R100" s="124" t="str">
        <f t="shared" si="4"/>
        <v/>
      </c>
      <c r="S100" s="185"/>
      <c r="T100" s="185"/>
      <c r="U100" s="35"/>
      <c r="V100" s="4"/>
      <c r="W100" s="4"/>
      <c r="X100" s="4"/>
      <c r="Y100" s="55"/>
      <c r="Z100" s="55" t="str">
        <f t="shared" si="6"/>
        <v/>
      </c>
      <c r="AA100" s="105" t="str">
        <f t="shared" si="7"/>
        <v/>
      </c>
      <c r="AB100" s="152" t="str">
        <f t="shared" si="8"/>
        <v/>
      </c>
      <c r="AC100" s="55"/>
      <c r="AD100" s="55" t="str">
        <f t="shared" si="9"/>
        <v/>
      </c>
      <c r="AE100" s="105" t="str">
        <f t="shared" si="19"/>
        <v/>
      </c>
      <c r="AF100" s="55" t="str">
        <f t="shared" si="10"/>
        <v/>
      </c>
      <c r="AG100" s="55"/>
      <c r="AH100" s="55" t="str">
        <f t="shared" si="11"/>
        <v>#NUM!</v>
      </c>
      <c r="AI100" s="55" t="str">
        <f t="shared" si="12"/>
        <v>#NUM!</v>
      </c>
      <c r="AJ100" s="152" t="str">
        <f t="shared" si="13"/>
        <v/>
      </c>
      <c r="AK100" s="176" t="str">
        <f t="shared" si="14"/>
        <v/>
      </c>
      <c r="AL100" s="176" t="str">
        <f t="shared" si="20"/>
        <v/>
      </c>
      <c r="AM100" s="176" t="str">
        <f t="shared" si="15"/>
        <v/>
      </c>
      <c r="AN100" s="55"/>
      <c r="AO100" s="55"/>
      <c r="AP100" s="55"/>
      <c r="AQ100" s="105" t="str">
        <f t="shared" si="16"/>
        <v/>
      </c>
      <c r="AR100" s="105"/>
      <c r="AS100" s="129" t="str">
        <f>'CADASTRO PROD'!I98</f>
        <v/>
      </c>
      <c r="AT100" s="129" t="str">
        <f t="shared" si="17"/>
        <v>0</v>
      </c>
      <c r="AU100" s="105" t="str">
        <f t="shared" si="21"/>
        <v/>
      </c>
      <c r="AV100" s="129"/>
      <c r="AW100" s="129"/>
      <c r="AX100" s="129"/>
      <c r="AY100" s="129"/>
      <c r="AZ100" s="129"/>
      <c r="BA100" s="55"/>
      <c r="BB100" s="55"/>
      <c r="BC100" s="55"/>
      <c r="BD100" s="55"/>
      <c r="BE100" s="55"/>
    </row>
    <row r="101" ht="30.0" customHeight="1">
      <c r="A101" s="1"/>
      <c r="B101" s="166" t="str">
        <f t="shared" si="1"/>
        <v>0</v>
      </c>
      <c r="C101" s="108" t="str">
        <f t="shared" si="18"/>
        <v>-</v>
      </c>
      <c r="D101" s="150" t="str">
        <f>IF('CADASTRO PROD'!D99 = "","", 'CADASTRO PROD'!D99)</f>
        <v/>
      </c>
      <c r="E101" s="110" t="str">
        <f>IF('CADASTRO PROD'!E99:G99 = "", "", 'CADASTRO PROD'!E99:G99)</f>
        <v/>
      </c>
      <c r="F101" s="92"/>
      <c r="G101" s="93"/>
      <c r="H101" s="111" t="str">
        <f>IFERROR(VLOOKUP(D101, 'CADASTRO PROD'!$D$8:$H$407, 5, FALSE),"")</f>
        <v/>
      </c>
      <c r="I101" s="111" t="str">
        <f>VLOOKUP(D101, 'INVENTÁRIO'!$D$11:$I$511, 6, FALSE)</f>
        <v/>
      </c>
      <c r="J101" s="108" t="str">
        <f t="shared" si="2"/>
        <v/>
      </c>
      <c r="K101" s="113" t="str">
        <f>IF(D101 = "", "", SUMIFS('LANÇAMENTOS ENT'!T:T, 'LANÇAMENTOS ENT'!E:E, D101))</f>
        <v>  </v>
      </c>
      <c r="L101" s="113" t="str">
        <f>IF(D101 = "", "",SUMIFS('LANÇAMENTOS SAÍ'!M:M, 'LANÇAMENTOS SAÍ'!E:E, D101))</f>
        <v>  </v>
      </c>
      <c r="M101" s="132" t="str">
        <f>IF(D101 = "", "", SUMIFS('LANÇAMENTOS ENT'!N:N, 'LANÇAMENTOS ENT'!E:E, D101))</f>
        <v/>
      </c>
      <c r="N101" s="132" t="str">
        <f>IF(D101 = "", "",SUMIFS('LANÇAMENTOS SAÍ'!K:K, 'LANÇAMENTOS SAÍ'!E:E, D101))</f>
        <v/>
      </c>
      <c r="O101" s="197" t="str">
        <f>IFERROR(VLOOKUP(D101,'INVENTÁRIO'!$D$11:$L$411, 9, FALSE)/SUM('INVENTÁRIO'!L:L),"")</f>
        <v>0.0%</v>
      </c>
      <c r="P101" s="197" t="str">
        <f>IFERROR(I101/SUM('INVENTÁRIO'!I:I), "")</f>
        <v>0.0%</v>
      </c>
      <c r="Q101" s="132" t="str">
        <f t="shared" si="3"/>
        <v/>
      </c>
      <c r="R101" s="132" t="str">
        <f t="shared" si="4"/>
        <v/>
      </c>
      <c r="S101" s="185"/>
      <c r="T101" s="185"/>
      <c r="U101" s="35"/>
      <c r="V101" s="4"/>
      <c r="W101" s="4"/>
      <c r="X101" s="4"/>
      <c r="Y101" s="55"/>
      <c r="Z101" s="55" t="str">
        <f t="shared" si="6"/>
        <v/>
      </c>
      <c r="AA101" s="105" t="str">
        <f t="shared" si="7"/>
        <v/>
      </c>
      <c r="AB101" s="152" t="str">
        <f t="shared" si="8"/>
        <v/>
      </c>
      <c r="AC101" s="55"/>
      <c r="AD101" s="55" t="str">
        <f t="shared" si="9"/>
        <v/>
      </c>
      <c r="AE101" s="105" t="str">
        <f t="shared" si="19"/>
        <v/>
      </c>
      <c r="AF101" s="55" t="str">
        <f t="shared" si="10"/>
        <v/>
      </c>
      <c r="AG101" s="55"/>
      <c r="AH101" s="55" t="str">
        <f t="shared" si="11"/>
        <v>#NUM!</v>
      </c>
      <c r="AI101" s="55" t="str">
        <f t="shared" si="12"/>
        <v>#NUM!</v>
      </c>
      <c r="AJ101" s="152" t="str">
        <f t="shared" si="13"/>
        <v/>
      </c>
      <c r="AK101" s="176" t="str">
        <f t="shared" si="14"/>
        <v/>
      </c>
      <c r="AL101" s="176" t="str">
        <f t="shared" si="20"/>
        <v/>
      </c>
      <c r="AM101" s="176" t="str">
        <f t="shared" si="15"/>
        <v/>
      </c>
      <c r="AN101" s="55"/>
      <c r="AO101" s="55"/>
      <c r="AP101" s="55"/>
      <c r="AQ101" s="105" t="str">
        <f t="shared" si="16"/>
        <v/>
      </c>
      <c r="AR101" s="105"/>
      <c r="AS101" s="129" t="str">
        <f>'CADASTRO PROD'!I99</f>
        <v/>
      </c>
      <c r="AT101" s="129" t="str">
        <f t="shared" si="17"/>
        <v>0</v>
      </c>
      <c r="AU101" s="105" t="str">
        <f t="shared" si="21"/>
        <v/>
      </c>
      <c r="AV101" s="129"/>
      <c r="AW101" s="129"/>
      <c r="AX101" s="129"/>
      <c r="AY101" s="129"/>
      <c r="AZ101" s="129"/>
      <c r="BA101" s="55"/>
      <c r="BB101" s="55"/>
      <c r="BC101" s="55"/>
      <c r="BD101" s="55"/>
      <c r="BE101" s="55"/>
    </row>
    <row r="102" ht="30.0" customHeight="1">
      <c r="A102" s="1"/>
      <c r="B102" s="166" t="str">
        <f t="shared" si="1"/>
        <v>0</v>
      </c>
      <c r="C102" s="98" t="str">
        <f t="shared" si="18"/>
        <v>-</v>
      </c>
      <c r="D102" s="151" t="str">
        <f>IF('CADASTRO PROD'!D100 = "","", 'CADASTRO PROD'!D100)</f>
        <v/>
      </c>
      <c r="E102" s="100" t="str">
        <f>IF('CADASTRO PROD'!E100:G100 = "", "", 'CADASTRO PROD'!E100:G100)</f>
        <v/>
      </c>
      <c r="F102" s="92"/>
      <c r="G102" s="93"/>
      <c r="H102" s="101" t="str">
        <f>IFERROR(VLOOKUP(D102, 'CADASTRO PROD'!$D$8:$H$407, 5, FALSE),"")</f>
        <v/>
      </c>
      <c r="I102" s="101" t="str">
        <f>VLOOKUP(D102, 'INVENTÁRIO'!$D$11:$I$511, 6, FALSE)</f>
        <v/>
      </c>
      <c r="J102" s="98" t="str">
        <f t="shared" si="2"/>
        <v/>
      </c>
      <c r="K102" s="103" t="str">
        <f>IF(D102 = "", "", SUMIFS('LANÇAMENTOS ENT'!T:T, 'LANÇAMENTOS ENT'!E:E, D102))</f>
        <v>  </v>
      </c>
      <c r="L102" s="103" t="str">
        <f>IF(D102 = "", "",SUMIFS('LANÇAMENTOS SAÍ'!M:M, 'LANÇAMENTOS SAÍ'!E:E, D102))</f>
        <v>  </v>
      </c>
      <c r="M102" s="124" t="str">
        <f>IF(D102 = "", "", SUMIFS('LANÇAMENTOS ENT'!N:N, 'LANÇAMENTOS ENT'!E:E, D102))</f>
        <v/>
      </c>
      <c r="N102" s="124" t="str">
        <f>IF(D102 = "", "",SUMIFS('LANÇAMENTOS SAÍ'!K:K, 'LANÇAMENTOS SAÍ'!E:E, D102))</f>
        <v/>
      </c>
      <c r="O102" s="195" t="str">
        <f>IFERROR(VLOOKUP(D102,'INVENTÁRIO'!$D$11:$L$411, 9, FALSE)/SUM('INVENTÁRIO'!L:L),"")</f>
        <v>0.0%</v>
      </c>
      <c r="P102" s="195" t="str">
        <f>IFERROR(I102/SUM('INVENTÁRIO'!I:I), "")</f>
        <v>0.0%</v>
      </c>
      <c r="Q102" s="124" t="str">
        <f t="shared" si="3"/>
        <v/>
      </c>
      <c r="R102" s="124" t="str">
        <f t="shared" si="4"/>
        <v/>
      </c>
      <c r="S102" s="185"/>
      <c r="T102" s="185"/>
      <c r="U102" s="35"/>
      <c r="V102" s="4"/>
      <c r="W102" s="4"/>
      <c r="X102" s="4"/>
      <c r="Y102" s="55"/>
      <c r="Z102" s="55" t="str">
        <f t="shared" si="6"/>
        <v/>
      </c>
      <c r="AA102" s="105" t="str">
        <f t="shared" si="7"/>
        <v/>
      </c>
      <c r="AB102" s="152" t="str">
        <f t="shared" si="8"/>
        <v/>
      </c>
      <c r="AC102" s="55"/>
      <c r="AD102" s="55" t="str">
        <f t="shared" si="9"/>
        <v/>
      </c>
      <c r="AE102" s="105" t="str">
        <f t="shared" si="19"/>
        <v/>
      </c>
      <c r="AF102" s="55" t="str">
        <f t="shared" si="10"/>
        <v/>
      </c>
      <c r="AG102" s="55"/>
      <c r="AH102" s="55" t="str">
        <f t="shared" si="11"/>
        <v>#NUM!</v>
      </c>
      <c r="AI102" s="55" t="str">
        <f t="shared" si="12"/>
        <v>#NUM!</v>
      </c>
      <c r="AJ102" s="152" t="str">
        <f t="shared" si="13"/>
        <v/>
      </c>
      <c r="AK102" s="176" t="str">
        <f t="shared" si="14"/>
        <v/>
      </c>
      <c r="AL102" s="176" t="str">
        <f t="shared" si="20"/>
        <v/>
      </c>
      <c r="AM102" s="176" t="str">
        <f t="shared" si="15"/>
        <v/>
      </c>
      <c r="AN102" s="55"/>
      <c r="AO102" s="55"/>
      <c r="AP102" s="55"/>
      <c r="AQ102" s="105" t="str">
        <f t="shared" si="16"/>
        <v/>
      </c>
      <c r="AR102" s="105"/>
      <c r="AS102" s="129" t="str">
        <f>'CADASTRO PROD'!I100</f>
        <v/>
      </c>
      <c r="AT102" s="129" t="str">
        <f t="shared" si="17"/>
        <v>0</v>
      </c>
      <c r="AU102" s="105" t="str">
        <f t="shared" si="21"/>
        <v/>
      </c>
      <c r="AV102" s="129"/>
      <c r="AW102" s="129"/>
      <c r="AX102" s="129"/>
      <c r="AY102" s="129"/>
      <c r="AZ102" s="129"/>
      <c r="BA102" s="55"/>
      <c r="BB102" s="55"/>
      <c r="BC102" s="55"/>
      <c r="BD102" s="55"/>
      <c r="BE102" s="55"/>
    </row>
    <row r="103" ht="30.0" customHeight="1">
      <c r="A103" s="1"/>
      <c r="B103" s="166" t="str">
        <f t="shared" si="1"/>
        <v>0</v>
      </c>
      <c r="C103" s="108" t="str">
        <f t="shared" si="18"/>
        <v>-</v>
      </c>
      <c r="D103" s="150" t="str">
        <f>IF('CADASTRO PROD'!D101 = "","", 'CADASTRO PROD'!D101)</f>
        <v/>
      </c>
      <c r="E103" s="110" t="str">
        <f>IF('CADASTRO PROD'!E101:G101 = "", "", 'CADASTRO PROD'!E101:G101)</f>
        <v/>
      </c>
      <c r="F103" s="92"/>
      <c r="G103" s="93"/>
      <c r="H103" s="111" t="str">
        <f>IFERROR(VLOOKUP(D103, 'CADASTRO PROD'!$D$8:$H$407, 5, FALSE),"")</f>
        <v/>
      </c>
      <c r="I103" s="111" t="str">
        <f>VLOOKUP(D103, 'INVENTÁRIO'!$D$11:$I$511, 6, FALSE)</f>
        <v/>
      </c>
      <c r="J103" s="108" t="str">
        <f t="shared" si="2"/>
        <v/>
      </c>
      <c r="K103" s="113" t="str">
        <f>IF(D103 = "", "", SUMIFS('LANÇAMENTOS ENT'!T:T, 'LANÇAMENTOS ENT'!E:E, D103))</f>
        <v>  </v>
      </c>
      <c r="L103" s="113" t="str">
        <f>IF(D103 = "", "",SUMIFS('LANÇAMENTOS SAÍ'!M:M, 'LANÇAMENTOS SAÍ'!E:E, D103))</f>
        <v>  </v>
      </c>
      <c r="M103" s="132" t="str">
        <f>IF(D103 = "", "", SUMIFS('LANÇAMENTOS ENT'!N:N, 'LANÇAMENTOS ENT'!E:E, D103))</f>
        <v/>
      </c>
      <c r="N103" s="132" t="str">
        <f>IF(D103 = "", "",SUMIFS('LANÇAMENTOS SAÍ'!K:K, 'LANÇAMENTOS SAÍ'!E:E, D103))</f>
        <v/>
      </c>
      <c r="O103" s="197" t="str">
        <f>IFERROR(VLOOKUP(D103,'INVENTÁRIO'!$D$11:$L$411, 9, FALSE)/SUM('INVENTÁRIO'!L:L),"")</f>
        <v>0.0%</v>
      </c>
      <c r="P103" s="197" t="str">
        <f>IFERROR(I103/SUM('INVENTÁRIO'!I:I), "")</f>
        <v>0.0%</v>
      </c>
      <c r="Q103" s="132" t="str">
        <f t="shared" si="3"/>
        <v/>
      </c>
      <c r="R103" s="132" t="str">
        <f t="shared" si="4"/>
        <v/>
      </c>
      <c r="S103" s="185"/>
      <c r="T103" s="185"/>
      <c r="U103" s="35"/>
      <c r="V103" s="4"/>
      <c r="W103" s="4"/>
      <c r="X103" s="4"/>
      <c r="Y103" s="55"/>
      <c r="Z103" s="55" t="str">
        <f t="shared" si="6"/>
        <v/>
      </c>
      <c r="AA103" s="105" t="str">
        <f t="shared" si="7"/>
        <v/>
      </c>
      <c r="AB103" s="152" t="str">
        <f t="shared" si="8"/>
        <v/>
      </c>
      <c r="AC103" s="55"/>
      <c r="AD103" s="55" t="str">
        <f t="shared" si="9"/>
        <v/>
      </c>
      <c r="AE103" s="105" t="str">
        <f t="shared" si="19"/>
        <v/>
      </c>
      <c r="AF103" s="55" t="str">
        <f t="shared" si="10"/>
        <v/>
      </c>
      <c r="AG103" s="55"/>
      <c r="AH103" s="55" t="str">
        <f t="shared" si="11"/>
        <v>#NUM!</v>
      </c>
      <c r="AI103" s="55" t="str">
        <f t="shared" si="12"/>
        <v>#NUM!</v>
      </c>
      <c r="AJ103" s="152" t="str">
        <f t="shared" si="13"/>
        <v/>
      </c>
      <c r="AK103" s="176" t="str">
        <f t="shared" si="14"/>
        <v/>
      </c>
      <c r="AL103" s="176" t="str">
        <f t="shared" si="20"/>
        <v/>
      </c>
      <c r="AM103" s="176" t="str">
        <f t="shared" si="15"/>
        <v/>
      </c>
      <c r="AN103" s="55"/>
      <c r="AO103" s="55"/>
      <c r="AP103" s="55"/>
      <c r="AQ103" s="105" t="str">
        <f t="shared" si="16"/>
        <v/>
      </c>
      <c r="AR103" s="105"/>
      <c r="AS103" s="129" t="str">
        <f>'CADASTRO PROD'!I101</f>
        <v/>
      </c>
      <c r="AT103" s="129" t="str">
        <f t="shared" si="17"/>
        <v>0</v>
      </c>
      <c r="AU103" s="105" t="str">
        <f t="shared" si="21"/>
        <v/>
      </c>
      <c r="AV103" s="129"/>
      <c r="AW103" s="129"/>
      <c r="AX103" s="129"/>
      <c r="AY103" s="129"/>
      <c r="AZ103" s="129"/>
      <c r="BA103" s="55"/>
      <c r="BB103" s="55"/>
      <c r="BC103" s="55"/>
      <c r="BD103" s="55"/>
      <c r="BE103" s="55"/>
    </row>
    <row r="104" ht="30.0" customHeight="1">
      <c r="A104" s="1"/>
      <c r="B104" s="166" t="str">
        <f t="shared" si="1"/>
        <v>0</v>
      </c>
      <c r="C104" s="98" t="str">
        <f t="shared" si="18"/>
        <v>-</v>
      </c>
      <c r="D104" s="151" t="str">
        <f>IF('CADASTRO PROD'!D102 = "","", 'CADASTRO PROD'!D102)</f>
        <v/>
      </c>
      <c r="E104" s="100" t="str">
        <f>IF('CADASTRO PROD'!E102:G102 = "", "", 'CADASTRO PROD'!E102:G102)</f>
        <v/>
      </c>
      <c r="F104" s="92"/>
      <c r="G104" s="93"/>
      <c r="H104" s="101" t="str">
        <f>IFERROR(VLOOKUP(D104, 'CADASTRO PROD'!$D$8:$H$407, 5, FALSE),"")</f>
        <v/>
      </c>
      <c r="I104" s="101" t="str">
        <f>VLOOKUP(D104, 'INVENTÁRIO'!$D$11:$I$511, 6, FALSE)</f>
        <v/>
      </c>
      <c r="J104" s="98" t="str">
        <f t="shared" si="2"/>
        <v/>
      </c>
      <c r="K104" s="103" t="str">
        <f>IF(D104 = "", "", SUMIFS('LANÇAMENTOS ENT'!T:T, 'LANÇAMENTOS ENT'!E:E, D104))</f>
        <v>  </v>
      </c>
      <c r="L104" s="103" t="str">
        <f>IF(D104 = "", "",SUMIFS('LANÇAMENTOS SAÍ'!M:M, 'LANÇAMENTOS SAÍ'!E:E, D104))</f>
        <v>  </v>
      </c>
      <c r="M104" s="124" t="str">
        <f>IF(D104 = "", "", SUMIFS('LANÇAMENTOS ENT'!N:N, 'LANÇAMENTOS ENT'!E:E, D104))</f>
        <v/>
      </c>
      <c r="N104" s="124" t="str">
        <f>IF(D104 = "", "",SUMIFS('LANÇAMENTOS SAÍ'!K:K, 'LANÇAMENTOS SAÍ'!E:E, D104))</f>
        <v/>
      </c>
      <c r="O104" s="195" t="str">
        <f>IFERROR(VLOOKUP(D104,'INVENTÁRIO'!$D$11:$L$411, 9, FALSE)/SUM('INVENTÁRIO'!L:L),"")</f>
        <v>0.0%</v>
      </c>
      <c r="P104" s="195" t="str">
        <f>IFERROR(I104/SUM('INVENTÁRIO'!I:I), "")</f>
        <v>0.0%</v>
      </c>
      <c r="Q104" s="124" t="str">
        <f t="shared" si="3"/>
        <v/>
      </c>
      <c r="R104" s="124" t="str">
        <f t="shared" si="4"/>
        <v/>
      </c>
      <c r="S104" s="185"/>
      <c r="T104" s="185"/>
      <c r="U104" s="35"/>
      <c r="V104" s="4"/>
      <c r="W104" s="4"/>
      <c r="X104" s="4"/>
      <c r="Y104" s="55"/>
      <c r="Z104" s="55" t="str">
        <f t="shared" si="6"/>
        <v/>
      </c>
      <c r="AA104" s="105" t="str">
        <f t="shared" si="7"/>
        <v/>
      </c>
      <c r="AB104" s="152" t="str">
        <f t="shared" si="8"/>
        <v/>
      </c>
      <c r="AC104" s="55"/>
      <c r="AD104" s="55" t="str">
        <f t="shared" si="9"/>
        <v/>
      </c>
      <c r="AE104" s="105" t="str">
        <f t="shared" si="19"/>
        <v/>
      </c>
      <c r="AF104" s="55" t="str">
        <f t="shared" si="10"/>
        <v/>
      </c>
      <c r="AG104" s="55"/>
      <c r="AH104" s="55" t="str">
        <f t="shared" si="11"/>
        <v>#NUM!</v>
      </c>
      <c r="AI104" s="55" t="str">
        <f t="shared" si="12"/>
        <v>#NUM!</v>
      </c>
      <c r="AJ104" s="152" t="str">
        <f t="shared" si="13"/>
        <v/>
      </c>
      <c r="AK104" s="176" t="str">
        <f t="shared" si="14"/>
        <v/>
      </c>
      <c r="AL104" s="176" t="str">
        <f t="shared" si="20"/>
        <v/>
      </c>
      <c r="AM104" s="176" t="str">
        <f t="shared" si="15"/>
        <v/>
      </c>
      <c r="AN104" s="55"/>
      <c r="AO104" s="55"/>
      <c r="AP104" s="55"/>
      <c r="AQ104" s="105" t="str">
        <f t="shared" si="16"/>
        <v/>
      </c>
      <c r="AR104" s="105"/>
      <c r="AS104" s="129" t="str">
        <f>'CADASTRO PROD'!I102</f>
        <v/>
      </c>
      <c r="AT104" s="129" t="str">
        <f t="shared" si="17"/>
        <v>0</v>
      </c>
      <c r="AU104" s="105" t="str">
        <f t="shared" si="21"/>
        <v/>
      </c>
      <c r="AV104" s="129"/>
      <c r="AW104" s="129"/>
      <c r="AX104" s="129"/>
      <c r="AY104" s="129"/>
      <c r="AZ104" s="129"/>
      <c r="BA104" s="55"/>
      <c r="BB104" s="55"/>
      <c r="BC104" s="55"/>
      <c r="BD104" s="55"/>
      <c r="BE104" s="55"/>
    </row>
    <row r="105" ht="30.0" customHeight="1">
      <c r="A105" s="1"/>
      <c r="B105" s="166" t="str">
        <f t="shared" si="1"/>
        <v>0</v>
      </c>
      <c r="C105" s="108" t="str">
        <f t="shared" si="18"/>
        <v>-</v>
      </c>
      <c r="D105" s="150" t="str">
        <f>IF('CADASTRO PROD'!D103 = "","", 'CADASTRO PROD'!D103)</f>
        <v/>
      </c>
      <c r="E105" s="110" t="str">
        <f>IF('CADASTRO PROD'!E103:G103 = "", "", 'CADASTRO PROD'!E103:G103)</f>
        <v/>
      </c>
      <c r="F105" s="92"/>
      <c r="G105" s="93"/>
      <c r="H105" s="111" t="str">
        <f>IFERROR(VLOOKUP(D105, 'CADASTRO PROD'!$D$8:$H$407, 5, FALSE),"")</f>
        <v/>
      </c>
      <c r="I105" s="111" t="str">
        <f>VLOOKUP(D105, 'INVENTÁRIO'!$D$11:$I$511, 6, FALSE)</f>
        <v/>
      </c>
      <c r="J105" s="108" t="str">
        <f t="shared" si="2"/>
        <v/>
      </c>
      <c r="K105" s="113" t="str">
        <f>IF(D105 = "", "", SUMIFS('LANÇAMENTOS ENT'!T:T, 'LANÇAMENTOS ENT'!E:E, D105))</f>
        <v>  </v>
      </c>
      <c r="L105" s="113" t="str">
        <f>IF(D105 = "", "",SUMIFS('LANÇAMENTOS SAÍ'!M:M, 'LANÇAMENTOS SAÍ'!E:E, D105))</f>
        <v>  </v>
      </c>
      <c r="M105" s="132" t="str">
        <f>IF(D105 = "", "", SUMIFS('LANÇAMENTOS ENT'!N:N, 'LANÇAMENTOS ENT'!E:E, D105))</f>
        <v/>
      </c>
      <c r="N105" s="132" t="str">
        <f>IF(D105 = "", "",SUMIFS('LANÇAMENTOS SAÍ'!K:K, 'LANÇAMENTOS SAÍ'!E:E, D105))</f>
        <v/>
      </c>
      <c r="O105" s="197" t="str">
        <f>IFERROR(VLOOKUP(D105,'INVENTÁRIO'!$D$11:$L$411, 9, FALSE)/SUM('INVENTÁRIO'!L:L),"")</f>
        <v>0.0%</v>
      </c>
      <c r="P105" s="197" t="str">
        <f>IFERROR(I105/SUM('INVENTÁRIO'!I:I), "")</f>
        <v>0.0%</v>
      </c>
      <c r="Q105" s="132" t="str">
        <f t="shared" si="3"/>
        <v/>
      </c>
      <c r="R105" s="132" t="str">
        <f t="shared" si="4"/>
        <v/>
      </c>
      <c r="S105" s="185"/>
      <c r="T105" s="185"/>
      <c r="U105" s="35"/>
      <c r="V105" s="4"/>
      <c r="W105" s="4"/>
      <c r="X105" s="4"/>
      <c r="Y105" s="55"/>
      <c r="Z105" s="55" t="str">
        <f t="shared" si="6"/>
        <v/>
      </c>
      <c r="AA105" s="105" t="str">
        <f t="shared" si="7"/>
        <v/>
      </c>
      <c r="AB105" s="152" t="str">
        <f t="shared" si="8"/>
        <v/>
      </c>
      <c r="AC105" s="55"/>
      <c r="AD105" s="55" t="str">
        <f t="shared" si="9"/>
        <v/>
      </c>
      <c r="AE105" s="105" t="str">
        <f t="shared" si="19"/>
        <v/>
      </c>
      <c r="AF105" s="55" t="str">
        <f t="shared" si="10"/>
        <v/>
      </c>
      <c r="AG105" s="55"/>
      <c r="AH105" s="55" t="str">
        <f t="shared" si="11"/>
        <v>#NUM!</v>
      </c>
      <c r="AI105" s="55" t="str">
        <f t="shared" si="12"/>
        <v>#NUM!</v>
      </c>
      <c r="AJ105" s="152" t="str">
        <f t="shared" si="13"/>
        <v/>
      </c>
      <c r="AK105" s="176" t="str">
        <f t="shared" si="14"/>
        <v/>
      </c>
      <c r="AL105" s="176" t="str">
        <f t="shared" si="20"/>
        <v/>
      </c>
      <c r="AM105" s="176" t="str">
        <f t="shared" si="15"/>
        <v/>
      </c>
      <c r="AN105" s="55"/>
      <c r="AO105" s="55"/>
      <c r="AP105" s="55"/>
      <c r="AQ105" s="105" t="str">
        <f t="shared" si="16"/>
        <v/>
      </c>
      <c r="AR105" s="105"/>
      <c r="AS105" s="129" t="str">
        <f>'CADASTRO PROD'!I103</f>
        <v/>
      </c>
      <c r="AT105" s="129" t="str">
        <f t="shared" si="17"/>
        <v>0</v>
      </c>
      <c r="AU105" s="105" t="str">
        <f t="shared" si="21"/>
        <v/>
      </c>
      <c r="AV105" s="129"/>
      <c r="AW105" s="129"/>
      <c r="AX105" s="129"/>
      <c r="AY105" s="129"/>
      <c r="AZ105" s="129"/>
      <c r="BA105" s="55"/>
      <c r="BB105" s="55"/>
      <c r="BC105" s="55"/>
      <c r="BD105" s="55"/>
      <c r="BE105" s="55"/>
    </row>
    <row r="106" ht="30.0" customHeight="1">
      <c r="A106" s="1"/>
      <c r="B106" s="166" t="str">
        <f t="shared" si="1"/>
        <v>0</v>
      </c>
      <c r="C106" s="98" t="str">
        <f t="shared" si="18"/>
        <v>-</v>
      </c>
      <c r="D106" s="151" t="str">
        <f>IF('CADASTRO PROD'!D104 = "","", 'CADASTRO PROD'!D104)</f>
        <v/>
      </c>
      <c r="E106" s="100" t="str">
        <f>IF('CADASTRO PROD'!E104:G104 = "", "", 'CADASTRO PROD'!E104:G104)</f>
        <v/>
      </c>
      <c r="F106" s="92"/>
      <c r="G106" s="93"/>
      <c r="H106" s="101" t="str">
        <f>IFERROR(VLOOKUP(D106, 'CADASTRO PROD'!$D$8:$H$407, 5, FALSE),"")</f>
        <v/>
      </c>
      <c r="I106" s="101" t="str">
        <f>VLOOKUP(D106, 'INVENTÁRIO'!$D$11:$I$511, 6, FALSE)</f>
        <v/>
      </c>
      <c r="J106" s="98" t="str">
        <f t="shared" si="2"/>
        <v/>
      </c>
      <c r="K106" s="103" t="str">
        <f>IF(D106 = "", "", SUMIFS('LANÇAMENTOS ENT'!T:T, 'LANÇAMENTOS ENT'!E:E, D106))</f>
        <v>  </v>
      </c>
      <c r="L106" s="103" t="str">
        <f>IF(D106 = "", "",SUMIFS('LANÇAMENTOS SAÍ'!M:M, 'LANÇAMENTOS SAÍ'!E:E, D106))</f>
        <v>  </v>
      </c>
      <c r="M106" s="124" t="str">
        <f>IF(D106 = "", "", SUMIFS('LANÇAMENTOS ENT'!N:N, 'LANÇAMENTOS ENT'!E:E, D106))</f>
        <v/>
      </c>
      <c r="N106" s="124" t="str">
        <f>IF(D106 = "", "",SUMIFS('LANÇAMENTOS SAÍ'!K:K, 'LANÇAMENTOS SAÍ'!E:E, D106))</f>
        <v/>
      </c>
      <c r="O106" s="195" t="str">
        <f>IFERROR(VLOOKUP(D106,'INVENTÁRIO'!$D$11:$L$411, 9, FALSE)/SUM('INVENTÁRIO'!L:L),"")</f>
        <v>0.0%</v>
      </c>
      <c r="P106" s="195" t="str">
        <f>IFERROR(I106/SUM('INVENTÁRIO'!I:I), "")</f>
        <v>0.0%</v>
      </c>
      <c r="Q106" s="124" t="str">
        <f t="shared" si="3"/>
        <v/>
      </c>
      <c r="R106" s="124" t="str">
        <f t="shared" si="4"/>
        <v/>
      </c>
      <c r="S106" s="185"/>
      <c r="T106" s="185"/>
      <c r="U106" s="35"/>
      <c r="V106" s="4"/>
      <c r="W106" s="4"/>
      <c r="X106" s="4"/>
      <c r="Y106" s="55"/>
      <c r="Z106" s="55" t="str">
        <f t="shared" si="6"/>
        <v/>
      </c>
      <c r="AA106" s="105" t="str">
        <f t="shared" si="7"/>
        <v/>
      </c>
      <c r="AB106" s="152" t="str">
        <f t="shared" si="8"/>
        <v/>
      </c>
      <c r="AC106" s="55"/>
      <c r="AD106" s="55" t="str">
        <f t="shared" si="9"/>
        <v/>
      </c>
      <c r="AE106" s="105" t="str">
        <f t="shared" si="19"/>
        <v/>
      </c>
      <c r="AF106" s="55" t="str">
        <f t="shared" si="10"/>
        <v/>
      </c>
      <c r="AG106" s="55"/>
      <c r="AH106" s="55" t="str">
        <f t="shared" si="11"/>
        <v>#NUM!</v>
      </c>
      <c r="AI106" s="55" t="str">
        <f t="shared" si="12"/>
        <v>#NUM!</v>
      </c>
      <c r="AJ106" s="152" t="str">
        <f t="shared" si="13"/>
        <v/>
      </c>
      <c r="AK106" s="176" t="str">
        <f t="shared" si="14"/>
        <v/>
      </c>
      <c r="AL106" s="176" t="str">
        <f t="shared" si="20"/>
        <v/>
      </c>
      <c r="AM106" s="176" t="str">
        <f t="shared" si="15"/>
        <v/>
      </c>
      <c r="AN106" s="55"/>
      <c r="AO106" s="55"/>
      <c r="AP106" s="55"/>
      <c r="AQ106" s="105" t="str">
        <f t="shared" si="16"/>
        <v/>
      </c>
      <c r="AR106" s="105"/>
      <c r="AS106" s="129" t="str">
        <f>'CADASTRO PROD'!I104</f>
        <v/>
      </c>
      <c r="AT106" s="129" t="str">
        <f t="shared" si="17"/>
        <v>0</v>
      </c>
      <c r="AU106" s="105" t="str">
        <f t="shared" si="21"/>
        <v/>
      </c>
      <c r="AV106" s="129"/>
      <c r="AW106" s="129"/>
      <c r="AX106" s="129"/>
      <c r="AY106" s="129"/>
      <c r="AZ106" s="129"/>
      <c r="BA106" s="55"/>
      <c r="BB106" s="55"/>
      <c r="BC106" s="55"/>
      <c r="BD106" s="55"/>
      <c r="BE106" s="55"/>
    </row>
    <row r="107" ht="30.0" customHeight="1">
      <c r="A107" s="1"/>
      <c r="B107" s="166" t="str">
        <f t="shared" si="1"/>
        <v>0</v>
      </c>
      <c r="C107" s="108" t="str">
        <f t="shared" si="18"/>
        <v>-</v>
      </c>
      <c r="D107" s="150" t="str">
        <f>IF('CADASTRO PROD'!D105 = "","", 'CADASTRO PROD'!D105)</f>
        <v/>
      </c>
      <c r="E107" s="110" t="str">
        <f>IF('CADASTRO PROD'!E105:G105 = "", "", 'CADASTRO PROD'!E105:G105)</f>
        <v/>
      </c>
      <c r="F107" s="92"/>
      <c r="G107" s="93"/>
      <c r="H107" s="111" t="str">
        <f>IFERROR(VLOOKUP(D107, 'CADASTRO PROD'!$D$8:$H$407, 5, FALSE),"")</f>
        <v/>
      </c>
      <c r="I107" s="111" t="str">
        <f>VLOOKUP(D107, 'INVENTÁRIO'!$D$11:$I$511, 6, FALSE)</f>
        <v/>
      </c>
      <c r="J107" s="108" t="str">
        <f t="shared" si="2"/>
        <v/>
      </c>
      <c r="K107" s="113" t="str">
        <f>IF(D107 = "", "", SUMIFS('LANÇAMENTOS ENT'!T:T, 'LANÇAMENTOS ENT'!E:E, D107))</f>
        <v>  </v>
      </c>
      <c r="L107" s="113" t="str">
        <f>IF(D107 = "", "",SUMIFS('LANÇAMENTOS SAÍ'!M:M, 'LANÇAMENTOS SAÍ'!E:E, D107))</f>
        <v>  </v>
      </c>
      <c r="M107" s="132" t="str">
        <f>IF(D107 = "", "", SUMIFS('LANÇAMENTOS ENT'!N:N, 'LANÇAMENTOS ENT'!E:E, D107))</f>
        <v/>
      </c>
      <c r="N107" s="132" t="str">
        <f>IF(D107 = "", "",SUMIFS('LANÇAMENTOS SAÍ'!K:K, 'LANÇAMENTOS SAÍ'!E:E, D107))</f>
        <v/>
      </c>
      <c r="O107" s="197" t="str">
        <f>IFERROR(VLOOKUP(D107,'INVENTÁRIO'!$D$11:$L$411, 9, FALSE)/SUM('INVENTÁRIO'!L:L),"")</f>
        <v>0.0%</v>
      </c>
      <c r="P107" s="197" t="str">
        <f>IFERROR(I107/SUM('INVENTÁRIO'!I:I), "")</f>
        <v>0.0%</v>
      </c>
      <c r="Q107" s="132" t="str">
        <f t="shared" si="3"/>
        <v/>
      </c>
      <c r="R107" s="132" t="str">
        <f t="shared" si="4"/>
        <v/>
      </c>
      <c r="S107" s="185"/>
      <c r="T107" s="185"/>
      <c r="U107" s="35"/>
      <c r="V107" s="4"/>
      <c r="W107" s="4"/>
      <c r="X107" s="4"/>
      <c r="Y107" s="55"/>
      <c r="Z107" s="55" t="str">
        <f t="shared" si="6"/>
        <v/>
      </c>
      <c r="AA107" s="105" t="str">
        <f t="shared" si="7"/>
        <v/>
      </c>
      <c r="AB107" s="152" t="str">
        <f t="shared" si="8"/>
        <v/>
      </c>
      <c r="AC107" s="55"/>
      <c r="AD107" s="55" t="str">
        <f t="shared" si="9"/>
        <v/>
      </c>
      <c r="AE107" s="105" t="str">
        <f t="shared" si="19"/>
        <v/>
      </c>
      <c r="AF107" s="55" t="str">
        <f t="shared" si="10"/>
        <v/>
      </c>
      <c r="AG107" s="55"/>
      <c r="AH107" s="55" t="str">
        <f t="shared" si="11"/>
        <v>#NUM!</v>
      </c>
      <c r="AI107" s="55" t="str">
        <f t="shared" si="12"/>
        <v>#NUM!</v>
      </c>
      <c r="AJ107" s="152" t="str">
        <f t="shared" si="13"/>
        <v/>
      </c>
      <c r="AK107" s="176" t="str">
        <f t="shared" si="14"/>
        <v/>
      </c>
      <c r="AL107" s="176" t="str">
        <f t="shared" si="20"/>
        <v/>
      </c>
      <c r="AM107" s="176" t="str">
        <f t="shared" si="15"/>
        <v/>
      </c>
      <c r="AN107" s="55"/>
      <c r="AO107" s="55"/>
      <c r="AP107" s="55"/>
      <c r="AQ107" s="105" t="str">
        <f t="shared" si="16"/>
        <v/>
      </c>
      <c r="AR107" s="105"/>
      <c r="AS107" s="129" t="str">
        <f>'CADASTRO PROD'!I105</f>
        <v/>
      </c>
      <c r="AT107" s="129" t="str">
        <f t="shared" si="17"/>
        <v>0</v>
      </c>
      <c r="AU107" s="105" t="str">
        <f t="shared" si="21"/>
        <v/>
      </c>
      <c r="AV107" s="129"/>
      <c r="AW107" s="129"/>
      <c r="AX107" s="129"/>
      <c r="AY107" s="129"/>
      <c r="AZ107" s="129"/>
      <c r="BA107" s="55"/>
      <c r="BB107" s="55"/>
      <c r="BC107" s="55"/>
      <c r="BD107" s="55"/>
      <c r="BE107" s="55"/>
    </row>
    <row r="108" ht="30.0" customHeight="1">
      <c r="A108" s="1"/>
      <c r="B108" s="166" t="str">
        <f t="shared" si="1"/>
        <v>0</v>
      </c>
      <c r="C108" s="98" t="str">
        <f t="shared" si="18"/>
        <v>-</v>
      </c>
      <c r="D108" s="151" t="str">
        <f>IF('CADASTRO PROD'!D106 = "","", 'CADASTRO PROD'!D106)</f>
        <v/>
      </c>
      <c r="E108" s="100" t="str">
        <f>IF('CADASTRO PROD'!E106:G106 = "", "", 'CADASTRO PROD'!E106:G106)</f>
        <v/>
      </c>
      <c r="F108" s="92"/>
      <c r="G108" s="93"/>
      <c r="H108" s="101" t="str">
        <f>IFERROR(VLOOKUP(D108, 'CADASTRO PROD'!$D$8:$H$407, 5, FALSE),"")</f>
        <v/>
      </c>
      <c r="I108" s="101" t="str">
        <f>VLOOKUP(D108, 'INVENTÁRIO'!$D$11:$I$511, 6, FALSE)</f>
        <v/>
      </c>
      <c r="J108" s="98" t="str">
        <f t="shared" si="2"/>
        <v/>
      </c>
      <c r="K108" s="103" t="str">
        <f>IF(D108 = "", "", SUMIFS('LANÇAMENTOS ENT'!T:T, 'LANÇAMENTOS ENT'!E:E, D108))</f>
        <v>  </v>
      </c>
      <c r="L108" s="103" t="str">
        <f>IF(D108 = "", "",SUMIFS('LANÇAMENTOS SAÍ'!M:M, 'LANÇAMENTOS SAÍ'!E:E, D108))</f>
        <v>  </v>
      </c>
      <c r="M108" s="124" t="str">
        <f>IF(D108 = "", "", SUMIFS('LANÇAMENTOS ENT'!N:N, 'LANÇAMENTOS ENT'!E:E, D108))</f>
        <v/>
      </c>
      <c r="N108" s="124" t="str">
        <f>IF(D108 = "", "",SUMIFS('LANÇAMENTOS SAÍ'!K:K, 'LANÇAMENTOS SAÍ'!E:E, D108))</f>
        <v/>
      </c>
      <c r="O108" s="195" t="str">
        <f>IFERROR(VLOOKUP(D108,'INVENTÁRIO'!$D$11:$L$411, 9, FALSE)/SUM('INVENTÁRIO'!L:L),"")</f>
        <v>0.0%</v>
      </c>
      <c r="P108" s="195" t="str">
        <f>IFERROR(I108/SUM('INVENTÁRIO'!I:I), "")</f>
        <v>0.0%</v>
      </c>
      <c r="Q108" s="124" t="str">
        <f t="shared" si="3"/>
        <v/>
      </c>
      <c r="R108" s="124" t="str">
        <f t="shared" si="4"/>
        <v/>
      </c>
      <c r="S108" s="185"/>
      <c r="T108" s="185"/>
      <c r="U108" s="35"/>
      <c r="V108" s="4"/>
      <c r="W108" s="4"/>
      <c r="X108" s="4"/>
      <c r="Y108" s="55"/>
      <c r="Z108" s="55" t="str">
        <f t="shared" si="6"/>
        <v/>
      </c>
      <c r="AA108" s="105" t="str">
        <f t="shared" si="7"/>
        <v/>
      </c>
      <c r="AB108" s="152" t="str">
        <f t="shared" si="8"/>
        <v/>
      </c>
      <c r="AC108" s="55"/>
      <c r="AD108" s="55" t="str">
        <f t="shared" si="9"/>
        <v/>
      </c>
      <c r="AE108" s="105" t="str">
        <f t="shared" si="19"/>
        <v/>
      </c>
      <c r="AF108" s="55" t="str">
        <f t="shared" si="10"/>
        <v/>
      </c>
      <c r="AG108" s="55"/>
      <c r="AH108" s="55" t="str">
        <f t="shared" si="11"/>
        <v>#NUM!</v>
      </c>
      <c r="AI108" s="55" t="str">
        <f t="shared" si="12"/>
        <v>#NUM!</v>
      </c>
      <c r="AJ108" s="152" t="str">
        <f t="shared" si="13"/>
        <v/>
      </c>
      <c r="AK108" s="176" t="str">
        <f t="shared" si="14"/>
        <v/>
      </c>
      <c r="AL108" s="176" t="str">
        <f t="shared" si="20"/>
        <v/>
      </c>
      <c r="AM108" s="176" t="str">
        <f t="shared" si="15"/>
        <v/>
      </c>
      <c r="AN108" s="55"/>
      <c r="AO108" s="55"/>
      <c r="AP108" s="55"/>
      <c r="AQ108" s="105" t="str">
        <f t="shared" si="16"/>
        <v/>
      </c>
      <c r="AR108" s="105"/>
      <c r="AS108" s="129" t="str">
        <f>'CADASTRO PROD'!I106</f>
        <v/>
      </c>
      <c r="AT108" s="129" t="str">
        <f t="shared" si="17"/>
        <v>0</v>
      </c>
      <c r="AU108" s="105" t="str">
        <f t="shared" si="21"/>
        <v/>
      </c>
      <c r="AV108" s="129"/>
      <c r="AW108" s="129"/>
      <c r="AX108" s="129"/>
      <c r="AY108" s="129"/>
      <c r="AZ108" s="129"/>
      <c r="BA108" s="55"/>
      <c r="BB108" s="55"/>
      <c r="BC108" s="55"/>
      <c r="BD108" s="55"/>
      <c r="BE108" s="55"/>
    </row>
    <row r="109" ht="30.0" customHeight="1">
      <c r="A109" s="1"/>
      <c r="B109" s="166" t="str">
        <f t="shared" si="1"/>
        <v>0</v>
      </c>
      <c r="C109" s="108" t="str">
        <f t="shared" si="18"/>
        <v>-</v>
      </c>
      <c r="D109" s="150" t="str">
        <f>IF('CADASTRO PROD'!D107 = "","", 'CADASTRO PROD'!D107)</f>
        <v/>
      </c>
      <c r="E109" s="110" t="str">
        <f>IF('CADASTRO PROD'!E107:G107 = "", "", 'CADASTRO PROD'!E107:G107)</f>
        <v/>
      </c>
      <c r="F109" s="92"/>
      <c r="G109" s="93"/>
      <c r="H109" s="111" t="str">
        <f>IFERROR(VLOOKUP(D109, 'CADASTRO PROD'!$D$8:$H$407, 5, FALSE),"")</f>
        <v/>
      </c>
      <c r="I109" s="111" t="str">
        <f>VLOOKUP(D109, 'INVENTÁRIO'!$D$11:$I$511, 6, FALSE)</f>
        <v/>
      </c>
      <c r="J109" s="108" t="str">
        <f t="shared" si="2"/>
        <v/>
      </c>
      <c r="K109" s="113" t="str">
        <f>IF(D109 = "", "", SUMIFS('LANÇAMENTOS ENT'!T:T, 'LANÇAMENTOS ENT'!E:E, D109))</f>
        <v>  </v>
      </c>
      <c r="L109" s="113" t="str">
        <f>IF(D109 = "", "",SUMIFS('LANÇAMENTOS SAÍ'!M:M, 'LANÇAMENTOS SAÍ'!E:E, D109))</f>
        <v>  </v>
      </c>
      <c r="M109" s="132" t="str">
        <f>IF(D109 = "", "", SUMIFS('LANÇAMENTOS ENT'!N:N, 'LANÇAMENTOS ENT'!E:E, D109))</f>
        <v/>
      </c>
      <c r="N109" s="132" t="str">
        <f>IF(D109 = "", "",SUMIFS('LANÇAMENTOS SAÍ'!K:K, 'LANÇAMENTOS SAÍ'!E:E, D109))</f>
        <v/>
      </c>
      <c r="O109" s="197" t="str">
        <f>IFERROR(VLOOKUP(D109,'INVENTÁRIO'!$D$11:$L$411, 9, FALSE)/SUM('INVENTÁRIO'!L:L),"")</f>
        <v>0.0%</v>
      </c>
      <c r="P109" s="197" t="str">
        <f>IFERROR(I109/SUM('INVENTÁRIO'!I:I), "")</f>
        <v>0.0%</v>
      </c>
      <c r="Q109" s="132" t="str">
        <f t="shared" si="3"/>
        <v/>
      </c>
      <c r="R109" s="132" t="str">
        <f t="shared" si="4"/>
        <v/>
      </c>
      <c r="S109" s="185"/>
      <c r="T109" s="185"/>
      <c r="U109" s="35"/>
      <c r="V109" s="4"/>
      <c r="W109" s="4"/>
      <c r="X109" s="4"/>
      <c r="Y109" s="55"/>
      <c r="Z109" s="55" t="str">
        <f t="shared" si="6"/>
        <v/>
      </c>
      <c r="AA109" s="105" t="str">
        <f t="shared" si="7"/>
        <v/>
      </c>
      <c r="AB109" s="152" t="str">
        <f t="shared" si="8"/>
        <v/>
      </c>
      <c r="AC109" s="55"/>
      <c r="AD109" s="55" t="str">
        <f t="shared" si="9"/>
        <v/>
      </c>
      <c r="AE109" s="105" t="str">
        <f t="shared" si="19"/>
        <v/>
      </c>
      <c r="AF109" s="55" t="str">
        <f t="shared" si="10"/>
        <v/>
      </c>
      <c r="AG109" s="55"/>
      <c r="AH109" s="55" t="str">
        <f t="shared" si="11"/>
        <v>#NUM!</v>
      </c>
      <c r="AI109" s="55" t="str">
        <f t="shared" si="12"/>
        <v>#NUM!</v>
      </c>
      <c r="AJ109" s="152" t="str">
        <f t="shared" si="13"/>
        <v/>
      </c>
      <c r="AK109" s="176" t="str">
        <f t="shared" si="14"/>
        <v/>
      </c>
      <c r="AL109" s="176" t="str">
        <f t="shared" si="20"/>
        <v/>
      </c>
      <c r="AM109" s="176" t="str">
        <f t="shared" si="15"/>
        <v/>
      </c>
      <c r="AN109" s="55"/>
      <c r="AO109" s="55"/>
      <c r="AP109" s="55"/>
      <c r="AQ109" s="105" t="str">
        <f t="shared" si="16"/>
        <v/>
      </c>
      <c r="AR109" s="105"/>
      <c r="AS109" s="129" t="str">
        <f>'CADASTRO PROD'!I107</f>
        <v/>
      </c>
      <c r="AT109" s="129" t="str">
        <f t="shared" si="17"/>
        <v>0</v>
      </c>
      <c r="AU109" s="105" t="str">
        <f t="shared" si="21"/>
        <v/>
      </c>
      <c r="AV109" s="129"/>
      <c r="AW109" s="129"/>
      <c r="AX109" s="129"/>
      <c r="AY109" s="129"/>
      <c r="AZ109" s="129"/>
      <c r="BA109" s="55"/>
      <c r="BB109" s="55"/>
      <c r="BC109" s="55"/>
      <c r="BD109" s="55"/>
      <c r="BE109" s="55"/>
    </row>
    <row r="110" ht="30.0" customHeight="1">
      <c r="A110" s="1"/>
      <c r="B110" s="166" t="str">
        <f t="shared" si="1"/>
        <v>0</v>
      </c>
      <c r="C110" s="98" t="str">
        <f t="shared" si="18"/>
        <v>-</v>
      </c>
      <c r="D110" s="151" t="str">
        <f>IF('CADASTRO PROD'!D108 = "","", 'CADASTRO PROD'!D108)</f>
        <v/>
      </c>
      <c r="E110" s="100" t="str">
        <f>IF('CADASTRO PROD'!E108:G108 = "", "", 'CADASTRO PROD'!E108:G108)</f>
        <v/>
      </c>
      <c r="F110" s="92"/>
      <c r="G110" s="93"/>
      <c r="H110" s="101" t="str">
        <f>IFERROR(VLOOKUP(D110, 'CADASTRO PROD'!$D$8:$H$407, 5, FALSE),"")</f>
        <v/>
      </c>
      <c r="I110" s="101" t="str">
        <f>VLOOKUP(D110, 'INVENTÁRIO'!$D$11:$I$511, 6, FALSE)</f>
        <v/>
      </c>
      <c r="J110" s="98" t="str">
        <f t="shared" si="2"/>
        <v/>
      </c>
      <c r="K110" s="103" t="str">
        <f>IF(D110 = "", "", SUMIFS('LANÇAMENTOS ENT'!T:T, 'LANÇAMENTOS ENT'!E:E, D110))</f>
        <v>  </v>
      </c>
      <c r="L110" s="103" t="str">
        <f>IF(D110 = "", "",SUMIFS('LANÇAMENTOS SAÍ'!M:M, 'LANÇAMENTOS SAÍ'!E:E, D110))</f>
        <v>  </v>
      </c>
      <c r="M110" s="124" t="str">
        <f>IF(D110 = "", "", SUMIFS('LANÇAMENTOS ENT'!N:N, 'LANÇAMENTOS ENT'!E:E, D110))</f>
        <v/>
      </c>
      <c r="N110" s="124" t="str">
        <f>IF(D110 = "", "",SUMIFS('LANÇAMENTOS SAÍ'!K:K, 'LANÇAMENTOS SAÍ'!E:E, D110))</f>
        <v/>
      </c>
      <c r="O110" s="195" t="str">
        <f>IFERROR(VLOOKUP(D110,'INVENTÁRIO'!$D$11:$L$411, 9, FALSE)/SUM('INVENTÁRIO'!L:L),"")</f>
        <v>0.0%</v>
      </c>
      <c r="P110" s="195" t="str">
        <f>IFERROR(I110/SUM('INVENTÁRIO'!I:I), "")</f>
        <v>0.0%</v>
      </c>
      <c r="Q110" s="124" t="str">
        <f t="shared" si="3"/>
        <v/>
      </c>
      <c r="R110" s="124" t="str">
        <f t="shared" si="4"/>
        <v/>
      </c>
      <c r="S110" s="185"/>
      <c r="T110" s="185"/>
      <c r="U110" s="35"/>
      <c r="V110" s="4"/>
      <c r="W110" s="4"/>
      <c r="X110" s="4"/>
      <c r="Y110" s="55"/>
      <c r="Z110" s="55" t="str">
        <f t="shared" si="6"/>
        <v/>
      </c>
      <c r="AA110" s="105" t="str">
        <f t="shared" si="7"/>
        <v/>
      </c>
      <c r="AB110" s="152" t="str">
        <f t="shared" si="8"/>
        <v/>
      </c>
      <c r="AC110" s="55"/>
      <c r="AD110" s="55" t="str">
        <f t="shared" si="9"/>
        <v/>
      </c>
      <c r="AE110" s="105" t="str">
        <f t="shared" si="19"/>
        <v/>
      </c>
      <c r="AF110" s="55" t="str">
        <f t="shared" si="10"/>
        <v/>
      </c>
      <c r="AG110" s="55"/>
      <c r="AH110" s="55" t="str">
        <f t="shared" si="11"/>
        <v>#NUM!</v>
      </c>
      <c r="AI110" s="55" t="str">
        <f t="shared" si="12"/>
        <v>#NUM!</v>
      </c>
      <c r="AJ110" s="152" t="str">
        <f t="shared" si="13"/>
        <v/>
      </c>
      <c r="AK110" s="176" t="str">
        <f t="shared" si="14"/>
        <v/>
      </c>
      <c r="AL110" s="176" t="str">
        <f t="shared" si="20"/>
        <v/>
      </c>
      <c r="AM110" s="176" t="str">
        <f t="shared" si="15"/>
        <v/>
      </c>
      <c r="AN110" s="55"/>
      <c r="AO110" s="55"/>
      <c r="AP110" s="55"/>
      <c r="AQ110" s="105" t="str">
        <f t="shared" si="16"/>
        <v/>
      </c>
      <c r="AR110" s="105"/>
      <c r="AS110" s="129" t="str">
        <f>'CADASTRO PROD'!I108</f>
        <v/>
      </c>
      <c r="AT110" s="129" t="str">
        <f t="shared" si="17"/>
        <v>0</v>
      </c>
      <c r="AU110" s="105" t="str">
        <f t="shared" si="21"/>
        <v/>
      </c>
      <c r="AV110" s="129"/>
      <c r="AW110" s="129"/>
      <c r="AX110" s="129"/>
      <c r="AY110" s="129"/>
      <c r="AZ110" s="129"/>
      <c r="BA110" s="55"/>
      <c r="BB110" s="55"/>
      <c r="BC110" s="55"/>
      <c r="BD110" s="55"/>
      <c r="BE110" s="55"/>
    </row>
    <row r="111" ht="30.0" customHeight="1">
      <c r="A111" s="1"/>
      <c r="B111" s="166" t="str">
        <f t="shared" si="1"/>
        <v>0</v>
      </c>
      <c r="C111" s="108" t="str">
        <f t="shared" si="18"/>
        <v>-</v>
      </c>
      <c r="D111" s="150" t="str">
        <f>IF('CADASTRO PROD'!D109 = "","", 'CADASTRO PROD'!D109)</f>
        <v/>
      </c>
      <c r="E111" s="110" t="str">
        <f>IF('CADASTRO PROD'!E109:G109 = "", "", 'CADASTRO PROD'!E109:G109)</f>
        <v/>
      </c>
      <c r="F111" s="92"/>
      <c r="G111" s="93"/>
      <c r="H111" s="111" t="str">
        <f>IFERROR(VLOOKUP(D111, 'CADASTRO PROD'!$D$8:$H$407, 5, FALSE),"")</f>
        <v/>
      </c>
      <c r="I111" s="111" t="str">
        <f>VLOOKUP(D111, 'INVENTÁRIO'!$D$11:$I$511, 6, FALSE)</f>
        <v/>
      </c>
      <c r="J111" s="108" t="str">
        <f t="shared" si="2"/>
        <v/>
      </c>
      <c r="K111" s="113" t="str">
        <f>IF(D111 = "", "", SUMIFS('LANÇAMENTOS ENT'!T:T, 'LANÇAMENTOS ENT'!E:E, D111))</f>
        <v>  </v>
      </c>
      <c r="L111" s="113" t="str">
        <f>IF(D111 = "", "",SUMIFS('LANÇAMENTOS SAÍ'!M:M, 'LANÇAMENTOS SAÍ'!E:E, D111))</f>
        <v>  </v>
      </c>
      <c r="M111" s="132" t="str">
        <f>IF(D111 = "", "", SUMIFS('LANÇAMENTOS ENT'!N:N, 'LANÇAMENTOS ENT'!E:E, D111))</f>
        <v/>
      </c>
      <c r="N111" s="132" t="str">
        <f>IF(D111 = "", "",SUMIFS('LANÇAMENTOS SAÍ'!K:K, 'LANÇAMENTOS SAÍ'!E:E, D111))</f>
        <v/>
      </c>
      <c r="O111" s="197" t="str">
        <f>IFERROR(VLOOKUP(D111,'INVENTÁRIO'!$D$11:$L$411, 9, FALSE)/SUM('INVENTÁRIO'!L:L),"")</f>
        <v>0.0%</v>
      </c>
      <c r="P111" s="197" t="str">
        <f>IFERROR(I111/SUM('INVENTÁRIO'!I:I), "")</f>
        <v>0.0%</v>
      </c>
      <c r="Q111" s="132" t="str">
        <f t="shared" si="3"/>
        <v/>
      </c>
      <c r="R111" s="132" t="str">
        <f t="shared" si="4"/>
        <v/>
      </c>
      <c r="S111" s="185"/>
      <c r="T111" s="185"/>
      <c r="U111" s="35"/>
      <c r="V111" s="4"/>
      <c r="W111" s="4"/>
      <c r="X111" s="4"/>
      <c r="Y111" s="55"/>
      <c r="Z111" s="55" t="str">
        <f t="shared" si="6"/>
        <v/>
      </c>
      <c r="AA111" s="105" t="str">
        <f t="shared" si="7"/>
        <v/>
      </c>
      <c r="AB111" s="152" t="str">
        <f t="shared" si="8"/>
        <v/>
      </c>
      <c r="AC111" s="55"/>
      <c r="AD111" s="55" t="str">
        <f t="shared" si="9"/>
        <v/>
      </c>
      <c r="AE111" s="105" t="str">
        <f t="shared" si="19"/>
        <v/>
      </c>
      <c r="AF111" s="55" t="str">
        <f t="shared" si="10"/>
        <v/>
      </c>
      <c r="AG111" s="55"/>
      <c r="AH111" s="55" t="str">
        <f t="shared" si="11"/>
        <v>#NUM!</v>
      </c>
      <c r="AI111" s="55" t="str">
        <f t="shared" si="12"/>
        <v>#NUM!</v>
      </c>
      <c r="AJ111" s="152" t="str">
        <f t="shared" si="13"/>
        <v/>
      </c>
      <c r="AK111" s="176" t="str">
        <f t="shared" si="14"/>
        <v/>
      </c>
      <c r="AL111" s="176" t="str">
        <f t="shared" si="20"/>
        <v/>
      </c>
      <c r="AM111" s="176" t="str">
        <f t="shared" si="15"/>
        <v/>
      </c>
      <c r="AN111" s="55"/>
      <c r="AO111" s="55"/>
      <c r="AP111" s="55"/>
      <c r="AQ111" s="105" t="str">
        <f t="shared" si="16"/>
        <v/>
      </c>
      <c r="AR111" s="105"/>
      <c r="AS111" s="129" t="str">
        <f>'CADASTRO PROD'!I109</f>
        <v/>
      </c>
      <c r="AT111" s="129" t="str">
        <f t="shared" si="17"/>
        <v>0</v>
      </c>
      <c r="AU111" s="105" t="str">
        <f t="shared" si="21"/>
        <v/>
      </c>
      <c r="AV111" s="129"/>
      <c r="AW111" s="129"/>
      <c r="AX111" s="129"/>
      <c r="AY111" s="129"/>
      <c r="AZ111" s="129"/>
      <c r="BA111" s="55"/>
      <c r="BB111" s="55"/>
      <c r="BC111" s="55"/>
      <c r="BD111" s="55"/>
      <c r="BE111" s="55"/>
    </row>
    <row r="112" ht="30.0" customHeight="1">
      <c r="A112" s="1"/>
      <c r="B112" s="166" t="str">
        <f t="shared" si="1"/>
        <v>0</v>
      </c>
      <c r="C112" s="98" t="str">
        <f t="shared" si="18"/>
        <v>-</v>
      </c>
      <c r="D112" s="151" t="str">
        <f>IF('CADASTRO PROD'!D110 = "","", 'CADASTRO PROD'!D110)</f>
        <v/>
      </c>
      <c r="E112" s="100" t="str">
        <f>IF('CADASTRO PROD'!E110:G110 = "", "", 'CADASTRO PROD'!E110:G110)</f>
        <v/>
      </c>
      <c r="F112" s="92"/>
      <c r="G112" s="93"/>
      <c r="H112" s="101" t="str">
        <f>IFERROR(VLOOKUP(D112, 'CADASTRO PROD'!$D$8:$H$407, 5, FALSE),"")</f>
        <v/>
      </c>
      <c r="I112" s="101" t="str">
        <f>VLOOKUP(D112, 'INVENTÁRIO'!$D$11:$I$511, 6, FALSE)</f>
        <v/>
      </c>
      <c r="J112" s="98" t="str">
        <f t="shared" si="2"/>
        <v/>
      </c>
      <c r="K112" s="103" t="str">
        <f>IF(D112 = "", "", SUMIFS('LANÇAMENTOS ENT'!T:T, 'LANÇAMENTOS ENT'!E:E, D112))</f>
        <v>  </v>
      </c>
      <c r="L112" s="103" t="str">
        <f>IF(D112 = "", "",SUMIFS('LANÇAMENTOS SAÍ'!M:M, 'LANÇAMENTOS SAÍ'!E:E, D112))</f>
        <v>  </v>
      </c>
      <c r="M112" s="124" t="str">
        <f>IF(D112 = "", "", SUMIFS('LANÇAMENTOS ENT'!N:N, 'LANÇAMENTOS ENT'!E:E, D112))</f>
        <v/>
      </c>
      <c r="N112" s="124" t="str">
        <f>IF(D112 = "", "",SUMIFS('LANÇAMENTOS SAÍ'!K:K, 'LANÇAMENTOS SAÍ'!E:E, D112))</f>
        <v/>
      </c>
      <c r="O112" s="195" t="str">
        <f>IFERROR(VLOOKUP(D112,'INVENTÁRIO'!$D$11:$L$411, 9, FALSE)/SUM('INVENTÁRIO'!L:L),"")</f>
        <v>0.0%</v>
      </c>
      <c r="P112" s="195" t="str">
        <f>IFERROR(I112/SUM('INVENTÁRIO'!I:I), "")</f>
        <v>0.0%</v>
      </c>
      <c r="Q112" s="124" t="str">
        <f t="shared" si="3"/>
        <v/>
      </c>
      <c r="R112" s="124" t="str">
        <f t="shared" si="4"/>
        <v/>
      </c>
      <c r="S112" s="185"/>
      <c r="T112" s="185"/>
      <c r="U112" s="35"/>
      <c r="V112" s="4"/>
      <c r="W112" s="4"/>
      <c r="X112" s="4"/>
      <c r="Y112" s="55"/>
      <c r="Z112" s="55" t="str">
        <f t="shared" si="6"/>
        <v/>
      </c>
      <c r="AA112" s="105" t="str">
        <f t="shared" si="7"/>
        <v/>
      </c>
      <c r="AB112" s="152" t="str">
        <f t="shared" si="8"/>
        <v/>
      </c>
      <c r="AC112" s="55"/>
      <c r="AD112" s="55" t="str">
        <f t="shared" si="9"/>
        <v/>
      </c>
      <c r="AE112" s="105" t="str">
        <f t="shared" si="19"/>
        <v/>
      </c>
      <c r="AF112" s="55" t="str">
        <f t="shared" si="10"/>
        <v/>
      </c>
      <c r="AG112" s="55"/>
      <c r="AH112" s="55" t="str">
        <f t="shared" si="11"/>
        <v>#NUM!</v>
      </c>
      <c r="AI112" s="55" t="str">
        <f t="shared" si="12"/>
        <v>#NUM!</v>
      </c>
      <c r="AJ112" s="152" t="str">
        <f t="shared" si="13"/>
        <v/>
      </c>
      <c r="AK112" s="176" t="str">
        <f t="shared" si="14"/>
        <v/>
      </c>
      <c r="AL112" s="176" t="str">
        <f t="shared" si="20"/>
        <v/>
      </c>
      <c r="AM112" s="176" t="str">
        <f t="shared" si="15"/>
        <v/>
      </c>
      <c r="AN112" s="55"/>
      <c r="AO112" s="55"/>
      <c r="AP112" s="55"/>
      <c r="AQ112" s="105" t="str">
        <f t="shared" si="16"/>
        <v/>
      </c>
      <c r="AR112" s="105"/>
      <c r="AS112" s="129" t="str">
        <f>'CADASTRO PROD'!I110</f>
        <v/>
      </c>
      <c r="AT112" s="129" t="str">
        <f t="shared" si="17"/>
        <v>0</v>
      </c>
      <c r="AU112" s="105" t="str">
        <f t="shared" si="21"/>
        <v/>
      </c>
      <c r="AV112" s="129"/>
      <c r="AW112" s="129"/>
      <c r="AX112" s="129"/>
      <c r="AY112" s="129"/>
      <c r="AZ112" s="129"/>
      <c r="BA112" s="55"/>
      <c r="BB112" s="55"/>
      <c r="BC112" s="55"/>
      <c r="BD112" s="55"/>
      <c r="BE112" s="55"/>
    </row>
    <row r="113" ht="30.0" customHeight="1">
      <c r="A113" s="1"/>
      <c r="B113" s="166" t="str">
        <f t="shared" si="1"/>
        <v>0</v>
      </c>
      <c r="C113" s="108" t="str">
        <f t="shared" si="18"/>
        <v>-</v>
      </c>
      <c r="D113" s="150" t="str">
        <f>IF('CADASTRO PROD'!D111 = "","", 'CADASTRO PROD'!D111)</f>
        <v/>
      </c>
      <c r="E113" s="110" t="str">
        <f>IF('CADASTRO PROD'!E111:G111 = "", "", 'CADASTRO PROD'!E111:G111)</f>
        <v/>
      </c>
      <c r="F113" s="92"/>
      <c r="G113" s="93"/>
      <c r="H113" s="111" t="str">
        <f>IFERROR(VLOOKUP(D113, 'CADASTRO PROD'!$D$8:$H$407, 5, FALSE),"")</f>
        <v/>
      </c>
      <c r="I113" s="111" t="str">
        <f>VLOOKUP(D113, 'INVENTÁRIO'!$D$11:$I$511, 6, FALSE)</f>
        <v/>
      </c>
      <c r="J113" s="108" t="str">
        <f t="shared" si="2"/>
        <v/>
      </c>
      <c r="K113" s="113" t="str">
        <f>IF(D113 = "", "", SUMIFS('LANÇAMENTOS ENT'!T:T, 'LANÇAMENTOS ENT'!E:E, D113))</f>
        <v>  </v>
      </c>
      <c r="L113" s="113" t="str">
        <f>IF(D113 = "", "",SUMIFS('LANÇAMENTOS SAÍ'!M:M, 'LANÇAMENTOS SAÍ'!E:E, D113))</f>
        <v>  </v>
      </c>
      <c r="M113" s="132" t="str">
        <f>IF(D113 = "", "", SUMIFS('LANÇAMENTOS ENT'!N:N, 'LANÇAMENTOS ENT'!E:E, D113))</f>
        <v/>
      </c>
      <c r="N113" s="132" t="str">
        <f>IF(D113 = "", "",SUMIFS('LANÇAMENTOS SAÍ'!K:K, 'LANÇAMENTOS SAÍ'!E:E, D113))</f>
        <v/>
      </c>
      <c r="O113" s="197" t="str">
        <f>IFERROR(VLOOKUP(D113,'INVENTÁRIO'!$D$11:$L$411, 9, FALSE)/SUM('INVENTÁRIO'!L:L),"")</f>
        <v>0.0%</v>
      </c>
      <c r="P113" s="197" t="str">
        <f>IFERROR(I113/SUM('INVENTÁRIO'!I:I), "")</f>
        <v>0.0%</v>
      </c>
      <c r="Q113" s="132" t="str">
        <f t="shared" si="3"/>
        <v/>
      </c>
      <c r="R113" s="132" t="str">
        <f t="shared" si="4"/>
        <v/>
      </c>
      <c r="S113" s="185"/>
      <c r="T113" s="185"/>
      <c r="U113" s="35"/>
      <c r="V113" s="4"/>
      <c r="W113" s="4"/>
      <c r="X113" s="4"/>
      <c r="Y113" s="55"/>
      <c r="Z113" s="55" t="str">
        <f t="shared" si="6"/>
        <v/>
      </c>
      <c r="AA113" s="105" t="str">
        <f t="shared" si="7"/>
        <v/>
      </c>
      <c r="AB113" s="152" t="str">
        <f t="shared" si="8"/>
        <v/>
      </c>
      <c r="AC113" s="55"/>
      <c r="AD113" s="55" t="str">
        <f t="shared" si="9"/>
        <v/>
      </c>
      <c r="AE113" s="105" t="str">
        <f t="shared" si="19"/>
        <v/>
      </c>
      <c r="AF113" s="55" t="str">
        <f t="shared" si="10"/>
        <v/>
      </c>
      <c r="AG113" s="55"/>
      <c r="AH113" s="55" t="str">
        <f t="shared" si="11"/>
        <v>#NUM!</v>
      </c>
      <c r="AI113" s="55" t="str">
        <f t="shared" si="12"/>
        <v>#NUM!</v>
      </c>
      <c r="AJ113" s="152" t="str">
        <f t="shared" si="13"/>
        <v/>
      </c>
      <c r="AK113" s="176" t="str">
        <f t="shared" si="14"/>
        <v/>
      </c>
      <c r="AL113" s="176" t="str">
        <f t="shared" si="20"/>
        <v/>
      </c>
      <c r="AM113" s="176" t="str">
        <f t="shared" si="15"/>
        <v/>
      </c>
      <c r="AN113" s="55"/>
      <c r="AO113" s="55"/>
      <c r="AP113" s="55"/>
      <c r="AQ113" s="105" t="str">
        <f t="shared" si="16"/>
        <v/>
      </c>
      <c r="AR113" s="105"/>
      <c r="AS113" s="129" t="str">
        <f>'CADASTRO PROD'!I111</f>
        <v/>
      </c>
      <c r="AT113" s="129" t="str">
        <f t="shared" si="17"/>
        <v>0</v>
      </c>
      <c r="AU113" s="105" t="str">
        <f t="shared" si="21"/>
        <v/>
      </c>
      <c r="AV113" s="129"/>
      <c r="AW113" s="129"/>
      <c r="AX113" s="129"/>
      <c r="AY113" s="129"/>
      <c r="AZ113" s="129"/>
      <c r="BA113" s="55"/>
      <c r="BB113" s="55"/>
      <c r="BC113" s="55"/>
      <c r="BD113" s="55"/>
      <c r="BE113" s="55"/>
    </row>
    <row r="114" ht="30.0" customHeight="1">
      <c r="A114" s="1"/>
      <c r="B114" s="166" t="str">
        <f t="shared" si="1"/>
        <v>0</v>
      </c>
      <c r="C114" s="98" t="str">
        <f t="shared" si="18"/>
        <v>-</v>
      </c>
      <c r="D114" s="151" t="str">
        <f>IF('CADASTRO PROD'!D112 = "","", 'CADASTRO PROD'!D112)</f>
        <v/>
      </c>
      <c r="E114" s="100" t="str">
        <f>IF('CADASTRO PROD'!E112:G112 = "", "", 'CADASTRO PROD'!E112:G112)</f>
        <v/>
      </c>
      <c r="F114" s="92"/>
      <c r="G114" s="93"/>
      <c r="H114" s="101" t="str">
        <f>IFERROR(VLOOKUP(D114, 'CADASTRO PROD'!$D$8:$H$407, 5, FALSE),"")</f>
        <v/>
      </c>
      <c r="I114" s="101" t="str">
        <f>VLOOKUP(D114, 'INVENTÁRIO'!$D$11:$I$511, 6, FALSE)</f>
        <v/>
      </c>
      <c r="J114" s="98" t="str">
        <f t="shared" si="2"/>
        <v/>
      </c>
      <c r="K114" s="103" t="str">
        <f>IF(D114 = "", "", SUMIFS('LANÇAMENTOS ENT'!T:T, 'LANÇAMENTOS ENT'!E:E, D114))</f>
        <v>  </v>
      </c>
      <c r="L114" s="103" t="str">
        <f>IF(D114 = "", "",SUMIFS('LANÇAMENTOS SAÍ'!M:M, 'LANÇAMENTOS SAÍ'!E:E, D114))</f>
        <v>  </v>
      </c>
      <c r="M114" s="124" t="str">
        <f>IF(D114 = "", "", SUMIFS('LANÇAMENTOS ENT'!N:N, 'LANÇAMENTOS ENT'!E:E, D114))</f>
        <v/>
      </c>
      <c r="N114" s="124" t="str">
        <f>IF(D114 = "", "",SUMIFS('LANÇAMENTOS SAÍ'!K:K, 'LANÇAMENTOS SAÍ'!E:E, D114))</f>
        <v/>
      </c>
      <c r="O114" s="195" t="str">
        <f>IFERROR(VLOOKUP(D114,'INVENTÁRIO'!$D$11:$L$411, 9, FALSE)/SUM('INVENTÁRIO'!L:L),"")</f>
        <v>0.0%</v>
      </c>
      <c r="P114" s="195" t="str">
        <f>IFERROR(I114/SUM('INVENTÁRIO'!I:I), "")</f>
        <v>0.0%</v>
      </c>
      <c r="Q114" s="124" t="str">
        <f t="shared" si="3"/>
        <v/>
      </c>
      <c r="R114" s="124" t="str">
        <f t="shared" si="4"/>
        <v/>
      </c>
      <c r="S114" s="185"/>
      <c r="T114" s="185"/>
      <c r="U114" s="35"/>
      <c r="V114" s="4"/>
      <c r="W114" s="4"/>
      <c r="X114" s="4"/>
      <c r="Y114" s="55"/>
      <c r="Z114" s="55" t="str">
        <f t="shared" si="6"/>
        <v/>
      </c>
      <c r="AA114" s="105" t="str">
        <f t="shared" si="7"/>
        <v/>
      </c>
      <c r="AB114" s="152" t="str">
        <f t="shared" si="8"/>
        <v/>
      </c>
      <c r="AC114" s="55"/>
      <c r="AD114" s="55" t="str">
        <f t="shared" si="9"/>
        <v/>
      </c>
      <c r="AE114" s="105" t="str">
        <f t="shared" si="19"/>
        <v/>
      </c>
      <c r="AF114" s="55" t="str">
        <f t="shared" si="10"/>
        <v/>
      </c>
      <c r="AG114" s="55"/>
      <c r="AH114" s="55" t="str">
        <f t="shared" si="11"/>
        <v>#NUM!</v>
      </c>
      <c r="AI114" s="55" t="str">
        <f t="shared" si="12"/>
        <v>#NUM!</v>
      </c>
      <c r="AJ114" s="152" t="str">
        <f t="shared" si="13"/>
        <v/>
      </c>
      <c r="AK114" s="176" t="str">
        <f t="shared" si="14"/>
        <v/>
      </c>
      <c r="AL114" s="176" t="str">
        <f t="shared" si="20"/>
        <v/>
      </c>
      <c r="AM114" s="176" t="str">
        <f t="shared" si="15"/>
        <v/>
      </c>
      <c r="AN114" s="55"/>
      <c r="AO114" s="55"/>
      <c r="AP114" s="55"/>
      <c r="AQ114" s="105" t="str">
        <f t="shared" si="16"/>
        <v/>
      </c>
      <c r="AR114" s="105"/>
      <c r="AS114" s="129" t="str">
        <f>'CADASTRO PROD'!I112</f>
        <v/>
      </c>
      <c r="AT114" s="129" t="str">
        <f t="shared" si="17"/>
        <v>0</v>
      </c>
      <c r="AU114" s="105" t="str">
        <f t="shared" si="21"/>
        <v/>
      </c>
      <c r="AV114" s="129"/>
      <c r="AW114" s="129"/>
      <c r="AX114" s="129"/>
      <c r="AY114" s="129"/>
      <c r="AZ114" s="129"/>
      <c r="BA114" s="55"/>
      <c r="BB114" s="55"/>
      <c r="BC114" s="55"/>
      <c r="BD114" s="55"/>
      <c r="BE114" s="55"/>
    </row>
    <row r="115" ht="30.0" customHeight="1">
      <c r="A115" s="1"/>
      <c r="B115" s="166" t="str">
        <f t="shared" si="1"/>
        <v>0</v>
      </c>
      <c r="C115" s="108" t="str">
        <f t="shared" si="18"/>
        <v>-</v>
      </c>
      <c r="D115" s="150" t="str">
        <f>IF('CADASTRO PROD'!D113 = "","", 'CADASTRO PROD'!D113)</f>
        <v/>
      </c>
      <c r="E115" s="110" t="str">
        <f>IF('CADASTRO PROD'!E113:G113 = "", "", 'CADASTRO PROD'!E113:G113)</f>
        <v/>
      </c>
      <c r="F115" s="92"/>
      <c r="G115" s="93"/>
      <c r="H115" s="111" t="str">
        <f>IFERROR(VLOOKUP(D115, 'CADASTRO PROD'!$D$8:$H$407, 5, FALSE),"")</f>
        <v/>
      </c>
      <c r="I115" s="111" t="str">
        <f>VLOOKUP(D115, 'INVENTÁRIO'!$D$11:$I$511, 6, FALSE)</f>
        <v/>
      </c>
      <c r="J115" s="108" t="str">
        <f t="shared" si="2"/>
        <v/>
      </c>
      <c r="K115" s="113" t="str">
        <f>IF(D115 = "", "", SUMIFS('LANÇAMENTOS ENT'!T:T, 'LANÇAMENTOS ENT'!E:E, D115))</f>
        <v>  </v>
      </c>
      <c r="L115" s="113" t="str">
        <f>IF(D115 = "", "",SUMIFS('LANÇAMENTOS SAÍ'!M:M, 'LANÇAMENTOS SAÍ'!E:E, D115))</f>
        <v>  </v>
      </c>
      <c r="M115" s="132" t="str">
        <f>IF(D115 = "", "", SUMIFS('LANÇAMENTOS ENT'!N:N, 'LANÇAMENTOS ENT'!E:E, D115))</f>
        <v/>
      </c>
      <c r="N115" s="132" t="str">
        <f>IF(D115 = "", "",SUMIFS('LANÇAMENTOS SAÍ'!K:K, 'LANÇAMENTOS SAÍ'!E:E, D115))</f>
        <v/>
      </c>
      <c r="O115" s="197" t="str">
        <f>IFERROR(VLOOKUP(D115,'INVENTÁRIO'!$D$11:$L$411, 9, FALSE)/SUM('INVENTÁRIO'!L:L),"")</f>
        <v>0.0%</v>
      </c>
      <c r="P115" s="197" t="str">
        <f>IFERROR(I115/SUM('INVENTÁRIO'!I:I), "")</f>
        <v>0.0%</v>
      </c>
      <c r="Q115" s="132" t="str">
        <f t="shared" si="3"/>
        <v/>
      </c>
      <c r="R115" s="132" t="str">
        <f t="shared" si="4"/>
        <v/>
      </c>
      <c r="S115" s="185"/>
      <c r="T115" s="185"/>
      <c r="U115" s="35"/>
      <c r="V115" s="4"/>
      <c r="W115" s="4"/>
      <c r="X115" s="4"/>
      <c r="Y115" s="55"/>
      <c r="Z115" s="55" t="str">
        <f t="shared" si="6"/>
        <v/>
      </c>
      <c r="AA115" s="105" t="str">
        <f t="shared" si="7"/>
        <v/>
      </c>
      <c r="AB115" s="152" t="str">
        <f t="shared" si="8"/>
        <v/>
      </c>
      <c r="AC115" s="55"/>
      <c r="AD115" s="55" t="str">
        <f t="shared" si="9"/>
        <v/>
      </c>
      <c r="AE115" s="105" t="str">
        <f t="shared" si="19"/>
        <v/>
      </c>
      <c r="AF115" s="55" t="str">
        <f t="shared" si="10"/>
        <v/>
      </c>
      <c r="AG115" s="55"/>
      <c r="AH115" s="55" t="str">
        <f t="shared" si="11"/>
        <v>#NUM!</v>
      </c>
      <c r="AI115" s="55" t="str">
        <f t="shared" si="12"/>
        <v>#NUM!</v>
      </c>
      <c r="AJ115" s="152" t="str">
        <f t="shared" si="13"/>
        <v/>
      </c>
      <c r="AK115" s="176" t="str">
        <f t="shared" si="14"/>
        <v/>
      </c>
      <c r="AL115" s="176" t="str">
        <f t="shared" si="20"/>
        <v/>
      </c>
      <c r="AM115" s="176" t="str">
        <f t="shared" si="15"/>
        <v/>
      </c>
      <c r="AN115" s="55"/>
      <c r="AO115" s="55"/>
      <c r="AP115" s="55"/>
      <c r="AQ115" s="105" t="str">
        <f t="shared" si="16"/>
        <v/>
      </c>
      <c r="AR115" s="105"/>
      <c r="AS115" s="129" t="str">
        <f>'CADASTRO PROD'!I113</f>
        <v/>
      </c>
      <c r="AT115" s="129" t="str">
        <f t="shared" si="17"/>
        <v>0</v>
      </c>
      <c r="AU115" s="105" t="str">
        <f t="shared" si="21"/>
        <v/>
      </c>
      <c r="AV115" s="129"/>
      <c r="AW115" s="129"/>
      <c r="AX115" s="129"/>
      <c r="AY115" s="129"/>
      <c r="AZ115" s="129"/>
      <c r="BA115" s="55"/>
      <c r="BB115" s="55"/>
      <c r="BC115" s="55"/>
      <c r="BD115" s="55"/>
      <c r="BE115" s="55"/>
    </row>
    <row r="116" ht="30.0" customHeight="1">
      <c r="A116" s="1"/>
      <c r="B116" s="166" t="str">
        <f t="shared" si="1"/>
        <v>0</v>
      </c>
      <c r="C116" s="98" t="str">
        <f t="shared" si="18"/>
        <v>-</v>
      </c>
      <c r="D116" s="151" t="str">
        <f>IF('CADASTRO PROD'!D114 = "","", 'CADASTRO PROD'!D114)</f>
        <v/>
      </c>
      <c r="E116" s="100" t="str">
        <f>IF('CADASTRO PROD'!E114:G114 = "", "", 'CADASTRO PROD'!E114:G114)</f>
        <v/>
      </c>
      <c r="F116" s="92"/>
      <c r="G116" s="93"/>
      <c r="H116" s="101" t="str">
        <f>IFERROR(VLOOKUP(D116, 'CADASTRO PROD'!$D$8:$H$407, 5, FALSE),"")</f>
        <v/>
      </c>
      <c r="I116" s="101" t="str">
        <f>VLOOKUP(D116, 'INVENTÁRIO'!$D$11:$I$511, 6, FALSE)</f>
        <v/>
      </c>
      <c r="J116" s="98" t="str">
        <f t="shared" si="2"/>
        <v/>
      </c>
      <c r="K116" s="103" t="str">
        <f>IF(D116 = "", "", SUMIFS('LANÇAMENTOS ENT'!T:T, 'LANÇAMENTOS ENT'!E:E, D116))</f>
        <v>  </v>
      </c>
      <c r="L116" s="103" t="str">
        <f>IF(D116 = "", "",SUMIFS('LANÇAMENTOS SAÍ'!M:M, 'LANÇAMENTOS SAÍ'!E:E, D116))</f>
        <v>  </v>
      </c>
      <c r="M116" s="124" t="str">
        <f>IF(D116 = "", "", SUMIFS('LANÇAMENTOS ENT'!N:N, 'LANÇAMENTOS ENT'!E:E, D116))</f>
        <v/>
      </c>
      <c r="N116" s="124" t="str">
        <f>IF(D116 = "", "",SUMIFS('LANÇAMENTOS SAÍ'!K:K, 'LANÇAMENTOS SAÍ'!E:E, D116))</f>
        <v/>
      </c>
      <c r="O116" s="195" t="str">
        <f>IFERROR(VLOOKUP(D116,'INVENTÁRIO'!$D$11:$L$411, 9, FALSE)/SUM('INVENTÁRIO'!L:L),"")</f>
        <v>0.0%</v>
      </c>
      <c r="P116" s="195" t="str">
        <f>IFERROR(I116/SUM('INVENTÁRIO'!I:I), "")</f>
        <v>0.0%</v>
      </c>
      <c r="Q116" s="124" t="str">
        <f t="shared" si="3"/>
        <v/>
      </c>
      <c r="R116" s="124" t="str">
        <f t="shared" si="4"/>
        <v/>
      </c>
      <c r="S116" s="185"/>
      <c r="T116" s="185"/>
      <c r="U116" s="35"/>
      <c r="V116" s="4"/>
      <c r="W116" s="4"/>
      <c r="X116" s="4"/>
      <c r="Y116" s="55"/>
      <c r="Z116" s="55" t="str">
        <f t="shared" si="6"/>
        <v/>
      </c>
      <c r="AA116" s="105" t="str">
        <f t="shared" si="7"/>
        <v/>
      </c>
      <c r="AB116" s="152" t="str">
        <f t="shared" si="8"/>
        <v/>
      </c>
      <c r="AC116" s="55"/>
      <c r="AD116" s="55" t="str">
        <f t="shared" si="9"/>
        <v/>
      </c>
      <c r="AE116" s="105" t="str">
        <f t="shared" si="19"/>
        <v/>
      </c>
      <c r="AF116" s="55" t="str">
        <f t="shared" si="10"/>
        <v/>
      </c>
      <c r="AG116" s="55"/>
      <c r="AH116" s="55" t="str">
        <f t="shared" si="11"/>
        <v>#NUM!</v>
      </c>
      <c r="AI116" s="55" t="str">
        <f t="shared" si="12"/>
        <v>#NUM!</v>
      </c>
      <c r="AJ116" s="152" t="str">
        <f t="shared" si="13"/>
        <v/>
      </c>
      <c r="AK116" s="176" t="str">
        <f t="shared" si="14"/>
        <v/>
      </c>
      <c r="AL116" s="176" t="str">
        <f t="shared" si="20"/>
        <v/>
      </c>
      <c r="AM116" s="176" t="str">
        <f t="shared" si="15"/>
        <v/>
      </c>
      <c r="AN116" s="55"/>
      <c r="AO116" s="55"/>
      <c r="AP116" s="55"/>
      <c r="AQ116" s="105" t="str">
        <f t="shared" si="16"/>
        <v/>
      </c>
      <c r="AR116" s="105"/>
      <c r="AS116" s="129" t="str">
        <f>'CADASTRO PROD'!I114</f>
        <v/>
      </c>
      <c r="AT116" s="129" t="str">
        <f t="shared" si="17"/>
        <v>0</v>
      </c>
      <c r="AU116" s="105" t="str">
        <f t="shared" si="21"/>
        <v/>
      </c>
      <c r="AV116" s="129"/>
      <c r="AW116" s="129"/>
      <c r="AX116" s="129"/>
      <c r="AY116" s="129"/>
      <c r="AZ116" s="129"/>
      <c r="BA116" s="55"/>
      <c r="BB116" s="55"/>
      <c r="BC116" s="55"/>
      <c r="BD116" s="55"/>
      <c r="BE116" s="55"/>
    </row>
    <row r="117" ht="30.0" customHeight="1">
      <c r="A117" s="1"/>
      <c r="B117" s="166" t="str">
        <f t="shared" si="1"/>
        <v>0</v>
      </c>
      <c r="C117" s="108" t="str">
        <f t="shared" si="18"/>
        <v>-</v>
      </c>
      <c r="D117" s="150" t="str">
        <f>IF('CADASTRO PROD'!D115 = "","", 'CADASTRO PROD'!D115)</f>
        <v/>
      </c>
      <c r="E117" s="110" t="str">
        <f>IF('CADASTRO PROD'!E115:G115 = "", "", 'CADASTRO PROD'!E115:G115)</f>
        <v/>
      </c>
      <c r="F117" s="92"/>
      <c r="G117" s="93"/>
      <c r="H117" s="111" t="str">
        <f>IFERROR(VLOOKUP(D117, 'CADASTRO PROD'!$D$8:$H$407, 5, FALSE),"")</f>
        <v/>
      </c>
      <c r="I117" s="111" t="str">
        <f>VLOOKUP(D117, 'INVENTÁRIO'!$D$11:$I$511, 6, FALSE)</f>
        <v/>
      </c>
      <c r="J117" s="108" t="str">
        <f t="shared" si="2"/>
        <v/>
      </c>
      <c r="K117" s="113" t="str">
        <f>IF(D117 = "", "", SUMIFS('LANÇAMENTOS ENT'!T:T, 'LANÇAMENTOS ENT'!E:E, D117))</f>
        <v>  </v>
      </c>
      <c r="L117" s="113" t="str">
        <f>IF(D117 = "", "",SUMIFS('LANÇAMENTOS SAÍ'!M:M, 'LANÇAMENTOS SAÍ'!E:E, D117))</f>
        <v>  </v>
      </c>
      <c r="M117" s="132" t="str">
        <f>IF(D117 = "", "", SUMIFS('LANÇAMENTOS ENT'!N:N, 'LANÇAMENTOS ENT'!E:E, D117))</f>
        <v/>
      </c>
      <c r="N117" s="132" t="str">
        <f>IF(D117 = "", "",SUMIFS('LANÇAMENTOS SAÍ'!K:K, 'LANÇAMENTOS SAÍ'!E:E, D117))</f>
        <v/>
      </c>
      <c r="O117" s="197" t="str">
        <f>IFERROR(VLOOKUP(D117,'INVENTÁRIO'!$D$11:$L$411, 9, FALSE)/SUM('INVENTÁRIO'!L:L),"")</f>
        <v>0.0%</v>
      </c>
      <c r="P117" s="197" t="str">
        <f>IFERROR(I117/SUM('INVENTÁRIO'!I:I), "")</f>
        <v>0.0%</v>
      </c>
      <c r="Q117" s="132" t="str">
        <f t="shared" si="3"/>
        <v/>
      </c>
      <c r="R117" s="132" t="str">
        <f t="shared" si="4"/>
        <v/>
      </c>
      <c r="S117" s="185"/>
      <c r="T117" s="185"/>
      <c r="U117" s="35"/>
      <c r="V117" s="4"/>
      <c r="W117" s="4"/>
      <c r="X117" s="4"/>
      <c r="Y117" s="55"/>
      <c r="Z117" s="55" t="str">
        <f t="shared" si="6"/>
        <v/>
      </c>
      <c r="AA117" s="105" t="str">
        <f t="shared" si="7"/>
        <v/>
      </c>
      <c r="AB117" s="152" t="str">
        <f t="shared" si="8"/>
        <v/>
      </c>
      <c r="AC117" s="55"/>
      <c r="AD117" s="55" t="str">
        <f t="shared" si="9"/>
        <v/>
      </c>
      <c r="AE117" s="105" t="str">
        <f t="shared" si="19"/>
        <v/>
      </c>
      <c r="AF117" s="55" t="str">
        <f t="shared" si="10"/>
        <v/>
      </c>
      <c r="AG117" s="55"/>
      <c r="AH117" s="55" t="str">
        <f t="shared" si="11"/>
        <v>#NUM!</v>
      </c>
      <c r="AI117" s="55" t="str">
        <f t="shared" si="12"/>
        <v>#NUM!</v>
      </c>
      <c r="AJ117" s="152" t="str">
        <f t="shared" si="13"/>
        <v/>
      </c>
      <c r="AK117" s="176" t="str">
        <f t="shared" si="14"/>
        <v/>
      </c>
      <c r="AL117" s="176" t="str">
        <f t="shared" si="20"/>
        <v/>
      </c>
      <c r="AM117" s="176" t="str">
        <f t="shared" si="15"/>
        <v/>
      </c>
      <c r="AN117" s="55"/>
      <c r="AO117" s="55"/>
      <c r="AP117" s="55"/>
      <c r="AQ117" s="105" t="str">
        <f t="shared" si="16"/>
        <v/>
      </c>
      <c r="AR117" s="105"/>
      <c r="AS117" s="129" t="str">
        <f>'CADASTRO PROD'!I115</f>
        <v/>
      </c>
      <c r="AT117" s="129" t="str">
        <f t="shared" si="17"/>
        <v>0</v>
      </c>
      <c r="AU117" s="105" t="str">
        <f t="shared" si="21"/>
        <v/>
      </c>
      <c r="AV117" s="129"/>
      <c r="AW117" s="129"/>
      <c r="AX117" s="129"/>
      <c r="AY117" s="129"/>
      <c r="AZ117" s="129"/>
      <c r="BA117" s="55"/>
      <c r="BB117" s="55"/>
      <c r="BC117" s="55"/>
      <c r="BD117" s="55"/>
      <c r="BE117" s="55"/>
    </row>
    <row r="118" ht="30.0" customHeight="1">
      <c r="A118" s="1"/>
      <c r="B118" s="166" t="str">
        <f t="shared" si="1"/>
        <v>0</v>
      </c>
      <c r="C118" s="98" t="str">
        <f t="shared" si="18"/>
        <v>-</v>
      </c>
      <c r="D118" s="151" t="str">
        <f>IF('CADASTRO PROD'!D116 = "","", 'CADASTRO PROD'!D116)</f>
        <v/>
      </c>
      <c r="E118" s="100" t="str">
        <f>IF('CADASTRO PROD'!E116:G116 = "", "", 'CADASTRO PROD'!E116:G116)</f>
        <v/>
      </c>
      <c r="F118" s="92"/>
      <c r="G118" s="93"/>
      <c r="H118" s="101" t="str">
        <f>IFERROR(VLOOKUP(D118, 'CADASTRO PROD'!$D$8:$H$407, 5, FALSE),"")</f>
        <v/>
      </c>
      <c r="I118" s="101" t="str">
        <f>VLOOKUP(D118, 'INVENTÁRIO'!$D$11:$I$511, 6, FALSE)</f>
        <v/>
      </c>
      <c r="J118" s="98" t="str">
        <f t="shared" si="2"/>
        <v/>
      </c>
      <c r="K118" s="103" t="str">
        <f>IF(D118 = "", "", SUMIFS('LANÇAMENTOS ENT'!T:T, 'LANÇAMENTOS ENT'!E:E, D118))</f>
        <v>  </v>
      </c>
      <c r="L118" s="103" t="str">
        <f>IF(D118 = "", "",SUMIFS('LANÇAMENTOS SAÍ'!M:M, 'LANÇAMENTOS SAÍ'!E:E, D118))</f>
        <v>  </v>
      </c>
      <c r="M118" s="124" t="str">
        <f>IF(D118 = "", "", SUMIFS('LANÇAMENTOS ENT'!N:N, 'LANÇAMENTOS ENT'!E:E, D118))</f>
        <v/>
      </c>
      <c r="N118" s="124" t="str">
        <f>IF(D118 = "", "",SUMIFS('LANÇAMENTOS SAÍ'!K:K, 'LANÇAMENTOS SAÍ'!E:E, D118))</f>
        <v/>
      </c>
      <c r="O118" s="195" t="str">
        <f>IFERROR(VLOOKUP(D118,'INVENTÁRIO'!$D$11:$L$411, 9, FALSE)/SUM('INVENTÁRIO'!L:L),"")</f>
        <v>0.0%</v>
      </c>
      <c r="P118" s="195" t="str">
        <f>IFERROR(I118/SUM('INVENTÁRIO'!I:I), "")</f>
        <v>0.0%</v>
      </c>
      <c r="Q118" s="124" t="str">
        <f t="shared" si="3"/>
        <v/>
      </c>
      <c r="R118" s="124" t="str">
        <f t="shared" si="4"/>
        <v/>
      </c>
      <c r="S118" s="185"/>
      <c r="T118" s="185"/>
      <c r="U118" s="35"/>
      <c r="V118" s="4"/>
      <c r="W118" s="4"/>
      <c r="X118" s="4"/>
      <c r="Y118" s="55"/>
      <c r="Z118" s="55" t="str">
        <f t="shared" si="6"/>
        <v/>
      </c>
      <c r="AA118" s="105" t="str">
        <f t="shared" si="7"/>
        <v/>
      </c>
      <c r="AB118" s="152" t="str">
        <f t="shared" si="8"/>
        <v/>
      </c>
      <c r="AC118" s="55"/>
      <c r="AD118" s="55" t="str">
        <f t="shared" si="9"/>
        <v/>
      </c>
      <c r="AE118" s="105" t="str">
        <f t="shared" si="19"/>
        <v/>
      </c>
      <c r="AF118" s="55" t="str">
        <f t="shared" si="10"/>
        <v/>
      </c>
      <c r="AG118" s="55"/>
      <c r="AH118" s="55" t="str">
        <f t="shared" si="11"/>
        <v>#NUM!</v>
      </c>
      <c r="AI118" s="55" t="str">
        <f t="shared" si="12"/>
        <v>#NUM!</v>
      </c>
      <c r="AJ118" s="152" t="str">
        <f t="shared" si="13"/>
        <v/>
      </c>
      <c r="AK118" s="176" t="str">
        <f t="shared" si="14"/>
        <v/>
      </c>
      <c r="AL118" s="176" t="str">
        <f t="shared" si="20"/>
        <v/>
      </c>
      <c r="AM118" s="176" t="str">
        <f t="shared" si="15"/>
        <v/>
      </c>
      <c r="AN118" s="55"/>
      <c r="AO118" s="55"/>
      <c r="AP118" s="55"/>
      <c r="AQ118" s="105" t="str">
        <f t="shared" si="16"/>
        <v/>
      </c>
      <c r="AR118" s="105"/>
      <c r="AS118" s="129" t="str">
        <f>'CADASTRO PROD'!I116</f>
        <v/>
      </c>
      <c r="AT118" s="129" t="str">
        <f t="shared" si="17"/>
        <v>0</v>
      </c>
      <c r="AU118" s="105" t="str">
        <f t="shared" si="21"/>
        <v/>
      </c>
      <c r="AV118" s="129"/>
      <c r="AW118" s="129"/>
      <c r="AX118" s="129"/>
      <c r="AY118" s="129"/>
      <c r="AZ118" s="129"/>
      <c r="BA118" s="55"/>
      <c r="BB118" s="55"/>
      <c r="BC118" s="55"/>
      <c r="BD118" s="55"/>
      <c r="BE118" s="55"/>
    </row>
    <row r="119" ht="30.0" customHeight="1">
      <c r="A119" s="1"/>
      <c r="B119" s="166" t="str">
        <f t="shared" si="1"/>
        <v>0</v>
      </c>
      <c r="C119" s="108" t="str">
        <f t="shared" si="18"/>
        <v>-</v>
      </c>
      <c r="D119" s="150" t="str">
        <f>IF('CADASTRO PROD'!D117 = "","", 'CADASTRO PROD'!D117)</f>
        <v/>
      </c>
      <c r="E119" s="110" t="str">
        <f>IF('CADASTRO PROD'!E117:G117 = "", "", 'CADASTRO PROD'!E117:G117)</f>
        <v/>
      </c>
      <c r="F119" s="92"/>
      <c r="G119" s="93"/>
      <c r="H119" s="111" t="str">
        <f>IFERROR(VLOOKUP(D119, 'CADASTRO PROD'!$D$8:$H$407, 5, FALSE),"")</f>
        <v/>
      </c>
      <c r="I119" s="111" t="str">
        <f>VLOOKUP(D119, 'INVENTÁRIO'!$D$11:$I$511, 6, FALSE)</f>
        <v/>
      </c>
      <c r="J119" s="108" t="str">
        <f t="shared" si="2"/>
        <v/>
      </c>
      <c r="K119" s="113" t="str">
        <f>IF(D119 = "", "", SUMIFS('LANÇAMENTOS ENT'!T:T, 'LANÇAMENTOS ENT'!E:E, D119))</f>
        <v>  </v>
      </c>
      <c r="L119" s="113" t="str">
        <f>IF(D119 = "", "",SUMIFS('LANÇAMENTOS SAÍ'!M:M, 'LANÇAMENTOS SAÍ'!E:E, D119))</f>
        <v>  </v>
      </c>
      <c r="M119" s="132" t="str">
        <f>IF(D119 = "", "", SUMIFS('LANÇAMENTOS ENT'!N:N, 'LANÇAMENTOS ENT'!E:E, D119))</f>
        <v/>
      </c>
      <c r="N119" s="132" t="str">
        <f>IF(D119 = "", "",SUMIFS('LANÇAMENTOS SAÍ'!K:K, 'LANÇAMENTOS SAÍ'!E:E, D119))</f>
        <v/>
      </c>
      <c r="O119" s="197" t="str">
        <f>IFERROR(VLOOKUP(D119,'INVENTÁRIO'!$D$11:$L$411, 9, FALSE)/SUM('INVENTÁRIO'!L:L),"")</f>
        <v>0.0%</v>
      </c>
      <c r="P119" s="197" t="str">
        <f>IFERROR(I119/SUM('INVENTÁRIO'!I:I), "")</f>
        <v>0.0%</v>
      </c>
      <c r="Q119" s="132" t="str">
        <f t="shared" si="3"/>
        <v/>
      </c>
      <c r="R119" s="132" t="str">
        <f t="shared" si="4"/>
        <v/>
      </c>
      <c r="S119" s="185"/>
      <c r="T119" s="185"/>
      <c r="U119" s="35"/>
      <c r="V119" s="4"/>
      <c r="W119" s="4"/>
      <c r="X119" s="4"/>
      <c r="Y119" s="55"/>
      <c r="Z119" s="55" t="str">
        <f t="shared" si="6"/>
        <v/>
      </c>
      <c r="AA119" s="105" t="str">
        <f t="shared" si="7"/>
        <v/>
      </c>
      <c r="AB119" s="152" t="str">
        <f t="shared" si="8"/>
        <v/>
      </c>
      <c r="AC119" s="55"/>
      <c r="AD119" s="55" t="str">
        <f t="shared" si="9"/>
        <v/>
      </c>
      <c r="AE119" s="105" t="str">
        <f t="shared" si="19"/>
        <v/>
      </c>
      <c r="AF119" s="55" t="str">
        <f t="shared" si="10"/>
        <v/>
      </c>
      <c r="AG119" s="55"/>
      <c r="AH119" s="55" t="str">
        <f t="shared" si="11"/>
        <v>#NUM!</v>
      </c>
      <c r="AI119" s="55" t="str">
        <f t="shared" si="12"/>
        <v>#NUM!</v>
      </c>
      <c r="AJ119" s="152" t="str">
        <f t="shared" si="13"/>
        <v/>
      </c>
      <c r="AK119" s="176" t="str">
        <f t="shared" si="14"/>
        <v/>
      </c>
      <c r="AL119" s="176" t="str">
        <f t="shared" si="20"/>
        <v/>
      </c>
      <c r="AM119" s="176" t="str">
        <f t="shared" si="15"/>
        <v/>
      </c>
      <c r="AN119" s="55"/>
      <c r="AO119" s="55"/>
      <c r="AP119" s="55"/>
      <c r="AQ119" s="105" t="str">
        <f t="shared" si="16"/>
        <v/>
      </c>
      <c r="AR119" s="105"/>
      <c r="AS119" s="129" t="str">
        <f>'CADASTRO PROD'!I117</f>
        <v/>
      </c>
      <c r="AT119" s="129" t="str">
        <f t="shared" si="17"/>
        <v>0</v>
      </c>
      <c r="AU119" s="105" t="str">
        <f t="shared" si="21"/>
        <v/>
      </c>
      <c r="AV119" s="129"/>
      <c r="AW119" s="129"/>
      <c r="AX119" s="129"/>
      <c r="AY119" s="129"/>
      <c r="AZ119" s="129"/>
      <c r="BA119" s="55"/>
      <c r="BB119" s="55"/>
      <c r="BC119" s="55"/>
      <c r="BD119" s="55"/>
      <c r="BE119" s="55"/>
    </row>
    <row r="120" ht="30.0" customHeight="1">
      <c r="A120" s="1"/>
      <c r="B120" s="166" t="str">
        <f t="shared" si="1"/>
        <v>0</v>
      </c>
      <c r="C120" s="98" t="str">
        <f t="shared" si="18"/>
        <v>-</v>
      </c>
      <c r="D120" s="151" t="str">
        <f>IF('CADASTRO PROD'!D118 = "","", 'CADASTRO PROD'!D118)</f>
        <v/>
      </c>
      <c r="E120" s="100" t="str">
        <f>IF('CADASTRO PROD'!E118:G118 = "", "", 'CADASTRO PROD'!E118:G118)</f>
        <v/>
      </c>
      <c r="F120" s="92"/>
      <c r="G120" s="93"/>
      <c r="H120" s="101" t="str">
        <f>IFERROR(VLOOKUP(D120, 'CADASTRO PROD'!$D$8:$H$407, 5, FALSE),"")</f>
        <v/>
      </c>
      <c r="I120" s="101" t="str">
        <f>VLOOKUP(D120, 'INVENTÁRIO'!$D$11:$I$511, 6, FALSE)</f>
        <v/>
      </c>
      <c r="J120" s="98" t="str">
        <f t="shared" si="2"/>
        <v/>
      </c>
      <c r="K120" s="103" t="str">
        <f>IF(D120 = "", "", SUMIFS('LANÇAMENTOS ENT'!T:T, 'LANÇAMENTOS ENT'!E:E, D120))</f>
        <v>  </v>
      </c>
      <c r="L120" s="103" t="str">
        <f>IF(D120 = "", "",SUMIFS('LANÇAMENTOS SAÍ'!M:M, 'LANÇAMENTOS SAÍ'!E:E, D120))</f>
        <v>  </v>
      </c>
      <c r="M120" s="124" t="str">
        <f>IF(D120 = "", "", SUMIFS('LANÇAMENTOS ENT'!N:N, 'LANÇAMENTOS ENT'!E:E, D120))</f>
        <v/>
      </c>
      <c r="N120" s="124" t="str">
        <f>IF(D120 = "", "",SUMIFS('LANÇAMENTOS SAÍ'!K:K, 'LANÇAMENTOS SAÍ'!E:E, D120))</f>
        <v/>
      </c>
      <c r="O120" s="195" t="str">
        <f>IFERROR(VLOOKUP(D120,'INVENTÁRIO'!$D$11:$L$411, 9, FALSE)/SUM('INVENTÁRIO'!L:L),"")</f>
        <v>0.0%</v>
      </c>
      <c r="P120" s="195" t="str">
        <f>IFERROR(I120/SUM('INVENTÁRIO'!I:I), "")</f>
        <v>0.0%</v>
      </c>
      <c r="Q120" s="124" t="str">
        <f t="shared" si="3"/>
        <v/>
      </c>
      <c r="R120" s="124" t="str">
        <f t="shared" si="4"/>
        <v/>
      </c>
      <c r="S120" s="185"/>
      <c r="T120" s="185"/>
      <c r="U120" s="35"/>
      <c r="V120" s="4"/>
      <c r="W120" s="4"/>
      <c r="X120" s="4"/>
      <c r="Y120" s="55"/>
      <c r="Z120" s="55" t="str">
        <f t="shared" si="6"/>
        <v/>
      </c>
      <c r="AA120" s="105" t="str">
        <f t="shared" si="7"/>
        <v/>
      </c>
      <c r="AB120" s="152" t="str">
        <f t="shared" si="8"/>
        <v/>
      </c>
      <c r="AC120" s="55"/>
      <c r="AD120" s="55" t="str">
        <f t="shared" si="9"/>
        <v/>
      </c>
      <c r="AE120" s="105" t="str">
        <f t="shared" si="19"/>
        <v/>
      </c>
      <c r="AF120" s="55" t="str">
        <f t="shared" si="10"/>
        <v/>
      </c>
      <c r="AG120" s="55"/>
      <c r="AH120" s="55" t="str">
        <f t="shared" si="11"/>
        <v>#NUM!</v>
      </c>
      <c r="AI120" s="55" t="str">
        <f t="shared" si="12"/>
        <v>#NUM!</v>
      </c>
      <c r="AJ120" s="152" t="str">
        <f t="shared" si="13"/>
        <v/>
      </c>
      <c r="AK120" s="176" t="str">
        <f t="shared" si="14"/>
        <v/>
      </c>
      <c r="AL120" s="176" t="str">
        <f t="shared" si="20"/>
        <v/>
      </c>
      <c r="AM120" s="176" t="str">
        <f t="shared" si="15"/>
        <v/>
      </c>
      <c r="AN120" s="55"/>
      <c r="AO120" s="55"/>
      <c r="AP120" s="55"/>
      <c r="AQ120" s="105" t="str">
        <f t="shared" si="16"/>
        <v/>
      </c>
      <c r="AR120" s="105"/>
      <c r="AS120" s="129" t="str">
        <f>'CADASTRO PROD'!I118</f>
        <v/>
      </c>
      <c r="AT120" s="129" t="str">
        <f t="shared" si="17"/>
        <v>0</v>
      </c>
      <c r="AU120" s="105" t="str">
        <f t="shared" si="21"/>
        <v/>
      </c>
      <c r="AV120" s="129"/>
      <c r="AW120" s="129"/>
      <c r="AX120" s="129"/>
      <c r="AY120" s="129"/>
      <c r="AZ120" s="129"/>
      <c r="BA120" s="55"/>
      <c r="BB120" s="55"/>
      <c r="BC120" s="55"/>
      <c r="BD120" s="55"/>
      <c r="BE120" s="55"/>
    </row>
    <row r="121" ht="30.0" customHeight="1">
      <c r="A121" s="1"/>
      <c r="B121" s="166" t="str">
        <f t="shared" si="1"/>
        <v>0</v>
      </c>
      <c r="C121" s="108" t="str">
        <f t="shared" si="18"/>
        <v>-</v>
      </c>
      <c r="D121" s="150" t="str">
        <f>IF('CADASTRO PROD'!D119 = "","", 'CADASTRO PROD'!D119)</f>
        <v/>
      </c>
      <c r="E121" s="110" t="str">
        <f>IF('CADASTRO PROD'!E119:G119 = "", "", 'CADASTRO PROD'!E119:G119)</f>
        <v/>
      </c>
      <c r="F121" s="92"/>
      <c r="G121" s="93"/>
      <c r="H121" s="111" t="str">
        <f>IFERROR(VLOOKUP(D121, 'CADASTRO PROD'!$D$8:$H$407, 5, FALSE),"")</f>
        <v/>
      </c>
      <c r="I121" s="111" t="str">
        <f>VLOOKUP(D121, 'INVENTÁRIO'!$D$11:$I$511, 6, FALSE)</f>
        <v/>
      </c>
      <c r="J121" s="108" t="str">
        <f t="shared" si="2"/>
        <v/>
      </c>
      <c r="K121" s="113" t="str">
        <f>IF(D121 = "", "", SUMIFS('LANÇAMENTOS ENT'!T:T, 'LANÇAMENTOS ENT'!E:E, D121))</f>
        <v>  </v>
      </c>
      <c r="L121" s="113" t="str">
        <f>IF(D121 = "", "",SUMIFS('LANÇAMENTOS SAÍ'!M:M, 'LANÇAMENTOS SAÍ'!E:E, D121))</f>
        <v>  </v>
      </c>
      <c r="M121" s="132" t="str">
        <f>IF(D121 = "", "", SUMIFS('LANÇAMENTOS ENT'!N:N, 'LANÇAMENTOS ENT'!E:E, D121))</f>
        <v/>
      </c>
      <c r="N121" s="132" t="str">
        <f>IF(D121 = "", "",SUMIFS('LANÇAMENTOS SAÍ'!K:K, 'LANÇAMENTOS SAÍ'!E:E, D121))</f>
        <v/>
      </c>
      <c r="O121" s="197" t="str">
        <f>IFERROR(VLOOKUP(D121,'INVENTÁRIO'!$D$11:$L$411, 9, FALSE)/SUM('INVENTÁRIO'!L:L),"")</f>
        <v>0.0%</v>
      </c>
      <c r="P121" s="197" t="str">
        <f>IFERROR(I121/SUM('INVENTÁRIO'!I:I), "")</f>
        <v>0.0%</v>
      </c>
      <c r="Q121" s="132" t="str">
        <f t="shared" si="3"/>
        <v/>
      </c>
      <c r="R121" s="132" t="str">
        <f t="shared" si="4"/>
        <v/>
      </c>
      <c r="S121" s="185"/>
      <c r="T121" s="185"/>
      <c r="U121" s="35"/>
      <c r="V121" s="4"/>
      <c r="W121" s="4"/>
      <c r="X121" s="4"/>
      <c r="Y121" s="55"/>
      <c r="Z121" s="55" t="str">
        <f t="shared" si="6"/>
        <v/>
      </c>
      <c r="AA121" s="105" t="str">
        <f t="shared" si="7"/>
        <v/>
      </c>
      <c r="AB121" s="152" t="str">
        <f t="shared" si="8"/>
        <v/>
      </c>
      <c r="AC121" s="55"/>
      <c r="AD121" s="55" t="str">
        <f t="shared" si="9"/>
        <v/>
      </c>
      <c r="AE121" s="105" t="str">
        <f t="shared" si="19"/>
        <v/>
      </c>
      <c r="AF121" s="55" t="str">
        <f t="shared" si="10"/>
        <v/>
      </c>
      <c r="AG121" s="55"/>
      <c r="AH121" s="55" t="str">
        <f t="shared" si="11"/>
        <v>#NUM!</v>
      </c>
      <c r="AI121" s="55" t="str">
        <f t="shared" si="12"/>
        <v>#NUM!</v>
      </c>
      <c r="AJ121" s="152" t="str">
        <f t="shared" si="13"/>
        <v/>
      </c>
      <c r="AK121" s="176" t="str">
        <f t="shared" si="14"/>
        <v/>
      </c>
      <c r="AL121" s="176" t="str">
        <f t="shared" si="20"/>
        <v/>
      </c>
      <c r="AM121" s="176" t="str">
        <f t="shared" si="15"/>
        <v/>
      </c>
      <c r="AN121" s="55"/>
      <c r="AO121" s="55"/>
      <c r="AP121" s="55"/>
      <c r="AQ121" s="105" t="str">
        <f t="shared" si="16"/>
        <v/>
      </c>
      <c r="AR121" s="105"/>
      <c r="AS121" s="129" t="str">
        <f>'CADASTRO PROD'!I119</f>
        <v/>
      </c>
      <c r="AT121" s="129" t="str">
        <f t="shared" si="17"/>
        <v>0</v>
      </c>
      <c r="AU121" s="105" t="str">
        <f t="shared" si="21"/>
        <v/>
      </c>
      <c r="AV121" s="129"/>
      <c r="AW121" s="129"/>
      <c r="AX121" s="129"/>
      <c r="AY121" s="129"/>
      <c r="AZ121" s="129"/>
      <c r="BA121" s="55"/>
      <c r="BB121" s="55"/>
      <c r="BC121" s="55"/>
      <c r="BD121" s="55"/>
      <c r="BE121" s="55"/>
    </row>
    <row r="122" ht="30.0" customHeight="1">
      <c r="A122" s="1"/>
      <c r="B122" s="166" t="str">
        <f t="shared" si="1"/>
        <v>0</v>
      </c>
      <c r="C122" s="98" t="str">
        <f t="shared" si="18"/>
        <v>-</v>
      </c>
      <c r="D122" s="151" t="str">
        <f>IF('CADASTRO PROD'!D120 = "","", 'CADASTRO PROD'!D120)</f>
        <v/>
      </c>
      <c r="E122" s="100" t="str">
        <f>IF('CADASTRO PROD'!E120:G120 = "", "", 'CADASTRO PROD'!E120:G120)</f>
        <v/>
      </c>
      <c r="F122" s="92"/>
      <c r="G122" s="93"/>
      <c r="H122" s="101" t="str">
        <f>IFERROR(VLOOKUP(D122, 'CADASTRO PROD'!$D$8:$H$407, 5, FALSE),"")</f>
        <v/>
      </c>
      <c r="I122" s="101" t="str">
        <f>VLOOKUP(D122, 'INVENTÁRIO'!$D$11:$I$511, 6, FALSE)</f>
        <v/>
      </c>
      <c r="J122" s="98" t="str">
        <f t="shared" si="2"/>
        <v/>
      </c>
      <c r="K122" s="103" t="str">
        <f>IF(D122 = "", "", SUMIFS('LANÇAMENTOS ENT'!T:T, 'LANÇAMENTOS ENT'!E:E, D122))</f>
        <v>  </v>
      </c>
      <c r="L122" s="103" t="str">
        <f>IF(D122 = "", "",SUMIFS('LANÇAMENTOS SAÍ'!M:M, 'LANÇAMENTOS SAÍ'!E:E, D122))</f>
        <v>  </v>
      </c>
      <c r="M122" s="124" t="str">
        <f>IF(D122 = "", "", SUMIFS('LANÇAMENTOS ENT'!N:N, 'LANÇAMENTOS ENT'!E:E, D122))</f>
        <v/>
      </c>
      <c r="N122" s="124" t="str">
        <f>IF(D122 = "", "",SUMIFS('LANÇAMENTOS SAÍ'!K:K, 'LANÇAMENTOS SAÍ'!E:E, D122))</f>
        <v/>
      </c>
      <c r="O122" s="195" t="str">
        <f>IFERROR(VLOOKUP(D122,'INVENTÁRIO'!$D$11:$L$411, 9, FALSE)/SUM('INVENTÁRIO'!L:L),"")</f>
        <v>0.0%</v>
      </c>
      <c r="P122" s="195" t="str">
        <f>IFERROR(I122/SUM('INVENTÁRIO'!I:I), "")</f>
        <v>0.0%</v>
      </c>
      <c r="Q122" s="124" t="str">
        <f t="shared" si="3"/>
        <v/>
      </c>
      <c r="R122" s="124" t="str">
        <f t="shared" si="4"/>
        <v/>
      </c>
      <c r="S122" s="185"/>
      <c r="T122" s="185"/>
      <c r="U122" s="35"/>
      <c r="V122" s="4"/>
      <c r="W122" s="4"/>
      <c r="X122" s="4"/>
      <c r="Y122" s="55"/>
      <c r="Z122" s="55" t="str">
        <f t="shared" si="6"/>
        <v/>
      </c>
      <c r="AA122" s="105" t="str">
        <f t="shared" si="7"/>
        <v/>
      </c>
      <c r="AB122" s="152" t="str">
        <f t="shared" si="8"/>
        <v/>
      </c>
      <c r="AC122" s="55"/>
      <c r="AD122" s="55" t="str">
        <f t="shared" si="9"/>
        <v/>
      </c>
      <c r="AE122" s="105" t="str">
        <f t="shared" si="19"/>
        <v/>
      </c>
      <c r="AF122" s="55" t="str">
        <f t="shared" si="10"/>
        <v/>
      </c>
      <c r="AG122" s="55"/>
      <c r="AH122" s="55" t="str">
        <f t="shared" si="11"/>
        <v>#NUM!</v>
      </c>
      <c r="AI122" s="55" t="str">
        <f t="shared" si="12"/>
        <v>#NUM!</v>
      </c>
      <c r="AJ122" s="152" t="str">
        <f t="shared" si="13"/>
        <v/>
      </c>
      <c r="AK122" s="176" t="str">
        <f t="shared" si="14"/>
        <v/>
      </c>
      <c r="AL122" s="176" t="str">
        <f t="shared" si="20"/>
        <v/>
      </c>
      <c r="AM122" s="176" t="str">
        <f t="shared" si="15"/>
        <v/>
      </c>
      <c r="AN122" s="55"/>
      <c r="AO122" s="55"/>
      <c r="AP122" s="55"/>
      <c r="AQ122" s="105" t="str">
        <f t="shared" si="16"/>
        <v/>
      </c>
      <c r="AR122" s="105"/>
      <c r="AS122" s="129" t="str">
        <f>'CADASTRO PROD'!I120</f>
        <v/>
      </c>
      <c r="AT122" s="129" t="str">
        <f t="shared" si="17"/>
        <v>0</v>
      </c>
      <c r="AU122" s="105" t="str">
        <f t="shared" si="21"/>
        <v/>
      </c>
      <c r="AV122" s="129"/>
      <c r="AW122" s="129"/>
      <c r="AX122" s="129"/>
      <c r="AY122" s="129"/>
      <c r="AZ122" s="129"/>
      <c r="BA122" s="55"/>
      <c r="BB122" s="55"/>
      <c r="BC122" s="55"/>
      <c r="BD122" s="55"/>
      <c r="BE122" s="55"/>
    </row>
    <row r="123" ht="30.0" customHeight="1">
      <c r="A123" s="1"/>
      <c r="B123" s="166" t="str">
        <f t="shared" si="1"/>
        <v>0</v>
      </c>
      <c r="C123" s="108" t="str">
        <f t="shared" si="18"/>
        <v>-</v>
      </c>
      <c r="D123" s="150" t="str">
        <f>IF('CADASTRO PROD'!D121 = "","", 'CADASTRO PROD'!D121)</f>
        <v/>
      </c>
      <c r="E123" s="110" t="str">
        <f>IF('CADASTRO PROD'!E121:G121 = "", "", 'CADASTRO PROD'!E121:G121)</f>
        <v/>
      </c>
      <c r="F123" s="92"/>
      <c r="G123" s="93"/>
      <c r="H123" s="111" t="str">
        <f>IFERROR(VLOOKUP(D123, 'CADASTRO PROD'!$D$8:$H$407, 5, FALSE),"")</f>
        <v/>
      </c>
      <c r="I123" s="111" t="str">
        <f>VLOOKUP(D123, 'INVENTÁRIO'!$D$11:$I$511, 6, FALSE)</f>
        <v/>
      </c>
      <c r="J123" s="108" t="str">
        <f t="shared" si="2"/>
        <v/>
      </c>
      <c r="K123" s="113" t="str">
        <f>IF(D123 = "", "", SUMIFS('LANÇAMENTOS ENT'!T:T, 'LANÇAMENTOS ENT'!E:E, D123))</f>
        <v>  </v>
      </c>
      <c r="L123" s="113" t="str">
        <f>IF(D123 = "", "",SUMIFS('LANÇAMENTOS SAÍ'!M:M, 'LANÇAMENTOS SAÍ'!E:E, D123))</f>
        <v>  </v>
      </c>
      <c r="M123" s="132" t="str">
        <f>IF(D123 = "", "", SUMIFS('LANÇAMENTOS ENT'!N:N, 'LANÇAMENTOS ENT'!E:E, D123))</f>
        <v/>
      </c>
      <c r="N123" s="132" t="str">
        <f>IF(D123 = "", "",SUMIFS('LANÇAMENTOS SAÍ'!K:K, 'LANÇAMENTOS SAÍ'!E:E, D123))</f>
        <v/>
      </c>
      <c r="O123" s="197" t="str">
        <f>IFERROR(VLOOKUP(D123,'INVENTÁRIO'!$D$11:$L$411, 9, FALSE)/SUM('INVENTÁRIO'!L:L),"")</f>
        <v>0.0%</v>
      </c>
      <c r="P123" s="197" t="str">
        <f>IFERROR(I123/SUM('INVENTÁRIO'!I:I), "")</f>
        <v>0.0%</v>
      </c>
      <c r="Q123" s="132" t="str">
        <f t="shared" si="3"/>
        <v/>
      </c>
      <c r="R123" s="132" t="str">
        <f t="shared" si="4"/>
        <v/>
      </c>
      <c r="S123" s="185"/>
      <c r="T123" s="185"/>
      <c r="U123" s="35"/>
      <c r="V123" s="4"/>
      <c r="W123" s="4"/>
      <c r="X123" s="4"/>
      <c r="Y123" s="55"/>
      <c r="Z123" s="55" t="str">
        <f t="shared" si="6"/>
        <v/>
      </c>
      <c r="AA123" s="105" t="str">
        <f t="shared" si="7"/>
        <v/>
      </c>
      <c r="AB123" s="152" t="str">
        <f t="shared" si="8"/>
        <v/>
      </c>
      <c r="AC123" s="55"/>
      <c r="AD123" s="55" t="str">
        <f t="shared" si="9"/>
        <v/>
      </c>
      <c r="AE123" s="105" t="str">
        <f t="shared" si="19"/>
        <v/>
      </c>
      <c r="AF123" s="55" t="str">
        <f t="shared" si="10"/>
        <v/>
      </c>
      <c r="AG123" s="55"/>
      <c r="AH123" s="55" t="str">
        <f t="shared" si="11"/>
        <v>#NUM!</v>
      </c>
      <c r="AI123" s="55" t="str">
        <f t="shared" si="12"/>
        <v>#NUM!</v>
      </c>
      <c r="AJ123" s="152" t="str">
        <f t="shared" si="13"/>
        <v/>
      </c>
      <c r="AK123" s="176" t="str">
        <f t="shared" si="14"/>
        <v/>
      </c>
      <c r="AL123" s="176" t="str">
        <f t="shared" si="20"/>
        <v/>
      </c>
      <c r="AM123" s="176" t="str">
        <f t="shared" si="15"/>
        <v/>
      </c>
      <c r="AN123" s="55"/>
      <c r="AO123" s="55"/>
      <c r="AP123" s="55"/>
      <c r="AQ123" s="105" t="str">
        <f t="shared" si="16"/>
        <v/>
      </c>
      <c r="AR123" s="105"/>
      <c r="AS123" s="129" t="str">
        <f>'CADASTRO PROD'!I121</f>
        <v/>
      </c>
      <c r="AT123" s="129" t="str">
        <f t="shared" si="17"/>
        <v>0</v>
      </c>
      <c r="AU123" s="105" t="str">
        <f t="shared" si="21"/>
        <v/>
      </c>
      <c r="AV123" s="129"/>
      <c r="AW123" s="129"/>
      <c r="AX123" s="129"/>
      <c r="AY123" s="129"/>
      <c r="AZ123" s="129"/>
      <c r="BA123" s="55"/>
      <c r="BB123" s="55"/>
      <c r="BC123" s="55"/>
      <c r="BD123" s="55"/>
      <c r="BE123" s="55"/>
    </row>
    <row r="124" ht="30.0" customHeight="1">
      <c r="A124" s="1"/>
      <c r="B124" s="166" t="str">
        <f t="shared" si="1"/>
        <v>0</v>
      </c>
      <c r="C124" s="98" t="str">
        <f t="shared" si="18"/>
        <v>-</v>
      </c>
      <c r="D124" s="151" t="str">
        <f>IF('CADASTRO PROD'!D122 = "","", 'CADASTRO PROD'!D122)</f>
        <v/>
      </c>
      <c r="E124" s="100" t="str">
        <f>IF('CADASTRO PROD'!E122:G122 = "", "", 'CADASTRO PROD'!E122:G122)</f>
        <v/>
      </c>
      <c r="F124" s="92"/>
      <c r="G124" s="93"/>
      <c r="H124" s="101" t="str">
        <f>IFERROR(VLOOKUP(D124, 'CADASTRO PROD'!$D$8:$H$407, 5, FALSE),"")</f>
        <v/>
      </c>
      <c r="I124" s="101" t="str">
        <f>VLOOKUP(D124, 'INVENTÁRIO'!$D$11:$I$511, 6, FALSE)</f>
        <v/>
      </c>
      <c r="J124" s="98" t="str">
        <f t="shared" si="2"/>
        <v/>
      </c>
      <c r="K124" s="103" t="str">
        <f>IF(D124 = "", "", SUMIFS('LANÇAMENTOS ENT'!T:T, 'LANÇAMENTOS ENT'!E:E, D124))</f>
        <v>  </v>
      </c>
      <c r="L124" s="103" t="str">
        <f>IF(D124 = "", "",SUMIFS('LANÇAMENTOS SAÍ'!M:M, 'LANÇAMENTOS SAÍ'!E:E, D124))</f>
        <v>  </v>
      </c>
      <c r="M124" s="124" t="str">
        <f>IF(D124 = "", "", SUMIFS('LANÇAMENTOS ENT'!N:N, 'LANÇAMENTOS ENT'!E:E, D124))</f>
        <v/>
      </c>
      <c r="N124" s="124" t="str">
        <f>IF(D124 = "", "",SUMIFS('LANÇAMENTOS SAÍ'!K:K, 'LANÇAMENTOS SAÍ'!E:E, D124))</f>
        <v/>
      </c>
      <c r="O124" s="195" t="str">
        <f>IFERROR(VLOOKUP(D124,'INVENTÁRIO'!$D$11:$L$411, 9, FALSE)/SUM('INVENTÁRIO'!L:L),"")</f>
        <v>0.0%</v>
      </c>
      <c r="P124" s="195" t="str">
        <f>IFERROR(I124/SUM('INVENTÁRIO'!I:I), "")</f>
        <v>0.0%</v>
      </c>
      <c r="Q124" s="124" t="str">
        <f t="shared" si="3"/>
        <v/>
      </c>
      <c r="R124" s="124" t="str">
        <f t="shared" si="4"/>
        <v/>
      </c>
      <c r="S124" s="185"/>
      <c r="T124" s="185"/>
      <c r="U124" s="35"/>
      <c r="V124" s="4"/>
      <c r="W124" s="4"/>
      <c r="X124" s="4"/>
      <c r="Y124" s="55"/>
      <c r="Z124" s="55" t="str">
        <f t="shared" si="6"/>
        <v/>
      </c>
      <c r="AA124" s="105" t="str">
        <f t="shared" si="7"/>
        <v/>
      </c>
      <c r="AB124" s="152" t="str">
        <f t="shared" si="8"/>
        <v/>
      </c>
      <c r="AC124" s="55"/>
      <c r="AD124" s="55" t="str">
        <f t="shared" si="9"/>
        <v/>
      </c>
      <c r="AE124" s="105" t="str">
        <f t="shared" si="19"/>
        <v/>
      </c>
      <c r="AF124" s="55" t="str">
        <f t="shared" si="10"/>
        <v/>
      </c>
      <c r="AG124" s="55"/>
      <c r="AH124" s="55" t="str">
        <f t="shared" si="11"/>
        <v>#NUM!</v>
      </c>
      <c r="AI124" s="55" t="str">
        <f t="shared" si="12"/>
        <v>#NUM!</v>
      </c>
      <c r="AJ124" s="152" t="str">
        <f t="shared" si="13"/>
        <v/>
      </c>
      <c r="AK124" s="176" t="str">
        <f t="shared" si="14"/>
        <v/>
      </c>
      <c r="AL124" s="176" t="str">
        <f t="shared" si="20"/>
        <v/>
      </c>
      <c r="AM124" s="176" t="str">
        <f t="shared" si="15"/>
        <v/>
      </c>
      <c r="AN124" s="55"/>
      <c r="AO124" s="55"/>
      <c r="AP124" s="55"/>
      <c r="AQ124" s="105" t="str">
        <f t="shared" si="16"/>
        <v/>
      </c>
      <c r="AR124" s="105"/>
      <c r="AS124" s="129" t="str">
        <f>'CADASTRO PROD'!I122</f>
        <v/>
      </c>
      <c r="AT124" s="129" t="str">
        <f t="shared" si="17"/>
        <v>0</v>
      </c>
      <c r="AU124" s="105" t="str">
        <f t="shared" si="21"/>
        <v/>
      </c>
      <c r="AV124" s="129"/>
      <c r="AW124" s="129"/>
      <c r="AX124" s="129"/>
      <c r="AY124" s="129"/>
      <c r="AZ124" s="129"/>
      <c r="BA124" s="55"/>
      <c r="BB124" s="55"/>
      <c r="BC124" s="55"/>
      <c r="BD124" s="55"/>
      <c r="BE124" s="55"/>
    </row>
    <row r="125" ht="30.0" customHeight="1">
      <c r="A125" s="1"/>
      <c r="B125" s="166" t="str">
        <f t="shared" si="1"/>
        <v>0</v>
      </c>
      <c r="C125" s="108" t="str">
        <f t="shared" si="18"/>
        <v>-</v>
      </c>
      <c r="D125" s="150" t="str">
        <f>IF('CADASTRO PROD'!D123 = "","", 'CADASTRO PROD'!D123)</f>
        <v/>
      </c>
      <c r="E125" s="110" t="str">
        <f>IF('CADASTRO PROD'!E123:G123 = "", "", 'CADASTRO PROD'!E123:G123)</f>
        <v/>
      </c>
      <c r="F125" s="92"/>
      <c r="G125" s="93"/>
      <c r="H125" s="111" t="str">
        <f>IFERROR(VLOOKUP(D125, 'CADASTRO PROD'!$D$8:$H$407, 5, FALSE),"")</f>
        <v/>
      </c>
      <c r="I125" s="111" t="str">
        <f>VLOOKUP(D125, 'INVENTÁRIO'!$D$11:$I$511, 6, FALSE)</f>
        <v/>
      </c>
      <c r="J125" s="108" t="str">
        <f t="shared" si="2"/>
        <v/>
      </c>
      <c r="K125" s="113" t="str">
        <f>IF(D125 = "", "", SUMIFS('LANÇAMENTOS ENT'!T:T, 'LANÇAMENTOS ENT'!E:E, D125))</f>
        <v>  </v>
      </c>
      <c r="L125" s="113" t="str">
        <f>IF(D125 = "", "",SUMIFS('LANÇAMENTOS SAÍ'!M:M, 'LANÇAMENTOS SAÍ'!E:E, D125))</f>
        <v>  </v>
      </c>
      <c r="M125" s="132" t="str">
        <f>IF(D125 = "", "", SUMIFS('LANÇAMENTOS ENT'!N:N, 'LANÇAMENTOS ENT'!E:E, D125))</f>
        <v/>
      </c>
      <c r="N125" s="132" t="str">
        <f>IF(D125 = "", "",SUMIFS('LANÇAMENTOS SAÍ'!K:K, 'LANÇAMENTOS SAÍ'!E:E, D125))</f>
        <v/>
      </c>
      <c r="O125" s="197" t="str">
        <f>IFERROR(VLOOKUP(D125,'INVENTÁRIO'!$D$11:$L$411, 9, FALSE)/SUM('INVENTÁRIO'!L:L),"")</f>
        <v>0.0%</v>
      </c>
      <c r="P125" s="197" t="str">
        <f>IFERROR(I125/SUM('INVENTÁRIO'!I:I), "")</f>
        <v>0.0%</v>
      </c>
      <c r="Q125" s="132" t="str">
        <f t="shared" si="3"/>
        <v/>
      </c>
      <c r="R125" s="132" t="str">
        <f t="shared" si="4"/>
        <v/>
      </c>
      <c r="S125" s="185"/>
      <c r="T125" s="185"/>
      <c r="U125" s="35"/>
      <c r="V125" s="4"/>
      <c r="W125" s="4"/>
      <c r="X125" s="4"/>
      <c r="Y125" s="55"/>
      <c r="Z125" s="55" t="str">
        <f t="shared" si="6"/>
        <v/>
      </c>
      <c r="AA125" s="105" t="str">
        <f t="shared" si="7"/>
        <v/>
      </c>
      <c r="AB125" s="152" t="str">
        <f t="shared" si="8"/>
        <v/>
      </c>
      <c r="AC125" s="55"/>
      <c r="AD125" s="55" t="str">
        <f t="shared" si="9"/>
        <v/>
      </c>
      <c r="AE125" s="105" t="str">
        <f t="shared" si="19"/>
        <v/>
      </c>
      <c r="AF125" s="55" t="str">
        <f t="shared" si="10"/>
        <v/>
      </c>
      <c r="AG125" s="55"/>
      <c r="AH125" s="55" t="str">
        <f t="shared" si="11"/>
        <v>#NUM!</v>
      </c>
      <c r="AI125" s="55" t="str">
        <f t="shared" si="12"/>
        <v>#NUM!</v>
      </c>
      <c r="AJ125" s="152" t="str">
        <f t="shared" si="13"/>
        <v/>
      </c>
      <c r="AK125" s="176" t="str">
        <f t="shared" si="14"/>
        <v/>
      </c>
      <c r="AL125" s="176" t="str">
        <f t="shared" si="20"/>
        <v/>
      </c>
      <c r="AM125" s="176" t="str">
        <f t="shared" si="15"/>
        <v/>
      </c>
      <c r="AN125" s="55"/>
      <c r="AO125" s="55"/>
      <c r="AP125" s="55"/>
      <c r="AQ125" s="105" t="str">
        <f t="shared" si="16"/>
        <v/>
      </c>
      <c r="AR125" s="105"/>
      <c r="AS125" s="129" t="str">
        <f>'CADASTRO PROD'!I123</f>
        <v/>
      </c>
      <c r="AT125" s="129" t="str">
        <f t="shared" si="17"/>
        <v>0</v>
      </c>
      <c r="AU125" s="105" t="str">
        <f t="shared" si="21"/>
        <v/>
      </c>
      <c r="AV125" s="129"/>
      <c r="AW125" s="129"/>
      <c r="AX125" s="129"/>
      <c r="AY125" s="129"/>
      <c r="AZ125" s="129"/>
      <c r="BA125" s="55"/>
      <c r="BB125" s="55"/>
      <c r="BC125" s="55"/>
      <c r="BD125" s="55"/>
      <c r="BE125" s="55"/>
    </row>
    <row r="126" ht="30.0" customHeight="1">
      <c r="A126" s="1"/>
      <c r="B126" s="166" t="str">
        <f t="shared" si="1"/>
        <v>0</v>
      </c>
      <c r="C126" s="98" t="str">
        <f t="shared" si="18"/>
        <v>-</v>
      </c>
      <c r="D126" s="151" t="str">
        <f>IF('CADASTRO PROD'!D124 = "","", 'CADASTRO PROD'!D124)</f>
        <v/>
      </c>
      <c r="E126" s="100" t="str">
        <f>IF('CADASTRO PROD'!E124:G124 = "", "", 'CADASTRO PROD'!E124:G124)</f>
        <v/>
      </c>
      <c r="F126" s="92"/>
      <c r="G126" s="93"/>
      <c r="H126" s="101" t="str">
        <f>IFERROR(VLOOKUP(D126, 'CADASTRO PROD'!$D$8:$H$407, 5, FALSE),"")</f>
        <v/>
      </c>
      <c r="I126" s="101" t="str">
        <f>VLOOKUP(D126, 'INVENTÁRIO'!$D$11:$I$511, 6, FALSE)</f>
        <v/>
      </c>
      <c r="J126" s="98" t="str">
        <f t="shared" si="2"/>
        <v/>
      </c>
      <c r="K126" s="103" t="str">
        <f>IF(D126 = "", "", SUMIFS('LANÇAMENTOS ENT'!T:T, 'LANÇAMENTOS ENT'!E:E, D126))</f>
        <v>  </v>
      </c>
      <c r="L126" s="103" t="str">
        <f>IF(D126 = "", "",SUMIFS('LANÇAMENTOS SAÍ'!M:M, 'LANÇAMENTOS SAÍ'!E:E, D126))</f>
        <v>  </v>
      </c>
      <c r="M126" s="124" t="str">
        <f>IF(D126 = "", "", SUMIFS('LANÇAMENTOS ENT'!N:N, 'LANÇAMENTOS ENT'!E:E, D126))</f>
        <v/>
      </c>
      <c r="N126" s="124" t="str">
        <f>IF(D126 = "", "",SUMIFS('LANÇAMENTOS SAÍ'!K:K, 'LANÇAMENTOS SAÍ'!E:E, D126))</f>
        <v/>
      </c>
      <c r="O126" s="195" t="str">
        <f>IFERROR(VLOOKUP(D126,'INVENTÁRIO'!$D$11:$L$411, 9, FALSE)/SUM('INVENTÁRIO'!L:L),"")</f>
        <v>0.0%</v>
      </c>
      <c r="P126" s="195" t="str">
        <f>IFERROR(I126/SUM('INVENTÁRIO'!I:I), "")</f>
        <v>0.0%</v>
      </c>
      <c r="Q126" s="124" t="str">
        <f t="shared" si="3"/>
        <v/>
      </c>
      <c r="R126" s="124" t="str">
        <f t="shared" si="4"/>
        <v/>
      </c>
      <c r="S126" s="185"/>
      <c r="T126" s="185"/>
      <c r="U126" s="35"/>
      <c r="V126" s="4"/>
      <c r="W126" s="4"/>
      <c r="X126" s="4"/>
      <c r="Y126" s="55"/>
      <c r="Z126" s="55" t="str">
        <f t="shared" si="6"/>
        <v/>
      </c>
      <c r="AA126" s="105" t="str">
        <f t="shared" si="7"/>
        <v/>
      </c>
      <c r="AB126" s="152" t="str">
        <f t="shared" si="8"/>
        <v/>
      </c>
      <c r="AC126" s="55"/>
      <c r="AD126" s="55" t="str">
        <f t="shared" si="9"/>
        <v/>
      </c>
      <c r="AE126" s="105" t="str">
        <f t="shared" si="19"/>
        <v/>
      </c>
      <c r="AF126" s="55" t="str">
        <f t="shared" si="10"/>
        <v/>
      </c>
      <c r="AG126" s="55"/>
      <c r="AH126" s="55" t="str">
        <f t="shared" si="11"/>
        <v>#NUM!</v>
      </c>
      <c r="AI126" s="55" t="str">
        <f t="shared" si="12"/>
        <v>#NUM!</v>
      </c>
      <c r="AJ126" s="152" t="str">
        <f t="shared" si="13"/>
        <v/>
      </c>
      <c r="AK126" s="176" t="str">
        <f t="shared" si="14"/>
        <v/>
      </c>
      <c r="AL126" s="176" t="str">
        <f t="shared" si="20"/>
        <v/>
      </c>
      <c r="AM126" s="176" t="str">
        <f t="shared" si="15"/>
        <v/>
      </c>
      <c r="AN126" s="55"/>
      <c r="AO126" s="55"/>
      <c r="AP126" s="55"/>
      <c r="AQ126" s="105" t="str">
        <f t="shared" si="16"/>
        <v/>
      </c>
      <c r="AR126" s="105"/>
      <c r="AS126" s="129" t="str">
        <f>'CADASTRO PROD'!I124</f>
        <v/>
      </c>
      <c r="AT126" s="129" t="str">
        <f t="shared" si="17"/>
        <v>0</v>
      </c>
      <c r="AU126" s="105" t="str">
        <f t="shared" si="21"/>
        <v/>
      </c>
      <c r="AV126" s="129"/>
      <c r="AW126" s="129"/>
      <c r="AX126" s="129"/>
      <c r="AY126" s="129"/>
      <c r="AZ126" s="129"/>
      <c r="BA126" s="55"/>
      <c r="BB126" s="55"/>
      <c r="BC126" s="55"/>
      <c r="BD126" s="55"/>
      <c r="BE126" s="55"/>
    </row>
    <row r="127" ht="30.0" customHeight="1">
      <c r="A127" s="1"/>
      <c r="B127" s="166" t="str">
        <f t="shared" si="1"/>
        <v>0</v>
      </c>
      <c r="C127" s="108" t="str">
        <f t="shared" si="18"/>
        <v>-</v>
      </c>
      <c r="D127" s="150" t="str">
        <f>IF('CADASTRO PROD'!D125 = "","", 'CADASTRO PROD'!D125)</f>
        <v/>
      </c>
      <c r="E127" s="110" t="str">
        <f>IF('CADASTRO PROD'!E125:G125 = "", "", 'CADASTRO PROD'!E125:G125)</f>
        <v/>
      </c>
      <c r="F127" s="92"/>
      <c r="G127" s="93"/>
      <c r="H127" s="111" t="str">
        <f>IFERROR(VLOOKUP(D127, 'CADASTRO PROD'!$D$8:$H$407, 5, FALSE),"")</f>
        <v/>
      </c>
      <c r="I127" s="111" t="str">
        <f>VLOOKUP(D127, 'INVENTÁRIO'!$D$11:$I$511, 6, FALSE)</f>
        <v/>
      </c>
      <c r="J127" s="108" t="str">
        <f t="shared" si="2"/>
        <v/>
      </c>
      <c r="K127" s="113" t="str">
        <f>IF(D127 = "", "", SUMIFS('LANÇAMENTOS ENT'!T:T, 'LANÇAMENTOS ENT'!E:E, D127))</f>
        <v>  </v>
      </c>
      <c r="L127" s="113" t="str">
        <f>IF(D127 = "", "",SUMIFS('LANÇAMENTOS SAÍ'!M:M, 'LANÇAMENTOS SAÍ'!E:E, D127))</f>
        <v>  </v>
      </c>
      <c r="M127" s="132" t="str">
        <f>IF(D127 = "", "", SUMIFS('LANÇAMENTOS ENT'!N:N, 'LANÇAMENTOS ENT'!E:E, D127))</f>
        <v/>
      </c>
      <c r="N127" s="132" t="str">
        <f>IF(D127 = "", "",SUMIFS('LANÇAMENTOS SAÍ'!K:K, 'LANÇAMENTOS SAÍ'!E:E, D127))</f>
        <v/>
      </c>
      <c r="O127" s="197" t="str">
        <f>IFERROR(VLOOKUP(D127,'INVENTÁRIO'!$D$11:$L$411, 9, FALSE)/SUM('INVENTÁRIO'!L:L),"")</f>
        <v>0.0%</v>
      </c>
      <c r="P127" s="197" t="str">
        <f>IFERROR(I127/SUM('INVENTÁRIO'!I:I), "")</f>
        <v>0.0%</v>
      </c>
      <c r="Q127" s="132" t="str">
        <f t="shared" si="3"/>
        <v/>
      </c>
      <c r="R127" s="132" t="str">
        <f t="shared" si="4"/>
        <v/>
      </c>
      <c r="S127" s="185"/>
      <c r="T127" s="185"/>
      <c r="U127" s="35"/>
      <c r="V127" s="4"/>
      <c r="W127" s="4"/>
      <c r="X127" s="4"/>
      <c r="Y127" s="55"/>
      <c r="Z127" s="55" t="str">
        <f t="shared" si="6"/>
        <v/>
      </c>
      <c r="AA127" s="105" t="str">
        <f t="shared" si="7"/>
        <v/>
      </c>
      <c r="AB127" s="152" t="str">
        <f t="shared" si="8"/>
        <v/>
      </c>
      <c r="AC127" s="55"/>
      <c r="AD127" s="55" t="str">
        <f t="shared" si="9"/>
        <v/>
      </c>
      <c r="AE127" s="105" t="str">
        <f t="shared" si="19"/>
        <v/>
      </c>
      <c r="AF127" s="55" t="str">
        <f t="shared" si="10"/>
        <v/>
      </c>
      <c r="AG127" s="55"/>
      <c r="AH127" s="55" t="str">
        <f t="shared" si="11"/>
        <v>#NUM!</v>
      </c>
      <c r="AI127" s="55" t="str">
        <f t="shared" si="12"/>
        <v>#NUM!</v>
      </c>
      <c r="AJ127" s="152" t="str">
        <f t="shared" si="13"/>
        <v/>
      </c>
      <c r="AK127" s="176" t="str">
        <f t="shared" si="14"/>
        <v/>
      </c>
      <c r="AL127" s="176" t="str">
        <f t="shared" si="20"/>
        <v/>
      </c>
      <c r="AM127" s="176" t="str">
        <f t="shared" si="15"/>
        <v/>
      </c>
      <c r="AN127" s="55"/>
      <c r="AO127" s="55"/>
      <c r="AP127" s="55"/>
      <c r="AQ127" s="105" t="str">
        <f t="shared" si="16"/>
        <v/>
      </c>
      <c r="AR127" s="105"/>
      <c r="AS127" s="129" t="str">
        <f>'CADASTRO PROD'!I125</f>
        <v/>
      </c>
      <c r="AT127" s="129" t="str">
        <f t="shared" si="17"/>
        <v>0</v>
      </c>
      <c r="AU127" s="105" t="str">
        <f t="shared" si="21"/>
        <v/>
      </c>
      <c r="AV127" s="129"/>
      <c r="AW127" s="129"/>
      <c r="AX127" s="129"/>
      <c r="AY127" s="129"/>
      <c r="AZ127" s="129"/>
      <c r="BA127" s="55"/>
      <c r="BB127" s="55"/>
      <c r="BC127" s="55"/>
      <c r="BD127" s="55"/>
      <c r="BE127" s="55"/>
    </row>
    <row r="128" ht="30.0" customHeight="1">
      <c r="A128" s="1"/>
      <c r="B128" s="166" t="str">
        <f t="shared" si="1"/>
        <v>0</v>
      </c>
      <c r="C128" s="98" t="str">
        <f t="shared" si="18"/>
        <v>-</v>
      </c>
      <c r="D128" s="151" t="str">
        <f>IF('CADASTRO PROD'!D126 = "","", 'CADASTRO PROD'!D126)</f>
        <v/>
      </c>
      <c r="E128" s="100" t="str">
        <f>IF('CADASTRO PROD'!E126:G126 = "", "", 'CADASTRO PROD'!E126:G126)</f>
        <v/>
      </c>
      <c r="F128" s="92"/>
      <c r="G128" s="93"/>
      <c r="H128" s="101" t="str">
        <f>IFERROR(VLOOKUP(D128, 'CADASTRO PROD'!$D$8:$H$407, 5, FALSE),"")</f>
        <v/>
      </c>
      <c r="I128" s="101" t="str">
        <f>VLOOKUP(D128, 'INVENTÁRIO'!$D$11:$I$511, 6, FALSE)</f>
        <v/>
      </c>
      <c r="J128" s="98" t="str">
        <f t="shared" si="2"/>
        <v/>
      </c>
      <c r="K128" s="103" t="str">
        <f>IF(D128 = "", "", SUMIFS('LANÇAMENTOS ENT'!T:T, 'LANÇAMENTOS ENT'!E:E, D128))</f>
        <v>  </v>
      </c>
      <c r="L128" s="103" t="str">
        <f>IF(D128 = "", "",SUMIFS('LANÇAMENTOS SAÍ'!M:M, 'LANÇAMENTOS SAÍ'!E:E, D128))</f>
        <v>  </v>
      </c>
      <c r="M128" s="124" t="str">
        <f>IF(D128 = "", "", SUMIFS('LANÇAMENTOS ENT'!N:N, 'LANÇAMENTOS ENT'!E:E, D128))</f>
        <v/>
      </c>
      <c r="N128" s="124" t="str">
        <f>IF(D128 = "", "",SUMIFS('LANÇAMENTOS SAÍ'!K:K, 'LANÇAMENTOS SAÍ'!E:E, D128))</f>
        <v/>
      </c>
      <c r="O128" s="195" t="str">
        <f>IFERROR(VLOOKUP(D128,'INVENTÁRIO'!$D$11:$L$411, 9, FALSE)/SUM('INVENTÁRIO'!L:L),"")</f>
        <v>0.0%</v>
      </c>
      <c r="P128" s="195" t="str">
        <f>IFERROR(I128/SUM('INVENTÁRIO'!I:I), "")</f>
        <v>0.0%</v>
      </c>
      <c r="Q128" s="124" t="str">
        <f t="shared" si="3"/>
        <v/>
      </c>
      <c r="R128" s="124" t="str">
        <f t="shared" si="4"/>
        <v/>
      </c>
      <c r="S128" s="185"/>
      <c r="T128" s="185"/>
      <c r="U128" s="35"/>
      <c r="V128" s="4"/>
      <c r="W128" s="4"/>
      <c r="X128" s="4"/>
      <c r="Y128" s="55"/>
      <c r="Z128" s="55" t="str">
        <f t="shared" si="6"/>
        <v/>
      </c>
      <c r="AA128" s="105" t="str">
        <f t="shared" si="7"/>
        <v/>
      </c>
      <c r="AB128" s="152" t="str">
        <f t="shared" si="8"/>
        <v/>
      </c>
      <c r="AC128" s="55"/>
      <c r="AD128" s="55" t="str">
        <f t="shared" si="9"/>
        <v/>
      </c>
      <c r="AE128" s="105" t="str">
        <f t="shared" si="19"/>
        <v/>
      </c>
      <c r="AF128" s="55" t="str">
        <f t="shared" si="10"/>
        <v/>
      </c>
      <c r="AG128" s="55"/>
      <c r="AH128" s="55" t="str">
        <f t="shared" si="11"/>
        <v>#NUM!</v>
      </c>
      <c r="AI128" s="55" t="str">
        <f t="shared" si="12"/>
        <v>#NUM!</v>
      </c>
      <c r="AJ128" s="152" t="str">
        <f t="shared" si="13"/>
        <v/>
      </c>
      <c r="AK128" s="176" t="str">
        <f t="shared" si="14"/>
        <v/>
      </c>
      <c r="AL128" s="176" t="str">
        <f t="shared" si="20"/>
        <v/>
      </c>
      <c r="AM128" s="176" t="str">
        <f t="shared" si="15"/>
        <v/>
      </c>
      <c r="AN128" s="55"/>
      <c r="AO128" s="55"/>
      <c r="AP128" s="55"/>
      <c r="AQ128" s="105" t="str">
        <f t="shared" si="16"/>
        <v/>
      </c>
      <c r="AR128" s="105"/>
      <c r="AS128" s="129" t="str">
        <f>'CADASTRO PROD'!I126</f>
        <v/>
      </c>
      <c r="AT128" s="129" t="str">
        <f t="shared" si="17"/>
        <v>0</v>
      </c>
      <c r="AU128" s="105" t="str">
        <f t="shared" si="21"/>
        <v/>
      </c>
      <c r="AV128" s="129"/>
      <c r="AW128" s="129"/>
      <c r="AX128" s="129"/>
      <c r="AY128" s="129"/>
      <c r="AZ128" s="129"/>
      <c r="BA128" s="55"/>
      <c r="BB128" s="55"/>
      <c r="BC128" s="55"/>
      <c r="BD128" s="55"/>
      <c r="BE128" s="55"/>
    </row>
    <row r="129" ht="30.0" customHeight="1">
      <c r="A129" s="1"/>
      <c r="B129" s="166" t="str">
        <f t="shared" si="1"/>
        <v>0</v>
      </c>
      <c r="C129" s="108" t="str">
        <f t="shared" si="18"/>
        <v>-</v>
      </c>
      <c r="D129" s="150" t="str">
        <f>IF('CADASTRO PROD'!D127 = "","", 'CADASTRO PROD'!D127)</f>
        <v/>
      </c>
      <c r="E129" s="110" t="str">
        <f>IF('CADASTRO PROD'!E127:G127 = "", "", 'CADASTRO PROD'!E127:G127)</f>
        <v/>
      </c>
      <c r="F129" s="92"/>
      <c r="G129" s="93"/>
      <c r="H129" s="111" t="str">
        <f>IFERROR(VLOOKUP(D129, 'CADASTRO PROD'!$D$8:$H$407, 5, FALSE),"")</f>
        <v/>
      </c>
      <c r="I129" s="111" t="str">
        <f>VLOOKUP(D129, 'INVENTÁRIO'!$D$11:$I$511, 6, FALSE)</f>
        <v/>
      </c>
      <c r="J129" s="108" t="str">
        <f t="shared" si="2"/>
        <v/>
      </c>
      <c r="K129" s="113" t="str">
        <f>IF(D129 = "", "", SUMIFS('LANÇAMENTOS ENT'!T:T, 'LANÇAMENTOS ENT'!E:E, D129))</f>
        <v>  </v>
      </c>
      <c r="L129" s="113" t="str">
        <f>IF(D129 = "", "",SUMIFS('LANÇAMENTOS SAÍ'!M:M, 'LANÇAMENTOS SAÍ'!E:E, D129))</f>
        <v>  </v>
      </c>
      <c r="M129" s="132" t="str">
        <f>IF(D129 = "", "", SUMIFS('LANÇAMENTOS ENT'!N:N, 'LANÇAMENTOS ENT'!E:E, D129))</f>
        <v/>
      </c>
      <c r="N129" s="132" t="str">
        <f>IF(D129 = "", "",SUMIFS('LANÇAMENTOS SAÍ'!K:K, 'LANÇAMENTOS SAÍ'!E:E, D129))</f>
        <v/>
      </c>
      <c r="O129" s="197" t="str">
        <f>IFERROR(VLOOKUP(D129,'INVENTÁRIO'!$D$11:$L$411, 9, FALSE)/SUM('INVENTÁRIO'!L:L),"")</f>
        <v>0.0%</v>
      </c>
      <c r="P129" s="197" t="str">
        <f>IFERROR(I129/SUM('INVENTÁRIO'!I:I), "")</f>
        <v>0.0%</v>
      </c>
      <c r="Q129" s="132" t="str">
        <f t="shared" si="3"/>
        <v/>
      </c>
      <c r="R129" s="132" t="str">
        <f t="shared" si="4"/>
        <v/>
      </c>
      <c r="S129" s="185"/>
      <c r="T129" s="185"/>
      <c r="U129" s="35"/>
      <c r="V129" s="4"/>
      <c r="W129" s="4"/>
      <c r="X129" s="4"/>
      <c r="Y129" s="55"/>
      <c r="Z129" s="55" t="str">
        <f t="shared" si="6"/>
        <v/>
      </c>
      <c r="AA129" s="105" t="str">
        <f t="shared" si="7"/>
        <v/>
      </c>
      <c r="AB129" s="152" t="str">
        <f t="shared" si="8"/>
        <v/>
      </c>
      <c r="AC129" s="55"/>
      <c r="AD129" s="55" t="str">
        <f t="shared" si="9"/>
        <v/>
      </c>
      <c r="AE129" s="105" t="str">
        <f t="shared" si="19"/>
        <v/>
      </c>
      <c r="AF129" s="55" t="str">
        <f t="shared" si="10"/>
        <v/>
      </c>
      <c r="AG129" s="55"/>
      <c r="AH129" s="55" t="str">
        <f t="shared" si="11"/>
        <v>#NUM!</v>
      </c>
      <c r="AI129" s="55" t="str">
        <f t="shared" si="12"/>
        <v>#NUM!</v>
      </c>
      <c r="AJ129" s="152" t="str">
        <f t="shared" si="13"/>
        <v/>
      </c>
      <c r="AK129" s="176" t="str">
        <f t="shared" si="14"/>
        <v/>
      </c>
      <c r="AL129" s="176" t="str">
        <f t="shared" si="20"/>
        <v/>
      </c>
      <c r="AM129" s="176" t="str">
        <f t="shared" si="15"/>
        <v/>
      </c>
      <c r="AN129" s="55"/>
      <c r="AO129" s="55"/>
      <c r="AP129" s="55"/>
      <c r="AQ129" s="105" t="str">
        <f t="shared" si="16"/>
        <v/>
      </c>
      <c r="AR129" s="105"/>
      <c r="AS129" s="129" t="str">
        <f>'CADASTRO PROD'!I127</f>
        <v/>
      </c>
      <c r="AT129" s="129" t="str">
        <f t="shared" si="17"/>
        <v>0</v>
      </c>
      <c r="AU129" s="105" t="str">
        <f t="shared" si="21"/>
        <v/>
      </c>
      <c r="AV129" s="129"/>
      <c r="AW129" s="129"/>
      <c r="AX129" s="129"/>
      <c r="AY129" s="129"/>
      <c r="AZ129" s="129"/>
      <c r="BA129" s="55"/>
      <c r="BB129" s="55"/>
      <c r="BC129" s="55"/>
      <c r="BD129" s="55"/>
      <c r="BE129" s="55"/>
    </row>
    <row r="130" ht="30.0" customHeight="1">
      <c r="A130" s="1"/>
      <c r="B130" s="166" t="str">
        <f t="shared" si="1"/>
        <v>0</v>
      </c>
      <c r="C130" s="98" t="str">
        <f t="shared" si="18"/>
        <v>-</v>
      </c>
      <c r="D130" s="151" t="str">
        <f>IF('CADASTRO PROD'!D128 = "","", 'CADASTRO PROD'!D128)</f>
        <v/>
      </c>
      <c r="E130" s="100" t="str">
        <f>IF('CADASTRO PROD'!E128:G128 = "", "", 'CADASTRO PROD'!E128:G128)</f>
        <v/>
      </c>
      <c r="F130" s="92"/>
      <c r="G130" s="93"/>
      <c r="H130" s="101" t="str">
        <f>IFERROR(VLOOKUP(D130, 'CADASTRO PROD'!$D$8:$H$407, 5, FALSE),"")</f>
        <v/>
      </c>
      <c r="I130" s="101" t="str">
        <f>VLOOKUP(D130, 'INVENTÁRIO'!$D$11:$I$511, 6, FALSE)</f>
        <v/>
      </c>
      <c r="J130" s="98" t="str">
        <f t="shared" si="2"/>
        <v/>
      </c>
      <c r="K130" s="103" t="str">
        <f>IF(D130 = "", "", SUMIFS('LANÇAMENTOS ENT'!T:T, 'LANÇAMENTOS ENT'!E:E, D130))</f>
        <v>  </v>
      </c>
      <c r="L130" s="103" t="str">
        <f>IF(D130 = "", "",SUMIFS('LANÇAMENTOS SAÍ'!M:M, 'LANÇAMENTOS SAÍ'!E:E, D130))</f>
        <v>  </v>
      </c>
      <c r="M130" s="124" t="str">
        <f>IF(D130 = "", "", SUMIFS('LANÇAMENTOS ENT'!N:N, 'LANÇAMENTOS ENT'!E:E, D130))</f>
        <v/>
      </c>
      <c r="N130" s="124" t="str">
        <f>IF(D130 = "", "",SUMIFS('LANÇAMENTOS SAÍ'!K:K, 'LANÇAMENTOS SAÍ'!E:E, D130))</f>
        <v/>
      </c>
      <c r="O130" s="195" t="str">
        <f>IFERROR(VLOOKUP(D130,'INVENTÁRIO'!$D$11:$L$411, 9, FALSE)/SUM('INVENTÁRIO'!L:L),"")</f>
        <v>0.0%</v>
      </c>
      <c r="P130" s="195" t="str">
        <f>IFERROR(I130/SUM('INVENTÁRIO'!I:I), "")</f>
        <v>0.0%</v>
      </c>
      <c r="Q130" s="124" t="str">
        <f t="shared" si="3"/>
        <v/>
      </c>
      <c r="R130" s="124" t="str">
        <f t="shared" si="4"/>
        <v/>
      </c>
      <c r="S130" s="185"/>
      <c r="T130" s="185"/>
      <c r="U130" s="35"/>
      <c r="V130" s="4"/>
      <c r="W130" s="4"/>
      <c r="X130" s="4"/>
      <c r="Y130" s="55"/>
      <c r="Z130" s="55" t="str">
        <f t="shared" si="6"/>
        <v/>
      </c>
      <c r="AA130" s="105" t="str">
        <f t="shared" si="7"/>
        <v/>
      </c>
      <c r="AB130" s="152" t="str">
        <f t="shared" si="8"/>
        <v/>
      </c>
      <c r="AC130" s="55"/>
      <c r="AD130" s="55" t="str">
        <f t="shared" si="9"/>
        <v/>
      </c>
      <c r="AE130" s="105" t="str">
        <f t="shared" si="19"/>
        <v/>
      </c>
      <c r="AF130" s="55" t="str">
        <f t="shared" si="10"/>
        <v/>
      </c>
      <c r="AG130" s="55"/>
      <c r="AH130" s="55" t="str">
        <f t="shared" si="11"/>
        <v>#NUM!</v>
      </c>
      <c r="AI130" s="55" t="str">
        <f t="shared" si="12"/>
        <v>#NUM!</v>
      </c>
      <c r="AJ130" s="152" t="str">
        <f t="shared" si="13"/>
        <v/>
      </c>
      <c r="AK130" s="176" t="str">
        <f t="shared" si="14"/>
        <v/>
      </c>
      <c r="AL130" s="176" t="str">
        <f t="shared" si="20"/>
        <v/>
      </c>
      <c r="AM130" s="176" t="str">
        <f t="shared" si="15"/>
        <v/>
      </c>
      <c r="AN130" s="55"/>
      <c r="AO130" s="55"/>
      <c r="AP130" s="55"/>
      <c r="AQ130" s="105" t="str">
        <f t="shared" si="16"/>
        <v/>
      </c>
      <c r="AR130" s="105"/>
      <c r="AS130" s="129" t="str">
        <f>'CADASTRO PROD'!I128</f>
        <v/>
      </c>
      <c r="AT130" s="129" t="str">
        <f t="shared" si="17"/>
        <v>0</v>
      </c>
      <c r="AU130" s="105" t="str">
        <f t="shared" si="21"/>
        <v/>
      </c>
      <c r="AV130" s="129"/>
      <c r="AW130" s="129"/>
      <c r="AX130" s="129"/>
      <c r="AY130" s="129"/>
      <c r="AZ130" s="129"/>
      <c r="BA130" s="55"/>
      <c r="BB130" s="55"/>
      <c r="BC130" s="55"/>
      <c r="BD130" s="55"/>
      <c r="BE130" s="55"/>
    </row>
    <row r="131" ht="30.0" customHeight="1">
      <c r="A131" s="1"/>
      <c r="B131" s="166" t="str">
        <f t="shared" si="1"/>
        <v>0</v>
      </c>
      <c r="C131" s="108" t="str">
        <f t="shared" si="18"/>
        <v>-</v>
      </c>
      <c r="D131" s="150" t="str">
        <f>IF('CADASTRO PROD'!D129 = "","", 'CADASTRO PROD'!D129)</f>
        <v/>
      </c>
      <c r="E131" s="110" t="str">
        <f>IF('CADASTRO PROD'!E129:G129 = "", "", 'CADASTRO PROD'!E129:G129)</f>
        <v/>
      </c>
      <c r="F131" s="92"/>
      <c r="G131" s="93"/>
      <c r="H131" s="111" t="str">
        <f>IFERROR(VLOOKUP(D131, 'CADASTRO PROD'!$D$8:$H$407, 5, FALSE),"")</f>
        <v/>
      </c>
      <c r="I131" s="111" t="str">
        <f>VLOOKUP(D131, 'INVENTÁRIO'!$D$11:$I$511, 6, FALSE)</f>
        <v/>
      </c>
      <c r="J131" s="108" t="str">
        <f t="shared" si="2"/>
        <v/>
      </c>
      <c r="K131" s="113" t="str">
        <f>IF(D131 = "", "", SUMIFS('LANÇAMENTOS ENT'!T:T, 'LANÇAMENTOS ENT'!E:E, D131))</f>
        <v>  </v>
      </c>
      <c r="L131" s="113" t="str">
        <f>IF(D131 = "", "",SUMIFS('LANÇAMENTOS SAÍ'!M:M, 'LANÇAMENTOS SAÍ'!E:E, D131))</f>
        <v>  </v>
      </c>
      <c r="M131" s="132" t="str">
        <f>IF(D131 = "", "", SUMIFS('LANÇAMENTOS ENT'!N:N, 'LANÇAMENTOS ENT'!E:E, D131))</f>
        <v/>
      </c>
      <c r="N131" s="132" t="str">
        <f>IF(D131 = "", "",SUMIFS('LANÇAMENTOS SAÍ'!K:K, 'LANÇAMENTOS SAÍ'!E:E, D131))</f>
        <v/>
      </c>
      <c r="O131" s="197" t="str">
        <f>IFERROR(VLOOKUP(D131,'INVENTÁRIO'!$D$11:$L$411, 9, FALSE)/SUM('INVENTÁRIO'!L:L),"")</f>
        <v>0.0%</v>
      </c>
      <c r="P131" s="197" t="str">
        <f>IFERROR(I131/SUM('INVENTÁRIO'!I:I), "")</f>
        <v>0.0%</v>
      </c>
      <c r="Q131" s="132" t="str">
        <f t="shared" si="3"/>
        <v/>
      </c>
      <c r="R131" s="132" t="str">
        <f t="shared" si="4"/>
        <v/>
      </c>
      <c r="S131" s="185"/>
      <c r="T131" s="185"/>
      <c r="U131" s="35"/>
      <c r="V131" s="4"/>
      <c r="W131" s="4"/>
      <c r="X131" s="4"/>
      <c r="Y131" s="55"/>
      <c r="Z131" s="55" t="str">
        <f t="shared" si="6"/>
        <v/>
      </c>
      <c r="AA131" s="105" t="str">
        <f t="shared" si="7"/>
        <v/>
      </c>
      <c r="AB131" s="152" t="str">
        <f t="shared" si="8"/>
        <v/>
      </c>
      <c r="AC131" s="55"/>
      <c r="AD131" s="55" t="str">
        <f t="shared" si="9"/>
        <v/>
      </c>
      <c r="AE131" s="105" t="str">
        <f t="shared" si="19"/>
        <v/>
      </c>
      <c r="AF131" s="55" t="str">
        <f t="shared" si="10"/>
        <v/>
      </c>
      <c r="AG131" s="55"/>
      <c r="AH131" s="55" t="str">
        <f t="shared" si="11"/>
        <v>#NUM!</v>
      </c>
      <c r="AI131" s="55" t="str">
        <f t="shared" si="12"/>
        <v>#NUM!</v>
      </c>
      <c r="AJ131" s="152" t="str">
        <f t="shared" si="13"/>
        <v/>
      </c>
      <c r="AK131" s="176" t="str">
        <f t="shared" si="14"/>
        <v/>
      </c>
      <c r="AL131" s="176" t="str">
        <f t="shared" si="20"/>
        <v/>
      </c>
      <c r="AM131" s="176" t="str">
        <f t="shared" si="15"/>
        <v/>
      </c>
      <c r="AN131" s="55"/>
      <c r="AO131" s="55"/>
      <c r="AP131" s="55"/>
      <c r="AQ131" s="105" t="str">
        <f t="shared" si="16"/>
        <v/>
      </c>
      <c r="AR131" s="105"/>
      <c r="AS131" s="129" t="str">
        <f>'CADASTRO PROD'!I129</f>
        <v/>
      </c>
      <c r="AT131" s="129" t="str">
        <f t="shared" si="17"/>
        <v>0</v>
      </c>
      <c r="AU131" s="105" t="str">
        <f t="shared" si="21"/>
        <v/>
      </c>
      <c r="AV131" s="129"/>
      <c r="AW131" s="129"/>
      <c r="AX131" s="129"/>
      <c r="AY131" s="129"/>
      <c r="AZ131" s="129"/>
      <c r="BA131" s="55"/>
      <c r="BB131" s="55"/>
      <c r="BC131" s="55"/>
      <c r="BD131" s="55"/>
      <c r="BE131" s="55"/>
    </row>
    <row r="132" ht="30.0" customHeight="1">
      <c r="A132" s="1"/>
      <c r="B132" s="166" t="str">
        <f t="shared" si="1"/>
        <v>0</v>
      </c>
      <c r="C132" s="98" t="str">
        <f t="shared" si="18"/>
        <v>-</v>
      </c>
      <c r="D132" s="151" t="str">
        <f>IF('CADASTRO PROD'!D130 = "","", 'CADASTRO PROD'!D130)</f>
        <v/>
      </c>
      <c r="E132" s="100" t="str">
        <f>IF('CADASTRO PROD'!E130:G130 = "", "", 'CADASTRO PROD'!E130:G130)</f>
        <v/>
      </c>
      <c r="F132" s="92"/>
      <c r="G132" s="93"/>
      <c r="H132" s="101" t="str">
        <f>IFERROR(VLOOKUP(D132, 'CADASTRO PROD'!$D$8:$H$407, 5, FALSE),"")</f>
        <v/>
      </c>
      <c r="I132" s="101" t="str">
        <f>VLOOKUP(D132, 'INVENTÁRIO'!$D$11:$I$511, 6, FALSE)</f>
        <v/>
      </c>
      <c r="J132" s="98" t="str">
        <f t="shared" si="2"/>
        <v/>
      </c>
      <c r="K132" s="103" t="str">
        <f>IF(D132 = "", "", SUMIFS('LANÇAMENTOS ENT'!T:T, 'LANÇAMENTOS ENT'!E:E, D132))</f>
        <v>  </v>
      </c>
      <c r="L132" s="103" t="str">
        <f>IF(D132 = "", "",SUMIFS('LANÇAMENTOS SAÍ'!M:M, 'LANÇAMENTOS SAÍ'!E:E, D132))</f>
        <v>  </v>
      </c>
      <c r="M132" s="124" t="str">
        <f>IF(D132 = "", "", SUMIFS('LANÇAMENTOS ENT'!N:N, 'LANÇAMENTOS ENT'!E:E, D132))</f>
        <v/>
      </c>
      <c r="N132" s="124" t="str">
        <f>IF(D132 = "", "",SUMIFS('LANÇAMENTOS SAÍ'!K:K, 'LANÇAMENTOS SAÍ'!E:E, D132))</f>
        <v/>
      </c>
      <c r="O132" s="195" t="str">
        <f>IFERROR(VLOOKUP(D132,'INVENTÁRIO'!$D$11:$L$411, 9, FALSE)/SUM('INVENTÁRIO'!L:L),"")</f>
        <v>0.0%</v>
      </c>
      <c r="P132" s="195" t="str">
        <f>IFERROR(I132/SUM('INVENTÁRIO'!I:I), "")</f>
        <v>0.0%</v>
      </c>
      <c r="Q132" s="124" t="str">
        <f t="shared" si="3"/>
        <v/>
      </c>
      <c r="R132" s="124" t="str">
        <f t="shared" si="4"/>
        <v/>
      </c>
      <c r="S132" s="185"/>
      <c r="T132" s="185"/>
      <c r="U132" s="35"/>
      <c r="V132" s="4"/>
      <c r="W132" s="4"/>
      <c r="X132" s="4"/>
      <c r="Y132" s="55"/>
      <c r="Z132" s="55" t="str">
        <f t="shared" si="6"/>
        <v/>
      </c>
      <c r="AA132" s="105" t="str">
        <f t="shared" si="7"/>
        <v/>
      </c>
      <c r="AB132" s="152" t="str">
        <f t="shared" si="8"/>
        <v/>
      </c>
      <c r="AC132" s="55"/>
      <c r="AD132" s="55" t="str">
        <f t="shared" si="9"/>
        <v/>
      </c>
      <c r="AE132" s="105" t="str">
        <f t="shared" si="19"/>
        <v/>
      </c>
      <c r="AF132" s="55" t="str">
        <f t="shared" si="10"/>
        <v/>
      </c>
      <c r="AG132" s="55"/>
      <c r="AH132" s="55" t="str">
        <f t="shared" si="11"/>
        <v>#NUM!</v>
      </c>
      <c r="AI132" s="55" t="str">
        <f t="shared" si="12"/>
        <v>#NUM!</v>
      </c>
      <c r="AJ132" s="152" t="str">
        <f t="shared" si="13"/>
        <v/>
      </c>
      <c r="AK132" s="176" t="str">
        <f t="shared" si="14"/>
        <v/>
      </c>
      <c r="AL132" s="176" t="str">
        <f t="shared" si="20"/>
        <v/>
      </c>
      <c r="AM132" s="176" t="str">
        <f t="shared" si="15"/>
        <v/>
      </c>
      <c r="AN132" s="55"/>
      <c r="AO132" s="55"/>
      <c r="AP132" s="55"/>
      <c r="AQ132" s="105" t="str">
        <f t="shared" si="16"/>
        <v/>
      </c>
      <c r="AR132" s="105"/>
      <c r="AS132" s="129" t="str">
        <f>'CADASTRO PROD'!I130</f>
        <v/>
      </c>
      <c r="AT132" s="129" t="str">
        <f t="shared" si="17"/>
        <v>0</v>
      </c>
      <c r="AU132" s="105" t="str">
        <f t="shared" si="21"/>
        <v/>
      </c>
      <c r="AV132" s="129"/>
      <c r="AW132" s="129"/>
      <c r="AX132" s="129"/>
      <c r="AY132" s="129"/>
      <c r="AZ132" s="129"/>
      <c r="BA132" s="55"/>
      <c r="BB132" s="55"/>
      <c r="BC132" s="55"/>
      <c r="BD132" s="55"/>
      <c r="BE132" s="55"/>
    </row>
    <row r="133" ht="30.0" customHeight="1">
      <c r="A133" s="1"/>
      <c r="B133" s="166" t="str">
        <f t="shared" si="1"/>
        <v>0</v>
      </c>
      <c r="C133" s="108" t="str">
        <f t="shared" si="18"/>
        <v>-</v>
      </c>
      <c r="D133" s="150" t="str">
        <f>IF('CADASTRO PROD'!D131 = "","", 'CADASTRO PROD'!D131)</f>
        <v/>
      </c>
      <c r="E133" s="110" t="str">
        <f>IF('CADASTRO PROD'!E131:G131 = "", "", 'CADASTRO PROD'!E131:G131)</f>
        <v/>
      </c>
      <c r="F133" s="92"/>
      <c r="G133" s="93"/>
      <c r="H133" s="111" t="str">
        <f>IFERROR(VLOOKUP(D133, 'CADASTRO PROD'!$D$8:$H$407, 5, FALSE),"")</f>
        <v/>
      </c>
      <c r="I133" s="111" t="str">
        <f>VLOOKUP(D133, 'INVENTÁRIO'!$D$11:$I$511, 6, FALSE)</f>
        <v/>
      </c>
      <c r="J133" s="108" t="str">
        <f t="shared" si="2"/>
        <v/>
      </c>
      <c r="K133" s="113" t="str">
        <f>IF(D133 = "", "", SUMIFS('LANÇAMENTOS ENT'!T:T, 'LANÇAMENTOS ENT'!E:E, D133))</f>
        <v>  </v>
      </c>
      <c r="L133" s="113" t="str">
        <f>IF(D133 = "", "",SUMIFS('LANÇAMENTOS SAÍ'!M:M, 'LANÇAMENTOS SAÍ'!E:E, D133))</f>
        <v>  </v>
      </c>
      <c r="M133" s="132" t="str">
        <f>IF(D133 = "", "", SUMIFS('LANÇAMENTOS ENT'!N:N, 'LANÇAMENTOS ENT'!E:E, D133))</f>
        <v/>
      </c>
      <c r="N133" s="132" t="str">
        <f>IF(D133 = "", "",SUMIFS('LANÇAMENTOS SAÍ'!K:K, 'LANÇAMENTOS SAÍ'!E:E, D133))</f>
        <v/>
      </c>
      <c r="O133" s="197" t="str">
        <f>IFERROR(VLOOKUP(D133,'INVENTÁRIO'!$D$11:$L$411, 9, FALSE)/SUM('INVENTÁRIO'!L:L),"")</f>
        <v>0.0%</v>
      </c>
      <c r="P133" s="197" t="str">
        <f>IFERROR(I133/SUM('INVENTÁRIO'!I:I), "")</f>
        <v>0.0%</v>
      </c>
      <c r="Q133" s="132" t="str">
        <f t="shared" si="3"/>
        <v/>
      </c>
      <c r="R133" s="132" t="str">
        <f t="shared" si="4"/>
        <v/>
      </c>
      <c r="S133" s="185"/>
      <c r="T133" s="185"/>
      <c r="U133" s="35"/>
      <c r="V133" s="4"/>
      <c r="W133" s="4"/>
      <c r="X133" s="4"/>
      <c r="Y133" s="55"/>
      <c r="Z133" s="55" t="str">
        <f t="shared" si="6"/>
        <v/>
      </c>
      <c r="AA133" s="105" t="str">
        <f t="shared" si="7"/>
        <v/>
      </c>
      <c r="AB133" s="152" t="str">
        <f t="shared" si="8"/>
        <v/>
      </c>
      <c r="AC133" s="55"/>
      <c r="AD133" s="55" t="str">
        <f t="shared" si="9"/>
        <v/>
      </c>
      <c r="AE133" s="105" t="str">
        <f t="shared" si="19"/>
        <v/>
      </c>
      <c r="AF133" s="55" t="str">
        <f t="shared" si="10"/>
        <v/>
      </c>
      <c r="AG133" s="55"/>
      <c r="AH133" s="55" t="str">
        <f t="shared" si="11"/>
        <v>#NUM!</v>
      </c>
      <c r="AI133" s="55" t="str">
        <f t="shared" si="12"/>
        <v>#NUM!</v>
      </c>
      <c r="AJ133" s="152" t="str">
        <f t="shared" si="13"/>
        <v/>
      </c>
      <c r="AK133" s="176" t="str">
        <f t="shared" si="14"/>
        <v/>
      </c>
      <c r="AL133" s="176" t="str">
        <f t="shared" si="20"/>
        <v/>
      </c>
      <c r="AM133" s="176" t="str">
        <f t="shared" si="15"/>
        <v/>
      </c>
      <c r="AN133" s="55"/>
      <c r="AO133" s="55"/>
      <c r="AP133" s="55"/>
      <c r="AQ133" s="105" t="str">
        <f t="shared" si="16"/>
        <v/>
      </c>
      <c r="AR133" s="105"/>
      <c r="AS133" s="129" t="str">
        <f>'CADASTRO PROD'!I131</f>
        <v/>
      </c>
      <c r="AT133" s="129" t="str">
        <f t="shared" si="17"/>
        <v>0</v>
      </c>
      <c r="AU133" s="105" t="str">
        <f t="shared" si="21"/>
        <v/>
      </c>
      <c r="AV133" s="129"/>
      <c r="AW133" s="129"/>
      <c r="AX133" s="129"/>
      <c r="AY133" s="129"/>
      <c r="AZ133" s="129"/>
      <c r="BA133" s="55"/>
      <c r="BB133" s="55"/>
      <c r="BC133" s="55"/>
      <c r="BD133" s="55"/>
      <c r="BE133" s="55"/>
    </row>
    <row r="134" ht="30.0" customHeight="1">
      <c r="A134" s="1"/>
      <c r="B134" s="166" t="str">
        <f t="shared" si="1"/>
        <v>0</v>
      </c>
      <c r="C134" s="98" t="str">
        <f t="shared" si="18"/>
        <v>-</v>
      </c>
      <c r="D134" s="151" t="str">
        <f>IF('CADASTRO PROD'!D132 = "","", 'CADASTRO PROD'!D132)</f>
        <v/>
      </c>
      <c r="E134" s="100" t="str">
        <f>IF('CADASTRO PROD'!E132:G132 = "", "", 'CADASTRO PROD'!E132:G132)</f>
        <v/>
      </c>
      <c r="F134" s="92"/>
      <c r="G134" s="93"/>
      <c r="H134" s="101" t="str">
        <f>IFERROR(VLOOKUP(D134, 'CADASTRO PROD'!$D$8:$H$407, 5, FALSE),"")</f>
        <v/>
      </c>
      <c r="I134" s="101" t="str">
        <f>VLOOKUP(D134, 'INVENTÁRIO'!$D$11:$I$511, 6, FALSE)</f>
        <v/>
      </c>
      <c r="J134" s="98" t="str">
        <f t="shared" si="2"/>
        <v/>
      </c>
      <c r="K134" s="103" t="str">
        <f>IF(D134 = "", "", SUMIFS('LANÇAMENTOS ENT'!T:T, 'LANÇAMENTOS ENT'!E:E, D134))</f>
        <v>  </v>
      </c>
      <c r="L134" s="103" t="str">
        <f>IF(D134 = "", "",SUMIFS('LANÇAMENTOS SAÍ'!M:M, 'LANÇAMENTOS SAÍ'!E:E, D134))</f>
        <v>  </v>
      </c>
      <c r="M134" s="124" t="str">
        <f>IF(D134 = "", "", SUMIFS('LANÇAMENTOS ENT'!N:N, 'LANÇAMENTOS ENT'!E:E, D134))</f>
        <v/>
      </c>
      <c r="N134" s="124" t="str">
        <f>IF(D134 = "", "",SUMIFS('LANÇAMENTOS SAÍ'!K:K, 'LANÇAMENTOS SAÍ'!E:E, D134))</f>
        <v/>
      </c>
      <c r="O134" s="195" t="str">
        <f>IFERROR(VLOOKUP(D134,'INVENTÁRIO'!$D$11:$L$411, 9, FALSE)/SUM('INVENTÁRIO'!L:L),"")</f>
        <v>0.0%</v>
      </c>
      <c r="P134" s="195" t="str">
        <f>IFERROR(I134/SUM('INVENTÁRIO'!I:I), "")</f>
        <v>0.0%</v>
      </c>
      <c r="Q134" s="124" t="str">
        <f t="shared" si="3"/>
        <v/>
      </c>
      <c r="R134" s="124" t="str">
        <f t="shared" si="4"/>
        <v/>
      </c>
      <c r="S134" s="185"/>
      <c r="T134" s="185"/>
      <c r="U134" s="35"/>
      <c r="V134" s="4"/>
      <c r="W134" s="4"/>
      <c r="X134" s="4"/>
      <c r="Y134" s="55"/>
      <c r="Z134" s="55" t="str">
        <f t="shared" si="6"/>
        <v/>
      </c>
      <c r="AA134" s="105" t="str">
        <f t="shared" si="7"/>
        <v/>
      </c>
      <c r="AB134" s="152" t="str">
        <f t="shared" si="8"/>
        <v/>
      </c>
      <c r="AC134" s="55"/>
      <c r="AD134" s="55" t="str">
        <f t="shared" si="9"/>
        <v/>
      </c>
      <c r="AE134" s="105" t="str">
        <f t="shared" si="19"/>
        <v/>
      </c>
      <c r="AF134" s="55" t="str">
        <f t="shared" si="10"/>
        <v/>
      </c>
      <c r="AG134" s="55"/>
      <c r="AH134" s="55" t="str">
        <f t="shared" si="11"/>
        <v>#NUM!</v>
      </c>
      <c r="AI134" s="55" t="str">
        <f t="shared" si="12"/>
        <v>#NUM!</v>
      </c>
      <c r="AJ134" s="152" t="str">
        <f t="shared" si="13"/>
        <v/>
      </c>
      <c r="AK134" s="176" t="str">
        <f t="shared" si="14"/>
        <v/>
      </c>
      <c r="AL134" s="176" t="str">
        <f t="shared" si="20"/>
        <v/>
      </c>
      <c r="AM134" s="176" t="str">
        <f t="shared" si="15"/>
        <v/>
      </c>
      <c r="AN134" s="55"/>
      <c r="AO134" s="55"/>
      <c r="AP134" s="55"/>
      <c r="AQ134" s="105" t="str">
        <f t="shared" si="16"/>
        <v/>
      </c>
      <c r="AR134" s="105"/>
      <c r="AS134" s="129" t="str">
        <f>'CADASTRO PROD'!I132</f>
        <v/>
      </c>
      <c r="AT134" s="129" t="str">
        <f t="shared" si="17"/>
        <v>0</v>
      </c>
      <c r="AU134" s="105" t="str">
        <f t="shared" si="21"/>
        <v/>
      </c>
      <c r="AV134" s="129"/>
      <c r="AW134" s="129"/>
      <c r="AX134" s="129"/>
      <c r="AY134" s="129"/>
      <c r="AZ134" s="129"/>
      <c r="BA134" s="55"/>
      <c r="BB134" s="55"/>
      <c r="BC134" s="55"/>
      <c r="BD134" s="55"/>
      <c r="BE134" s="55"/>
    </row>
    <row r="135" ht="30.0" customHeight="1">
      <c r="A135" s="1"/>
      <c r="B135" s="166" t="str">
        <f t="shared" si="1"/>
        <v>0</v>
      </c>
      <c r="C135" s="108" t="str">
        <f t="shared" si="18"/>
        <v>-</v>
      </c>
      <c r="D135" s="150" t="str">
        <f>IF('CADASTRO PROD'!D133 = "","", 'CADASTRO PROD'!D133)</f>
        <v/>
      </c>
      <c r="E135" s="110" t="str">
        <f>IF('CADASTRO PROD'!E133:G133 = "", "", 'CADASTRO PROD'!E133:G133)</f>
        <v/>
      </c>
      <c r="F135" s="92"/>
      <c r="G135" s="93"/>
      <c r="H135" s="111" t="str">
        <f>IFERROR(VLOOKUP(D135, 'CADASTRO PROD'!$D$8:$H$407, 5, FALSE),"")</f>
        <v/>
      </c>
      <c r="I135" s="111" t="str">
        <f>VLOOKUP(D135, 'INVENTÁRIO'!$D$11:$I$511, 6, FALSE)</f>
        <v/>
      </c>
      <c r="J135" s="108" t="str">
        <f t="shared" si="2"/>
        <v/>
      </c>
      <c r="K135" s="113" t="str">
        <f>IF(D135 = "", "", SUMIFS('LANÇAMENTOS ENT'!T:T, 'LANÇAMENTOS ENT'!E:E, D135))</f>
        <v>  </v>
      </c>
      <c r="L135" s="113" t="str">
        <f>IF(D135 = "", "",SUMIFS('LANÇAMENTOS SAÍ'!M:M, 'LANÇAMENTOS SAÍ'!E:E, D135))</f>
        <v>  </v>
      </c>
      <c r="M135" s="132" t="str">
        <f>IF(D135 = "", "", SUMIFS('LANÇAMENTOS ENT'!N:N, 'LANÇAMENTOS ENT'!E:E, D135))</f>
        <v/>
      </c>
      <c r="N135" s="132" t="str">
        <f>IF(D135 = "", "",SUMIFS('LANÇAMENTOS SAÍ'!K:K, 'LANÇAMENTOS SAÍ'!E:E, D135))</f>
        <v/>
      </c>
      <c r="O135" s="197" t="str">
        <f>IFERROR(VLOOKUP(D135,'INVENTÁRIO'!$D$11:$L$411, 9, FALSE)/SUM('INVENTÁRIO'!L:L),"")</f>
        <v>0.0%</v>
      </c>
      <c r="P135" s="197" t="str">
        <f>IFERROR(I135/SUM('INVENTÁRIO'!I:I), "")</f>
        <v>0.0%</v>
      </c>
      <c r="Q135" s="132" t="str">
        <f t="shared" si="3"/>
        <v/>
      </c>
      <c r="R135" s="132" t="str">
        <f t="shared" si="4"/>
        <v/>
      </c>
      <c r="S135" s="185"/>
      <c r="T135" s="185"/>
      <c r="U135" s="35"/>
      <c r="V135" s="4"/>
      <c r="W135" s="4"/>
      <c r="X135" s="4"/>
      <c r="Y135" s="55"/>
      <c r="Z135" s="55" t="str">
        <f t="shared" si="6"/>
        <v/>
      </c>
      <c r="AA135" s="105" t="str">
        <f t="shared" si="7"/>
        <v/>
      </c>
      <c r="AB135" s="152" t="str">
        <f t="shared" si="8"/>
        <v/>
      </c>
      <c r="AC135" s="55"/>
      <c r="AD135" s="55" t="str">
        <f t="shared" si="9"/>
        <v/>
      </c>
      <c r="AE135" s="105" t="str">
        <f t="shared" si="19"/>
        <v/>
      </c>
      <c r="AF135" s="55" t="str">
        <f t="shared" si="10"/>
        <v/>
      </c>
      <c r="AG135" s="55"/>
      <c r="AH135" s="55" t="str">
        <f t="shared" si="11"/>
        <v>#NUM!</v>
      </c>
      <c r="AI135" s="55" t="str">
        <f t="shared" si="12"/>
        <v>#NUM!</v>
      </c>
      <c r="AJ135" s="152" t="str">
        <f t="shared" si="13"/>
        <v/>
      </c>
      <c r="AK135" s="176" t="str">
        <f t="shared" si="14"/>
        <v/>
      </c>
      <c r="AL135" s="176" t="str">
        <f t="shared" si="20"/>
        <v/>
      </c>
      <c r="AM135" s="176" t="str">
        <f t="shared" si="15"/>
        <v/>
      </c>
      <c r="AN135" s="55"/>
      <c r="AO135" s="55"/>
      <c r="AP135" s="55"/>
      <c r="AQ135" s="105" t="str">
        <f t="shared" si="16"/>
        <v/>
      </c>
      <c r="AR135" s="105"/>
      <c r="AS135" s="129" t="str">
        <f>'CADASTRO PROD'!I133</f>
        <v/>
      </c>
      <c r="AT135" s="129" t="str">
        <f t="shared" si="17"/>
        <v>0</v>
      </c>
      <c r="AU135" s="105" t="str">
        <f t="shared" si="21"/>
        <v/>
      </c>
      <c r="AV135" s="129"/>
      <c r="AW135" s="129"/>
      <c r="AX135" s="129"/>
      <c r="AY135" s="129"/>
      <c r="AZ135" s="129"/>
      <c r="BA135" s="55"/>
      <c r="BB135" s="55"/>
      <c r="BC135" s="55"/>
      <c r="BD135" s="55"/>
      <c r="BE135" s="55"/>
    </row>
    <row r="136" ht="30.0" customHeight="1">
      <c r="A136" s="1"/>
      <c r="B136" s="166" t="str">
        <f t="shared" si="1"/>
        <v>0</v>
      </c>
      <c r="C136" s="98" t="str">
        <f t="shared" si="18"/>
        <v>-</v>
      </c>
      <c r="D136" s="151" t="str">
        <f>IF('CADASTRO PROD'!D134 = "","", 'CADASTRO PROD'!D134)</f>
        <v/>
      </c>
      <c r="E136" s="100" t="str">
        <f>IF('CADASTRO PROD'!E134:G134 = "", "", 'CADASTRO PROD'!E134:G134)</f>
        <v/>
      </c>
      <c r="F136" s="92"/>
      <c r="G136" s="93"/>
      <c r="H136" s="101" t="str">
        <f>IFERROR(VLOOKUP(D136, 'CADASTRO PROD'!$D$8:$H$407, 5, FALSE),"")</f>
        <v/>
      </c>
      <c r="I136" s="101" t="str">
        <f>VLOOKUP(D136, 'INVENTÁRIO'!$D$11:$I$511, 6, FALSE)</f>
        <v/>
      </c>
      <c r="J136" s="98" t="str">
        <f t="shared" si="2"/>
        <v/>
      </c>
      <c r="K136" s="103" t="str">
        <f>IF(D136 = "", "", SUMIFS('LANÇAMENTOS ENT'!T:T, 'LANÇAMENTOS ENT'!E:E, D136))</f>
        <v>  </v>
      </c>
      <c r="L136" s="103" t="str">
        <f>IF(D136 = "", "",SUMIFS('LANÇAMENTOS SAÍ'!M:M, 'LANÇAMENTOS SAÍ'!E:E, D136))</f>
        <v>  </v>
      </c>
      <c r="M136" s="124" t="str">
        <f>IF(D136 = "", "", SUMIFS('LANÇAMENTOS ENT'!N:N, 'LANÇAMENTOS ENT'!E:E, D136))</f>
        <v/>
      </c>
      <c r="N136" s="124" t="str">
        <f>IF(D136 = "", "",SUMIFS('LANÇAMENTOS SAÍ'!K:K, 'LANÇAMENTOS SAÍ'!E:E, D136))</f>
        <v/>
      </c>
      <c r="O136" s="195" t="str">
        <f>IFERROR(VLOOKUP(D136,'INVENTÁRIO'!$D$11:$L$411, 9, FALSE)/SUM('INVENTÁRIO'!L:L),"")</f>
        <v>0.0%</v>
      </c>
      <c r="P136" s="195" t="str">
        <f>IFERROR(I136/SUM('INVENTÁRIO'!I:I), "")</f>
        <v>0.0%</v>
      </c>
      <c r="Q136" s="124" t="str">
        <f t="shared" si="3"/>
        <v/>
      </c>
      <c r="R136" s="124" t="str">
        <f t="shared" si="4"/>
        <v/>
      </c>
      <c r="S136" s="185"/>
      <c r="T136" s="185"/>
      <c r="U136" s="35"/>
      <c r="V136" s="4"/>
      <c r="W136" s="4"/>
      <c r="X136" s="4"/>
      <c r="Y136" s="55"/>
      <c r="Z136" s="55" t="str">
        <f t="shared" si="6"/>
        <v/>
      </c>
      <c r="AA136" s="105" t="str">
        <f t="shared" si="7"/>
        <v/>
      </c>
      <c r="AB136" s="152" t="str">
        <f t="shared" si="8"/>
        <v/>
      </c>
      <c r="AC136" s="55"/>
      <c r="AD136" s="55" t="str">
        <f t="shared" si="9"/>
        <v/>
      </c>
      <c r="AE136" s="105" t="str">
        <f t="shared" si="19"/>
        <v/>
      </c>
      <c r="AF136" s="55" t="str">
        <f t="shared" si="10"/>
        <v/>
      </c>
      <c r="AG136" s="55"/>
      <c r="AH136" s="55" t="str">
        <f t="shared" si="11"/>
        <v>#NUM!</v>
      </c>
      <c r="AI136" s="55" t="str">
        <f t="shared" si="12"/>
        <v>#NUM!</v>
      </c>
      <c r="AJ136" s="152" t="str">
        <f t="shared" si="13"/>
        <v/>
      </c>
      <c r="AK136" s="176" t="str">
        <f t="shared" si="14"/>
        <v/>
      </c>
      <c r="AL136" s="176" t="str">
        <f t="shared" si="20"/>
        <v/>
      </c>
      <c r="AM136" s="176" t="str">
        <f t="shared" si="15"/>
        <v/>
      </c>
      <c r="AN136" s="55"/>
      <c r="AO136" s="55"/>
      <c r="AP136" s="55"/>
      <c r="AQ136" s="105" t="str">
        <f t="shared" si="16"/>
        <v/>
      </c>
      <c r="AR136" s="105"/>
      <c r="AS136" s="129" t="str">
        <f>'CADASTRO PROD'!I134</f>
        <v/>
      </c>
      <c r="AT136" s="129" t="str">
        <f t="shared" si="17"/>
        <v>0</v>
      </c>
      <c r="AU136" s="105" t="str">
        <f t="shared" si="21"/>
        <v/>
      </c>
      <c r="AV136" s="129"/>
      <c r="AW136" s="129"/>
      <c r="AX136" s="129"/>
      <c r="AY136" s="129"/>
      <c r="AZ136" s="129"/>
      <c r="BA136" s="55"/>
      <c r="BB136" s="55"/>
      <c r="BC136" s="55"/>
      <c r="BD136" s="55"/>
      <c r="BE136" s="55"/>
    </row>
    <row r="137" ht="30.0" customHeight="1">
      <c r="A137" s="1"/>
      <c r="B137" s="166" t="str">
        <f t="shared" si="1"/>
        <v>0</v>
      </c>
      <c r="C137" s="108" t="str">
        <f t="shared" si="18"/>
        <v>-</v>
      </c>
      <c r="D137" s="150" t="str">
        <f>IF('CADASTRO PROD'!D135 = "","", 'CADASTRO PROD'!D135)</f>
        <v/>
      </c>
      <c r="E137" s="110" t="str">
        <f>IF('CADASTRO PROD'!E135:G135 = "", "", 'CADASTRO PROD'!E135:G135)</f>
        <v/>
      </c>
      <c r="F137" s="92"/>
      <c r="G137" s="93"/>
      <c r="H137" s="111" t="str">
        <f>IFERROR(VLOOKUP(D137, 'CADASTRO PROD'!$D$8:$H$407, 5, FALSE),"")</f>
        <v/>
      </c>
      <c r="I137" s="111" t="str">
        <f>VLOOKUP(D137, 'INVENTÁRIO'!$D$11:$I$511, 6, FALSE)</f>
        <v/>
      </c>
      <c r="J137" s="108" t="str">
        <f t="shared" si="2"/>
        <v/>
      </c>
      <c r="K137" s="113" t="str">
        <f>IF(D137 = "", "", SUMIFS('LANÇAMENTOS ENT'!T:T, 'LANÇAMENTOS ENT'!E:E, D137))</f>
        <v>  </v>
      </c>
      <c r="L137" s="113" t="str">
        <f>IF(D137 = "", "",SUMIFS('LANÇAMENTOS SAÍ'!M:M, 'LANÇAMENTOS SAÍ'!E:E, D137))</f>
        <v>  </v>
      </c>
      <c r="M137" s="132" t="str">
        <f>IF(D137 = "", "", SUMIFS('LANÇAMENTOS ENT'!N:N, 'LANÇAMENTOS ENT'!E:E, D137))</f>
        <v/>
      </c>
      <c r="N137" s="132" t="str">
        <f>IF(D137 = "", "",SUMIFS('LANÇAMENTOS SAÍ'!K:K, 'LANÇAMENTOS SAÍ'!E:E, D137))</f>
        <v/>
      </c>
      <c r="O137" s="197" t="str">
        <f>IFERROR(VLOOKUP(D137,'INVENTÁRIO'!$D$11:$L$411, 9, FALSE)/SUM('INVENTÁRIO'!L:L),"")</f>
        <v>0.0%</v>
      </c>
      <c r="P137" s="197" t="str">
        <f>IFERROR(I137/SUM('INVENTÁRIO'!I:I), "")</f>
        <v>0.0%</v>
      </c>
      <c r="Q137" s="132" t="str">
        <f t="shared" si="3"/>
        <v/>
      </c>
      <c r="R137" s="132" t="str">
        <f t="shared" si="4"/>
        <v/>
      </c>
      <c r="S137" s="185"/>
      <c r="T137" s="185"/>
      <c r="U137" s="35"/>
      <c r="V137" s="4"/>
      <c r="W137" s="4"/>
      <c r="X137" s="4"/>
      <c r="Y137" s="55"/>
      <c r="Z137" s="55" t="str">
        <f t="shared" si="6"/>
        <v/>
      </c>
      <c r="AA137" s="105" t="str">
        <f t="shared" si="7"/>
        <v/>
      </c>
      <c r="AB137" s="152" t="str">
        <f t="shared" si="8"/>
        <v/>
      </c>
      <c r="AC137" s="55"/>
      <c r="AD137" s="55" t="str">
        <f t="shared" si="9"/>
        <v/>
      </c>
      <c r="AE137" s="105" t="str">
        <f t="shared" si="19"/>
        <v/>
      </c>
      <c r="AF137" s="55" t="str">
        <f t="shared" si="10"/>
        <v/>
      </c>
      <c r="AG137" s="55"/>
      <c r="AH137" s="55" t="str">
        <f t="shared" si="11"/>
        <v>#NUM!</v>
      </c>
      <c r="AI137" s="55" t="str">
        <f t="shared" si="12"/>
        <v>#NUM!</v>
      </c>
      <c r="AJ137" s="152" t="str">
        <f t="shared" si="13"/>
        <v/>
      </c>
      <c r="AK137" s="176" t="str">
        <f t="shared" si="14"/>
        <v/>
      </c>
      <c r="AL137" s="176" t="str">
        <f t="shared" si="20"/>
        <v/>
      </c>
      <c r="AM137" s="176" t="str">
        <f t="shared" si="15"/>
        <v/>
      </c>
      <c r="AN137" s="55"/>
      <c r="AO137" s="55"/>
      <c r="AP137" s="55"/>
      <c r="AQ137" s="105" t="str">
        <f t="shared" si="16"/>
        <v/>
      </c>
      <c r="AR137" s="105"/>
      <c r="AS137" s="129" t="str">
        <f>'CADASTRO PROD'!I135</f>
        <v/>
      </c>
      <c r="AT137" s="129" t="str">
        <f t="shared" si="17"/>
        <v>0</v>
      </c>
      <c r="AU137" s="105" t="str">
        <f t="shared" si="21"/>
        <v/>
      </c>
      <c r="AV137" s="129"/>
      <c r="AW137" s="129"/>
      <c r="AX137" s="129"/>
      <c r="AY137" s="129"/>
      <c r="AZ137" s="129"/>
      <c r="BA137" s="55"/>
      <c r="BB137" s="55"/>
      <c r="BC137" s="55"/>
      <c r="BD137" s="55"/>
      <c r="BE137" s="55"/>
    </row>
    <row r="138" ht="30.0" customHeight="1">
      <c r="A138" s="1"/>
      <c r="B138" s="166" t="str">
        <f t="shared" si="1"/>
        <v>0</v>
      </c>
      <c r="C138" s="98" t="str">
        <f t="shared" si="18"/>
        <v>-</v>
      </c>
      <c r="D138" s="151" t="str">
        <f>IF('CADASTRO PROD'!D136 = "","", 'CADASTRO PROD'!D136)</f>
        <v/>
      </c>
      <c r="E138" s="100" t="str">
        <f>IF('CADASTRO PROD'!E136:G136 = "", "", 'CADASTRO PROD'!E136:G136)</f>
        <v/>
      </c>
      <c r="F138" s="92"/>
      <c r="G138" s="93"/>
      <c r="H138" s="101" t="str">
        <f>IFERROR(VLOOKUP(D138, 'CADASTRO PROD'!$D$8:$H$407, 5, FALSE),"")</f>
        <v/>
      </c>
      <c r="I138" s="101" t="str">
        <f>VLOOKUP(D138, 'INVENTÁRIO'!$D$11:$I$511, 6, FALSE)</f>
        <v/>
      </c>
      <c r="J138" s="98" t="str">
        <f t="shared" si="2"/>
        <v/>
      </c>
      <c r="K138" s="103" t="str">
        <f>IF(D138 = "", "", SUMIFS('LANÇAMENTOS ENT'!T:T, 'LANÇAMENTOS ENT'!E:E, D138))</f>
        <v>  </v>
      </c>
      <c r="L138" s="103" t="str">
        <f>IF(D138 = "", "",SUMIFS('LANÇAMENTOS SAÍ'!M:M, 'LANÇAMENTOS SAÍ'!E:E, D138))</f>
        <v>  </v>
      </c>
      <c r="M138" s="124" t="str">
        <f>IF(D138 = "", "", SUMIFS('LANÇAMENTOS ENT'!N:N, 'LANÇAMENTOS ENT'!E:E, D138))</f>
        <v/>
      </c>
      <c r="N138" s="124" t="str">
        <f>IF(D138 = "", "",SUMIFS('LANÇAMENTOS SAÍ'!K:K, 'LANÇAMENTOS SAÍ'!E:E, D138))</f>
        <v/>
      </c>
      <c r="O138" s="195" t="str">
        <f>IFERROR(VLOOKUP(D138,'INVENTÁRIO'!$D$11:$L$411, 9, FALSE)/SUM('INVENTÁRIO'!L:L),"")</f>
        <v>0.0%</v>
      </c>
      <c r="P138" s="195" t="str">
        <f>IFERROR(I138/SUM('INVENTÁRIO'!I:I), "")</f>
        <v>0.0%</v>
      </c>
      <c r="Q138" s="124" t="str">
        <f t="shared" si="3"/>
        <v/>
      </c>
      <c r="R138" s="124" t="str">
        <f t="shared" si="4"/>
        <v/>
      </c>
      <c r="S138" s="185"/>
      <c r="T138" s="185"/>
      <c r="U138" s="35"/>
      <c r="V138" s="4"/>
      <c r="W138" s="4"/>
      <c r="X138" s="4"/>
      <c r="Y138" s="55"/>
      <c r="Z138" s="55" t="str">
        <f t="shared" si="6"/>
        <v/>
      </c>
      <c r="AA138" s="105" t="str">
        <f t="shared" si="7"/>
        <v/>
      </c>
      <c r="AB138" s="152" t="str">
        <f t="shared" si="8"/>
        <v/>
      </c>
      <c r="AC138" s="55"/>
      <c r="AD138" s="55" t="str">
        <f t="shared" si="9"/>
        <v/>
      </c>
      <c r="AE138" s="105" t="str">
        <f t="shared" si="19"/>
        <v/>
      </c>
      <c r="AF138" s="55" t="str">
        <f t="shared" si="10"/>
        <v/>
      </c>
      <c r="AG138" s="55"/>
      <c r="AH138" s="55" t="str">
        <f t="shared" si="11"/>
        <v>#NUM!</v>
      </c>
      <c r="AI138" s="55" t="str">
        <f t="shared" si="12"/>
        <v>#NUM!</v>
      </c>
      <c r="AJ138" s="152" t="str">
        <f t="shared" si="13"/>
        <v/>
      </c>
      <c r="AK138" s="176" t="str">
        <f t="shared" si="14"/>
        <v/>
      </c>
      <c r="AL138" s="176" t="str">
        <f t="shared" si="20"/>
        <v/>
      </c>
      <c r="AM138" s="176" t="str">
        <f t="shared" si="15"/>
        <v/>
      </c>
      <c r="AN138" s="55"/>
      <c r="AO138" s="55"/>
      <c r="AP138" s="55"/>
      <c r="AQ138" s="105" t="str">
        <f t="shared" si="16"/>
        <v/>
      </c>
      <c r="AR138" s="105"/>
      <c r="AS138" s="129" t="str">
        <f>'CADASTRO PROD'!I136</f>
        <v/>
      </c>
      <c r="AT138" s="129" t="str">
        <f t="shared" si="17"/>
        <v>0</v>
      </c>
      <c r="AU138" s="105" t="str">
        <f t="shared" si="21"/>
        <v/>
      </c>
      <c r="AV138" s="129"/>
      <c r="AW138" s="129"/>
      <c r="AX138" s="129"/>
      <c r="AY138" s="129"/>
      <c r="AZ138" s="129"/>
      <c r="BA138" s="55"/>
      <c r="BB138" s="55"/>
      <c r="BC138" s="55"/>
      <c r="BD138" s="55"/>
      <c r="BE138" s="55"/>
    </row>
    <row r="139" ht="30.0" customHeight="1">
      <c r="A139" s="1"/>
      <c r="B139" s="166" t="str">
        <f t="shared" si="1"/>
        <v>0</v>
      </c>
      <c r="C139" s="108" t="str">
        <f t="shared" si="18"/>
        <v>-</v>
      </c>
      <c r="D139" s="150" t="str">
        <f>IF('CADASTRO PROD'!D137 = "","", 'CADASTRO PROD'!D137)</f>
        <v/>
      </c>
      <c r="E139" s="110" t="str">
        <f>IF('CADASTRO PROD'!E137:G137 = "", "", 'CADASTRO PROD'!E137:G137)</f>
        <v/>
      </c>
      <c r="F139" s="92"/>
      <c r="G139" s="93"/>
      <c r="H139" s="111" t="str">
        <f>IFERROR(VLOOKUP(D139, 'CADASTRO PROD'!$D$8:$H$407, 5, FALSE),"")</f>
        <v/>
      </c>
      <c r="I139" s="111" t="str">
        <f>VLOOKUP(D139, 'INVENTÁRIO'!$D$11:$I$511, 6, FALSE)</f>
        <v/>
      </c>
      <c r="J139" s="108" t="str">
        <f t="shared" si="2"/>
        <v/>
      </c>
      <c r="K139" s="113" t="str">
        <f>IF(D139 = "", "", SUMIFS('LANÇAMENTOS ENT'!T:T, 'LANÇAMENTOS ENT'!E:E, D139))</f>
        <v>  </v>
      </c>
      <c r="L139" s="113" t="str">
        <f>IF(D139 = "", "",SUMIFS('LANÇAMENTOS SAÍ'!M:M, 'LANÇAMENTOS SAÍ'!E:E, D139))</f>
        <v>  </v>
      </c>
      <c r="M139" s="132" t="str">
        <f>IF(D139 = "", "", SUMIFS('LANÇAMENTOS ENT'!N:N, 'LANÇAMENTOS ENT'!E:E, D139))</f>
        <v/>
      </c>
      <c r="N139" s="132" t="str">
        <f>IF(D139 = "", "",SUMIFS('LANÇAMENTOS SAÍ'!K:K, 'LANÇAMENTOS SAÍ'!E:E, D139))</f>
        <v/>
      </c>
      <c r="O139" s="197" t="str">
        <f>IFERROR(VLOOKUP(D139,'INVENTÁRIO'!$D$11:$L$411, 9, FALSE)/SUM('INVENTÁRIO'!L:L),"")</f>
        <v>0.0%</v>
      </c>
      <c r="P139" s="197" t="str">
        <f>IFERROR(I139/SUM('INVENTÁRIO'!I:I), "")</f>
        <v>0.0%</v>
      </c>
      <c r="Q139" s="132" t="str">
        <f t="shared" si="3"/>
        <v/>
      </c>
      <c r="R139" s="132" t="str">
        <f t="shared" si="4"/>
        <v/>
      </c>
      <c r="S139" s="185"/>
      <c r="T139" s="185"/>
      <c r="U139" s="35"/>
      <c r="V139" s="4"/>
      <c r="W139" s="4"/>
      <c r="X139" s="4"/>
      <c r="Y139" s="55"/>
      <c r="Z139" s="55" t="str">
        <f t="shared" si="6"/>
        <v/>
      </c>
      <c r="AA139" s="105" t="str">
        <f t="shared" si="7"/>
        <v/>
      </c>
      <c r="AB139" s="152" t="str">
        <f t="shared" si="8"/>
        <v/>
      </c>
      <c r="AC139" s="55"/>
      <c r="AD139" s="55" t="str">
        <f t="shared" si="9"/>
        <v/>
      </c>
      <c r="AE139" s="105" t="str">
        <f t="shared" si="19"/>
        <v/>
      </c>
      <c r="AF139" s="55" t="str">
        <f t="shared" si="10"/>
        <v/>
      </c>
      <c r="AG139" s="55"/>
      <c r="AH139" s="55" t="str">
        <f t="shared" si="11"/>
        <v>#NUM!</v>
      </c>
      <c r="AI139" s="55" t="str">
        <f t="shared" si="12"/>
        <v>#NUM!</v>
      </c>
      <c r="AJ139" s="152" t="str">
        <f t="shared" si="13"/>
        <v/>
      </c>
      <c r="AK139" s="176" t="str">
        <f t="shared" si="14"/>
        <v/>
      </c>
      <c r="AL139" s="176" t="str">
        <f t="shared" si="20"/>
        <v/>
      </c>
      <c r="AM139" s="176" t="str">
        <f t="shared" si="15"/>
        <v/>
      </c>
      <c r="AN139" s="55"/>
      <c r="AO139" s="55"/>
      <c r="AP139" s="55"/>
      <c r="AQ139" s="105" t="str">
        <f t="shared" si="16"/>
        <v/>
      </c>
      <c r="AR139" s="105"/>
      <c r="AS139" s="129" t="str">
        <f>'CADASTRO PROD'!I137</f>
        <v/>
      </c>
      <c r="AT139" s="129" t="str">
        <f t="shared" si="17"/>
        <v>0</v>
      </c>
      <c r="AU139" s="105" t="str">
        <f t="shared" si="21"/>
        <v/>
      </c>
      <c r="AV139" s="129"/>
      <c r="AW139" s="129"/>
      <c r="AX139" s="129"/>
      <c r="AY139" s="129"/>
      <c r="AZ139" s="129"/>
      <c r="BA139" s="55"/>
      <c r="BB139" s="55"/>
      <c r="BC139" s="55"/>
      <c r="BD139" s="55"/>
      <c r="BE139" s="55"/>
    </row>
    <row r="140" ht="30.0" customHeight="1">
      <c r="A140" s="1"/>
      <c r="B140" s="166" t="str">
        <f t="shared" si="1"/>
        <v>0</v>
      </c>
      <c r="C140" s="98" t="str">
        <f t="shared" si="18"/>
        <v>-</v>
      </c>
      <c r="D140" s="151" t="str">
        <f>IF('CADASTRO PROD'!D138 = "","", 'CADASTRO PROD'!D138)</f>
        <v/>
      </c>
      <c r="E140" s="100" t="str">
        <f>IF('CADASTRO PROD'!E138:G138 = "", "", 'CADASTRO PROD'!E138:G138)</f>
        <v/>
      </c>
      <c r="F140" s="92"/>
      <c r="G140" s="93"/>
      <c r="H140" s="101" t="str">
        <f>IFERROR(VLOOKUP(D140, 'CADASTRO PROD'!$D$8:$H$407, 5, FALSE),"")</f>
        <v/>
      </c>
      <c r="I140" s="101" t="str">
        <f>VLOOKUP(D140, 'INVENTÁRIO'!$D$11:$I$511, 6, FALSE)</f>
        <v/>
      </c>
      <c r="J140" s="98" t="str">
        <f t="shared" si="2"/>
        <v/>
      </c>
      <c r="K140" s="103" t="str">
        <f>IF(D140 = "", "", SUMIFS('LANÇAMENTOS ENT'!T:T, 'LANÇAMENTOS ENT'!E:E, D140))</f>
        <v>  </v>
      </c>
      <c r="L140" s="103" t="str">
        <f>IF(D140 = "", "",SUMIFS('LANÇAMENTOS SAÍ'!M:M, 'LANÇAMENTOS SAÍ'!E:E, D140))</f>
        <v>  </v>
      </c>
      <c r="M140" s="124" t="str">
        <f>IF(D140 = "", "", SUMIFS('LANÇAMENTOS ENT'!N:N, 'LANÇAMENTOS ENT'!E:E, D140))</f>
        <v/>
      </c>
      <c r="N140" s="124" t="str">
        <f>IF(D140 = "", "",SUMIFS('LANÇAMENTOS SAÍ'!K:K, 'LANÇAMENTOS SAÍ'!E:E, D140))</f>
        <v/>
      </c>
      <c r="O140" s="195" t="str">
        <f>IFERROR(VLOOKUP(D140,'INVENTÁRIO'!$D$11:$L$411, 9, FALSE)/SUM('INVENTÁRIO'!L:L),"")</f>
        <v>0.0%</v>
      </c>
      <c r="P140" s="195" t="str">
        <f>IFERROR(I140/SUM('INVENTÁRIO'!I:I), "")</f>
        <v>0.0%</v>
      </c>
      <c r="Q140" s="124" t="str">
        <f t="shared" si="3"/>
        <v/>
      </c>
      <c r="R140" s="124" t="str">
        <f t="shared" si="4"/>
        <v/>
      </c>
      <c r="S140" s="185"/>
      <c r="T140" s="185"/>
      <c r="U140" s="35"/>
      <c r="V140" s="4"/>
      <c r="W140" s="4"/>
      <c r="X140" s="4"/>
      <c r="Y140" s="55"/>
      <c r="Z140" s="55" t="str">
        <f t="shared" si="6"/>
        <v/>
      </c>
      <c r="AA140" s="105" t="str">
        <f t="shared" si="7"/>
        <v/>
      </c>
      <c r="AB140" s="152" t="str">
        <f t="shared" si="8"/>
        <v/>
      </c>
      <c r="AC140" s="55"/>
      <c r="AD140" s="55" t="str">
        <f t="shared" si="9"/>
        <v/>
      </c>
      <c r="AE140" s="105" t="str">
        <f t="shared" si="19"/>
        <v/>
      </c>
      <c r="AF140" s="55" t="str">
        <f t="shared" si="10"/>
        <v/>
      </c>
      <c r="AG140" s="55"/>
      <c r="AH140" s="55" t="str">
        <f t="shared" si="11"/>
        <v>#NUM!</v>
      </c>
      <c r="AI140" s="55" t="str">
        <f t="shared" si="12"/>
        <v>#NUM!</v>
      </c>
      <c r="AJ140" s="152" t="str">
        <f t="shared" si="13"/>
        <v/>
      </c>
      <c r="AK140" s="176" t="str">
        <f t="shared" si="14"/>
        <v/>
      </c>
      <c r="AL140" s="176" t="str">
        <f t="shared" si="20"/>
        <v/>
      </c>
      <c r="AM140" s="176" t="str">
        <f t="shared" si="15"/>
        <v/>
      </c>
      <c r="AN140" s="55"/>
      <c r="AO140" s="55"/>
      <c r="AP140" s="55"/>
      <c r="AQ140" s="105" t="str">
        <f t="shared" si="16"/>
        <v/>
      </c>
      <c r="AR140" s="105"/>
      <c r="AS140" s="129" t="str">
        <f>'CADASTRO PROD'!I138</f>
        <v/>
      </c>
      <c r="AT140" s="129" t="str">
        <f t="shared" si="17"/>
        <v>0</v>
      </c>
      <c r="AU140" s="105" t="str">
        <f t="shared" si="21"/>
        <v/>
      </c>
      <c r="AV140" s="129"/>
      <c r="AW140" s="129"/>
      <c r="AX140" s="129"/>
      <c r="AY140" s="129"/>
      <c r="AZ140" s="129"/>
      <c r="BA140" s="55"/>
      <c r="BB140" s="55"/>
      <c r="BC140" s="55"/>
      <c r="BD140" s="55"/>
      <c r="BE140" s="55"/>
    </row>
    <row r="141" ht="30.0" customHeight="1">
      <c r="A141" s="1"/>
      <c r="B141" s="166" t="str">
        <f t="shared" si="1"/>
        <v>0</v>
      </c>
      <c r="C141" s="108" t="str">
        <f t="shared" si="18"/>
        <v>-</v>
      </c>
      <c r="D141" s="150" t="str">
        <f>IF('CADASTRO PROD'!D139 = "","", 'CADASTRO PROD'!D139)</f>
        <v/>
      </c>
      <c r="E141" s="110" t="str">
        <f>IF('CADASTRO PROD'!E139:G139 = "", "", 'CADASTRO PROD'!E139:G139)</f>
        <v/>
      </c>
      <c r="F141" s="92"/>
      <c r="G141" s="93"/>
      <c r="H141" s="111" t="str">
        <f>IFERROR(VLOOKUP(D141, 'CADASTRO PROD'!$D$8:$H$407, 5, FALSE),"")</f>
        <v/>
      </c>
      <c r="I141" s="111" t="str">
        <f>VLOOKUP(D141, 'INVENTÁRIO'!$D$11:$I$511, 6, FALSE)</f>
        <v/>
      </c>
      <c r="J141" s="108" t="str">
        <f t="shared" si="2"/>
        <v/>
      </c>
      <c r="K141" s="113" t="str">
        <f>IF(D141 = "", "", SUMIFS('LANÇAMENTOS ENT'!T:T, 'LANÇAMENTOS ENT'!E:E, D141))</f>
        <v>  </v>
      </c>
      <c r="L141" s="113" t="str">
        <f>IF(D141 = "", "",SUMIFS('LANÇAMENTOS SAÍ'!M:M, 'LANÇAMENTOS SAÍ'!E:E, D141))</f>
        <v>  </v>
      </c>
      <c r="M141" s="132" t="str">
        <f>IF(D141 = "", "", SUMIFS('LANÇAMENTOS ENT'!N:N, 'LANÇAMENTOS ENT'!E:E, D141))</f>
        <v/>
      </c>
      <c r="N141" s="132" t="str">
        <f>IF(D141 = "", "",SUMIFS('LANÇAMENTOS SAÍ'!K:K, 'LANÇAMENTOS SAÍ'!E:E, D141))</f>
        <v/>
      </c>
      <c r="O141" s="197" t="str">
        <f>IFERROR(VLOOKUP(D141,'INVENTÁRIO'!$D$11:$L$411, 9, FALSE)/SUM('INVENTÁRIO'!L:L),"")</f>
        <v>0.0%</v>
      </c>
      <c r="P141" s="197" t="str">
        <f>IFERROR(I141/SUM('INVENTÁRIO'!I:I), "")</f>
        <v>0.0%</v>
      </c>
      <c r="Q141" s="132" t="str">
        <f t="shared" si="3"/>
        <v/>
      </c>
      <c r="R141" s="132" t="str">
        <f t="shared" si="4"/>
        <v/>
      </c>
      <c r="S141" s="185"/>
      <c r="T141" s="185"/>
      <c r="U141" s="35"/>
      <c r="V141" s="4"/>
      <c r="W141" s="4"/>
      <c r="X141" s="4"/>
      <c r="Y141" s="55"/>
      <c r="Z141" s="55" t="str">
        <f t="shared" si="6"/>
        <v/>
      </c>
      <c r="AA141" s="105" t="str">
        <f t="shared" si="7"/>
        <v/>
      </c>
      <c r="AB141" s="152" t="str">
        <f t="shared" si="8"/>
        <v/>
      </c>
      <c r="AC141" s="55"/>
      <c r="AD141" s="55" t="str">
        <f t="shared" si="9"/>
        <v/>
      </c>
      <c r="AE141" s="105" t="str">
        <f t="shared" si="19"/>
        <v/>
      </c>
      <c r="AF141" s="55" t="str">
        <f t="shared" si="10"/>
        <v/>
      </c>
      <c r="AG141" s="55"/>
      <c r="AH141" s="55" t="str">
        <f t="shared" si="11"/>
        <v>#NUM!</v>
      </c>
      <c r="AI141" s="55" t="str">
        <f t="shared" si="12"/>
        <v>#NUM!</v>
      </c>
      <c r="AJ141" s="152" t="str">
        <f t="shared" si="13"/>
        <v/>
      </c>
      <c r="AK141" s="176" t="str">
        <f t="shared" si="14"/>
        <v/>
      </c>
      <c r="AL141" s="176" t="str">
        <f t="shared" si="20"/>
        <v/>
      </c>
      <c r="AM141" s="176" t="str">
        <f t="shared" si="15"/>
        <v/>
      </c>
      <c r="AN141" s="55"/>
      <c r="AO141" s="55"/>
      <c r="AP141" s="55"/>
      <c r="AQ141" s="105" t="str">
        <f t="shared" si="16"/>
        <v/>
      </c>
      <c r="AR141" s="105"/>
      <c r="AS141" s="129" t="str">
        <f>'CADASTRO PROD'!I139</f>
        <v/>
      </c>
      <c r="AT141" s="129" t="str">
        <f t="shared" si="17"/>
        <v>0</v>
      </c>
      <c r="AU141" s="105" t="str">
        <f t="shared" si="21"/>
        <v/>
      </c>
      <c r="AV141" s="129"/>
      <c r="AW141" s="129"/>
      <c r="AX141" s="129"/>
      <c r="AY141" s="129"/>
      <c r="AZ141" s="129"/>
      <c r="BA141" s="55"/>
      <c r="BB141" s="55"/>
      <c r="BC141" s="55"/>
      <c r="BD141" s="55"/>
      <c r="BE141" s="55"/>
    </row>
    <row r="142" ht="30.0" customHeight="1">
      <c r="A142" s="1"/>
      <c r="B142" s="166" t="str">
        <f t="shared" si="1"/>
        <v>0</v>
      </c>
      <c r="C142" s="98" t="str">
        <f t="shared" si="18"/>
        <v>-</v>
      </c>
      <c r="D142" s="151" t="str">
        <f>IF('CADASTRO PROD'!D140 = "","", 'CADASTRO PROD'!D140)</f>
        <v/>
      </c>
      <c r="E142" s="100" t="str">
        <f>IF('CADASTRO PROD'!E140:G140 = "", "", 'CADASTRO PROD'!E140:G140)</f>
        <v/>
      </c>
      <c r="F142" s="92"/>
      <c r="G142" s="93"/>
      <c r="H142" s="101" t="str">
        <f>IFERROR(VLOOKUP(D142, 'CADASTRO PROD'!$D$8:$H$407, 5, FALSE),"")</f>
        <v/>
      </c>
      <c r="I142" s="101" t="str">
        <f>VLOOKUP(D142, 'INVENTÁRIO'!$D$11:$I$511, 6, FALSE)</f>
        <v/>
      </c>
      <c r="J142" s="98" t="str">
        <f t="shared" si="2"/>
        <v/>
      </c>
      <c r="K142" s="103" t="str">
        <f>IF(D142 = "", "", SUMIFS('LANÇAMENTOS ENT'!T:T, 'LANÇAMENTOS ENT'!E:E, D142))</f>
        <v>  </v>
      </c>
      <c r="L142" s="103" t="str">
        <f>IF(D142 = "", "",SUMIFS('LANÇAMENTOS SAÍ'!M:M, 'LANÇAMENTOS SAÍ'!E:E, D142))</f>
        <v>  </v>
      </c>
      <c r="M142" s="124" t="str">
        <f>IF(D142 = "", "", SUMIFS('LANÇAMENTOS ENT'!N:N, 'LANÇAMENTOS ENT'!E:E, D142))</f>
        <v/>
      </c>
      <c r="N142" s="124" t="str">
        <f>IF(D142 = "", "",SUMIFS('LANÇAMENTOS SAÍ'!K:K, 'LANÇAMENTOS SAÍ'!E:E, D142))</f>
        <v/>
      </c>
      <c r="O142" s="195" t="str">
        <f>IFERROR(VLOOKUP(D142,'INVENTÁRIO'!$D$11:$L$411, 9, FALSE)/SUM('INVENTÁRIO'!L:L),"")</f>
        <v>0.0%</v>
      </c>
      <c r="P142" s="195" t="str">
        <f>IFERROR(I142/SUM('INVENTÁRIO'!I:I), "")</f>
        <v>0.0%</v>
      </c>
      <c r="Q142" s="124" t="str">
        <f t="shared" si="3"/>
        <v/>
      </c>
      <c r="R142" s="124" t="str">
        <f t="shared" si="4"/>
        <v/>
      </c>
      <c r="S142" s="185"/>
      <c r="T142" s="185"/>
      <c r="U142" s="35"/>
      <c r="V142" s="4"/>
      <c r="W142" s="4"/>
      <c r="X142" s="4"/>
      <c r="Y142" s="55"/>
      <c r="Z142" s="55" t="str">
        <f t="shared" si="6"/>
        <v/>
      </c>
      <c r="AA142" s="105" t="str">
        <f t="shared" si="7"/>
        <v/>
      </c>
      <c r="AB142" s="152" t="str">
        <f t="shared" si="8"/>
        <v/>
      </c>
      <c r="AC142" s="55"/>
      <c r="AD142" s="55" t="str">
        <f t="shared" si="9"/>
        <v/>
      </c>
      <c r="AE142" s="105" t="str">
        <f t="shared" si="19"/>
        <v/>
      </c>
      <c r="AF142" s="55" t="str">
        <f t="shared" si="10"/>
        <v/>
      </c>
      <c r="AG142" s="55"/>
      <c r="AH142" s="55" t="str">
        <f t="shared" si="11"/>
        <v>#NUM!</v>
      </c>
      <c r="AI142" s="55" t="str">
        <f t="shared" si="12"/>
        <v>#NUM!</v>
      </c>
      <c r="AJ142" s="152" t="str">
        <f t="shared" si="13"/>
        <v/>
      </c>
      <c r="AK142" s="176" t="str">
        <f t="shared" si="14"/>
        <v/>
      </c>
      <c r="AL142" s="176" t="str">
        <f t="shared" si="20"/>
        <v/>
      </c>
      <c r="AM142" s="176" t="str">
        <f t="shared" si="15"/>
        <v/>
      </c>
      <c r="AN142" s="55"/>
      <c r="AO142" s="55"/>
      <c r="AP142" s="55"/>
      <c r="AQ142" s="105" t="str">
        <f t="shared" si="16"/>
        <v/>
      </c>
      <c r="AR142" s="105"/>
      <c r="AS142" s="129" t="str">
        <f>'CADASTRO PROD'!I140</f>
        <v/>
      </c>
      <c r="AT142" s="129" t="str">
        <f t="shared" si="17"/>
        <v>0</v>
      </c>
      <c r="AU142" s="105" t="str">
        <f t="shared" si="21"/>
        <v/>
      </c>
      <c r="AV142" s="129"/>
      <c r="AW142" s="129"/>
      <c r="AX142" s="129"/>
      <c r="AY142" s="129"/>
      <c r="AZ142" s="129"/>
      <c r="BA142" s="55"/>
      <c r="BB142" s="55"/>
      <c r="BC142" s="55"/>
      <c r="BD142" s="55"/>
      <c r="BE142" s="55"/>
    </row>
    <row r="143" ht="30.0" customHeight="1">
      <c r="A143" s="1"/>
      <c r="B143" s="166" t="str">
        <f t="shared" si="1"/>
        <v>0</v>
      </c>
      <c r="C143" s="108" t="str">
        <f t="shared" si="18"/>
        <v>-</v>
      </c>
      <c r="D143" s="150" t="str">
        <f>IF('CADASTRO PROD'!D141 = "","", 'CADASTRO PROD'!D141)</f>
        <v/>
      </c>
      <c r="E143" s="110" t="str">
        <f>IF('CADASTRO PROD'!E141:G141 = "", "", 'CADASTRO PROD'!E141:G141)</f>
        <v/>
      </c>
      <c r="F143" s="92"/>
      <c r="G143" s="93"/>
      <c r="H143" s="111" t="str">
        <f>IFERROR(VLOOKUP(D143, 'CADASTRO PROD'!$D$8:$H$407, 5, FALSE),"")</f>
        <v/>
      </c>
      <c r="I143" s="111" t="str">
        <f>VLOOKUP(D143, 'INVENTÁRIO'!$D$11:$I$511, 6, FALSE)</f>
        <v/>
      </c>
      <c r="J143" s="108" t="str">
        <f t="shared" si="2"/>
        <v/>
      </c>
      <c r="K143" s="113" t="str">
        <f>IF(D143 = "", "", SUMIFS('LANÇAMENTOS ENT'!T:T, 'LANÇAMENTOS ENT'!E:E, D143))</f>
        <v>  </v>
      </c>
      <c r="L143" s="113" t="str">
        <f>IF(D143 = "", "",SUMIFS('LANÇAMENTOS SAÍ'!M:M, 'LANÇAMENTOS SAÍ'!E:E, D143))</f>
        <v>  </v>
      </c>
      <c r="M143" s="132" t="str">
        <f>IF(D143 = "", "", SUMIFS('LANÇAMENTOS ENT'!N:N, 'LANÇAMENTOS ENT'!E:E, D143))</f>
        <v/>
      </c>
      <c r="N143" s="132" t="str">
        <f>IF(D143 = "", "",SUMIFS('LANÇAMENTOS SAÍ'!K:K, 'LANÇAMENTOS SAÍ'!E:E, D143))</f>
        <v/>
      </c>
      <c r="O143" s="197" t="str">
        <f>IFERROR(VLOOKUP(D143,'INVENTÁRIO'!$D$11:$L$411, 9, FALSE)/SUM('INVENTÁRIO'!L:L),"")</f>
        <v>0.0%</v>
      </c>
      <c r="P143" s="197" t="str">
        <f>IFERROR(I143/SUM('INVENTÁRIO'!I:I), "")</f>
        <v>0.0%</v>
      </c>
      <c r="Q143" s="132" t="str">
        <f t="shared" si="3"/>
        <v/>
      </c>
      <c r="R143" s="132" t="str">
        <f t="shared" si="4"/>
        <v/>
      </c>
      <c r="S143" s="185"/>
      <c r="T143" s="185"/>
      <c r="U143" s="35"/>
      <c r="V143" s="4"/>
      <c r="W143" s="4"/>
      <c r="X143" s="4"/>
      <c r="Y143" s="55"/>
      <c r="Z143" s="55" t="str">
        <f t="shared" si="6"/>
        <v/>
      </c>
      <c r="AA143" s="105" t="str">
        <f t="shared" si="7"/>
        <v/>
      </c>
      <c r="AB143" s="152" t="str">
        <f t="shared" si="8"/>
        <v/>
      </c>
      <c r="AC143" s="55"/>
      <c r="AD143" s="55" t="str">
        <f t="shared" si="9"/>
        <v/>
      </c>
      <c r="AE143" s="105" t="str">
        <f t="shared" si="19"/>
        <v/>
      </c>
      <c r="AF143" s="55" t="str">
        <f t="shared" si="10"/>
        <v/>
      </c>
      <c r="AG143" s="55"/>
      <c r="AH143" s="55" t="str">
        <f t="shared" si="11"/>
        <v>#NUM!</v>
      </c>
      <c r="AI143" s="55" t="str">
        <f t="shared" si="12"/>
        <v>#NUM!</v>
      </c>
      <c r="AJ143" s="152" t="str">
        <f t="shared" si="13"/>
        <v/>
      </c>
      <c r="AK143" s="176" t="str">
        <f t="shared" si="14"/>
        <v/>
      </c>
      <c r="AL143" s="176" t="str">
        <f t="shared" si="20"/>
        <v/>
      </c>
      <c r="AM143" s="176" t="str">
        <f t="shared" si="15"/>
        <v/>
      </c>
      <c r="AN143" s="55"/>
      <c r="AO143" s="55"/>
      <c r="AP143" s="55"/>
      <c r="AQ143" s="105" t="str">
        <f t="shared" si="16"/>
        <v/>
      </c>
      <c r="AR143" s="105"/>
      <c r="AS143" s="129" t="str">
        <f>'CADASTRO PROD'!I141</f>
        <v/>
      </c>
      <c r="AT143" s="129" t="str">
        <f t="shared" si="17"/>
        <v>0</v>
      </c>
      <c r="AU143" s="105" t="str">
        <f t="shared" si="21"/>
        <v/>
      </c>
      <c r="AV143" s="129"/>
      <c r="AW143" s="129"/>
      <c r="AX143" s="129"/>
      <c r="AY143" s="129"/>
      <c r="AZ143" s="129"/>
      <c r="BA143" s="55"/>
      <c r="BB143" s="55"/>
      <c r="BC143" s="55"/>
      <c r="BD143" s="55"/>
      <c r="BE143" s="55"/>
    </row>
    <row r="144" ht="30.0" customHeight="1">
      <c r="A144" s="1"/>
      <c r="B144" s="166" t="str">
        <f t="shared" si="1"/>
        <v>0</v>
      </c>
      <c r="C144" s="98" t="str">
        <f t="shared" si="18"/>
        <v>-</v>
      </c>
      <c r="D144" s="151" t="str">
        <f>IF('CADASTRO PROD'!D142 = "","", 'CADASTRO PROD'!D142)</f>
        <v/>
      </c>
      <c r="E144" s="100" t="str">
        <f>IF('CADASTRO PROD'!E142:G142 = "", "", 'CADASTRO PROD'!E142:G142)</f>
        <v/>
      </c>
      <c r="F144" s="92"/>
      <c r="G144" s="93"/>
      <c r="H144" s="101" t="str">
        <f>IFERROR(VLOOKUP(D144, 'CADASTRO PROD'!$D$8:$H$407, 5, FALSE),"")</f>
        <v/>
      </c>
      <c r="I144" s="101" t="str">
        <f>VLOOKUP(D144, 'INVENTÁRIO'!$D$11:$I$511, 6, FALSE)</f>
        <v/>
      </c>
      <c r="J144" s="98" t="str">
        <f t="shared" si="2"/>
        <v/>
      </c>
      <c r="K144" s="103" t="str">
        <f>IF(D144 = "", "", SUMIFS('LANÇAMENTOS ENT'!T:T, 'LANÇAMENTOS ENT'!E:E, D144))</f>
        <v>  </v>
      </c>
      <c r="L144" s="103" t="str">
        <f>IF(D144 = "", "",SUMIFS('LANÇAMENTOS SAÍ'!M:M, 'LANÇAMENTOS SAÍ'!E:E, D144))</f>
        <v>  </v>
      </c>
      <c r="M144" s="124" t="str">
        <f>IF(D144 = "", "", SUMIFS('LANÇAMENTOS ENT'!N:N, 'LANÇAMENTOS ENT'!E:E, D144))</f>
        <v/>
      </c>
      <c r="N144" s="124" t="str">
        <f>IF(D144 = "", "",SUMIFS('LANÇAMENTOS SAÍ'!K:K, 'LANÇAMENTOS SAÍ'!E:E, D144))</f>
        <v/>
      </c>
      <c r="O144" s="195" t="str">
        <f>IFERROR(VLOOKUP(D144,'INVENTÁRIO'!$D$11:$L$411, 9, FALSE)/SUM('INVENTÁRIO'!L:L),"")</f>
        <v>0.0%</v>
      </c>
      <c r="P144" s="195" t="str">
        <f>IFERROR(I144/SUM('INVENTÁRIO'!I:I), "")</f>
        <v>0.0%</v>
      </c>
      <c r="Q144" s="124" t="str">
        <f t="shared" si="3"/>
        <v/>
      </c>
      <c r="R144" s="124" t="str">
        <f t="shared" si="4"/>
        <v/>
      </c>
      <c r="S144" s="185"/>
      <c r="T144" s="185"/>
      <c r="U144" s="35"/>
      <c r="V144" s="4"/>
      <c r="W144" s="4"/>
      <c r="X144" s="4"/>
      <c r="Y144" s="55"/>
      <c r="Z144" s="55" t="str">
        <f t="shared" si="6"/>
        <v/>
      </c>
      <c r="AA144" s="105" t="str">
        <f t="shared" si="7"/>
        <v/>
      </c>
      <c r="AB144" s="152" t="str">
        <f t="shared" si="8"/>
        <v/>
      </c>
      <c r="AC144" s="55"/>
      <c r="AD144" s="55" t="str">
        <f t="shared" si="9"/>
        <v/>
      </c>
      <c r="AE144" s="105" t="str">
        <f t="shared" si="19"/>
        <v/>
      </c>
      <c r="AF144" s="55" t="str">
        <f t="shared" si="10"/>
        <v/>
      </c>
      <c r="AG144" s="55"/>
      <c r="AH144" s="55" t="str">
        <f t="shared" si="11"/>
        <v>#NUM!</v>
      </c>
      <c r="AI144" s="55" t="str">
        <f t="shared" si="12"/>
        <v>#NUM!</v>
      </c>
      <c r="AJ144" s="152" t="str">
        <f t="shared" si="13"/>
        <v/>
      </c>
      <c r="AK144" s="176" t="str">
        <f t="shared" si="14"/>
        <v/>
      </c>
      <c r="AL144" s="176" t="str">
        <f t="shared" si="20"/>
        <v/>
      </c>
      <c r="AM144" s="176" t="str">
        <f t="shared" si="15"/>
        <v/>
      </c>
      <c r="AN144" s="55"/>
      <c r="AO144" s="55"/>
      <c r="AP144" s="55"/>
      <c r="AQ144" s="105" t="str">
        <f t="shared" si="16"/>
        <v/>
      </c>
      <c r="AR144" s="105"/>
      <c r="AS144" s="129" t="str">
        <f>'CADASTRO PROD'!I142</f>
        <v/>
      </c>
      <c r="AT144" s="129" t="str">
        <f t="shared" si="17"/>
        <v>0</v>
      </c>
      <c r="AU144" s="105" t="str">
        <f t="shared" si="21"/>
        <v/>
      </c>
      <c r="AV144" s="129"/>
      <c r="AW144" s="129"/>
      <c r="AX144" s="129"/>
      <c r="AY144" s="129"/>
      <c r="AZ144" s="129"/>
      <c r="BA144" s="55"/>
      <c r="BB144" s="55"/>
      <c r="BC144" s="55"/>
      <c r="BD144" s="55"/>
      <c r="BE144" s="55"/>
    </row>
    <row r="145" ht="30.0" customHeight="1">
      <c r="A145" s="1"/>
      <c r="B145" s="166" t="str">
        <f t="shared" si="1"/>
        <v>0</v>
      </c>
      <c r="C145" s="108" t="str">
        <f t="shared" si="18"/>
        <v>-</v>
      </c>
      <c r="D145" s="150" t="str">
        <f>IF('CADASTRO PROD'!D143 = "","", 'CADASTRO PROD'!D143)</f>
        <v/>
      </c>
      <c r="E145" s="110" t="str">
        <f>IF('CADASTRO PROD'!E143:G143 = "", "", 'CADASTRO PROD'!E143:G143)</f>
        <v/>
      </c>
      <c r="F145" s="92"/>
      <c r="G145" s="93"/>
      <c r="H145" s="111" t="str">
        <f>IFERROR(VLOOKUP(D145, 'CADASTRO PROD'!$D$8:$H$407, 5, FALSE),"")</f>
        <v/>
      </c>
      <c r="I145" s="111" t="str">
        <f>VLOOKUP(D145, 'INVENTÁRIO'!$D$11:$I$511, 6, FALSE)</f>
        <v/>
      </c>
      <c r="J145" s="108" t="str">
        <f t="shared" si="2"/>
        <v/>
      </c>
      <c r="K145" s="113" t="str">
        <f>IF(D145 = "", "", SUMIFS('LANÇAMENTOS ENT'!T:T, 'LANÇAMENTOS ENT'!E:E, D145))</f>
        <v>  </v>
      </c>
      <c r="L145" s="113" t="str">
        <f>IF(D145 = "", "",SUMIFS('LANÇAMENTOS SAÍ'!M:M, 'LANÇAMENTOS SAÍ'!E:E, D145))</f>
        <v>  </v>
      </c>
      <c r="M145" s="132" t="str">
        <f>IF(D145 = "", "", SUMIFS('LANÇAMENTOS ENT'!N:N, 'LANÇAMENTOS ENT'!E:E, D145))</f>
        <v/>
      </c>
      <c r="N145" s="132" t="str">
        <f>IF(D145 = "", "",SUMIFS('LANÇAMENTOS SAÍ'!K:K, 'LANÇAMENTOS SAÍ'!E:E, D145))</f>
        <v/>
      </c>
      <c r="O145" s="197" t="str">
        <f>IFERROR(VLOOKUP(D145,'INVENTÁRIO'!$D$11:$L$411, 9, FALSE)/SUM('INVENTÁRIO'!L:L),"")</f>
        <v>0.0%</v>
      </c>
      <c r="P145" s="197" t="str">
        <f>IFERROR(I145/SUM('INVENTÁRIO'!I:I), "")</f>
        <v>0.0%</v>
      </c>
      <c r="Q145" s="132" t="str">
        <f t="shared" si="3"/>
        <v/>
      </c>
      <c r="R145" s="132" t="str">
        <f t="shared" si="4"/>
        <v/>
      </c>
      <c r="S145" s="185"/>
      <c r="T145" s="185"/>
      <c r="U145" s="35"/>
      <c r="V145" s="4"/>
      <c r="W145" s="4"/>
      <c r="X145" s="4"/>
      <c r="Y145" s="55"/>
      <c r="Z145" s="55" t="str">
        <f t="shared" si="6"/>
        <v/>
      </c>
      <c r="AA145" s="105" t="str">
        <f t="shared" si="7"/>
        <v/>
      </c>
      <c r="AB145" s="152" t="str">
        <f t="shared" si="8"/>
        <v/>
      </c>
      <c r="AC145" s="55"/>
      <c r="AD145" s="55" t="str">
        <f t="shared" si="9"/>
        <v/>
      </c>
      <c r="AE145" s="105" t="str">
        <f t="shared" si="19"/>
        <v/>
      </c>
      <c r="AF145" s="55" t="str">
        <f t="shared" si="10"/>
        <v/>
      </c>
      <c r="AG145" s="55"/>
      <c r="AH145" s="55" t="str">
        <f t="shared" si="11"/>
        <v>#NUM!</v>
      </c>
      <c r="AI145" s="55" t="str">
        <f t="shared" si="12"/>
        <v>#NUM!</v>
      </c>
      <c r="AJ145" s="152" t="str">
        <f t="shared" si="13"/>
        <v/>
      </c>
      <c r="AK145" s="176" t="str">
        <f t="shared" si="14"/>
        <v/>
      </c>
      <c r="AL145" s="176" t="str">
        <f t="shared" si="20"/>
        <v/>
      </c>
      <c r="AM145" s="176" t="str">
        <f t="shared" si="15"/>
        <v/>
      </c>
      <c r="AN145" s="55"/>
      <c r="AO145" s="55"/>
      <c r="AP145" s="55"/>
      <c r="AQ145" s="105" t="str">
        <f t="shared" si="16"/>
        <v/>
      </c>
      <c r="AR145" s="105"/>
      <c r="AS145" s="129" t="str">
        <f>'CADASTRO PROD'!I143</f>
        <v/>
      </c>
      <c r="AT145" s="129" t="str">
        <f t="shared" si="17"/>
        <v>0</v>
      </c>
      <c r="AU145" s="105" t="str">
        <f t="shared" si="21"/>
        <v/>
      </c>
      <c r="AV145" s="129"/>
      <c r="AW145" s="129"/>
      <c r="AX145" s="129"/>
      <c r="AY145" s="129"/>
      <c r="AZ145" s="129"/>
      <c r="BA145" s="55"/>
      <c r="BB145" s="55"/>
      <c r="BC145" s="55"/>
      <c r="BD145" s="55"/>
      <c r="BE145" s="55"/>
    </row>
    <row r="146" ht="30.0" customHeight="1">
      <c r="A146" s="1"/>
      <c r="B146" s="166" t="str">
        <f t="shared" si="1"/>
        <v>0</v>
      </c>
      <c r="C146" s="98" t="str">
        <f t="shared" si="18"/>
        <v>-</v>
      </c>
      <c r="D146" s="151" t="str">
        <f>IF('CADASTRO PROD'!D144 = "","", 'CADASTRO PROD'!D144)</f>
        <v/>
      </c>
      <c r="E146" s="100" t="str">
        <f>IF('CADASTRO PROD'!E144:G144 = "", "", 'CADASTRO PROD'!E144:G144)</f>
        <v/>
      </c>
      <c r="F146" s="92"/>
      <c r="G146" s="93"/>
      <c r="H146" s="101" t="str">
        <f>IFERROR(VLOOKUP(D146, 'CADASTRO PROD'!$D$8:$H$407, 5, FALSE),"")</f>
        <v/>
      </c>
      <c r="I146" s="101" t="str">
        <f>VLOOKUP(D146, 'INVENTÁRIO'!$D$11:$I$511, 6, FALSE)</f>
        <v/>
      </c>
      <c r="J146" s="98" t="str">
        <f t="shared" si="2"/>
        <v/>
      </c>
      <c r="K146" s="103" t="str">
        <f>IF(D146 = "", "", SUMIFS('LANÇAMENTOS ENT'!T:T, 'LANÇAMENTOS ENT'!E:E, D146))</f>
        <v>  </v>
      </c>
      <c r="L146" s="103" t="str">
        <f>IF(D146 = "", "",SUMIFS('LANÇAMENTOS SAÍ'!M:M, 'LANÇAMENTOS SAÍ'!E:E, D146))</f>
        <v>  </v>
      </c>
      <c r="M146" s="124" t="str">
        <f>IF(D146 = "", "", SUMIFS('LANÇAMENTOS ENT'!N:N, 'LANÇAMENTOS ENT'!E:E, D146))</f>
        <v/>
      </c>
      <c r="N146" s="124" t="str">
        <f>IF(D146 = "", "",SUMIFS('LANÇAMENTOS SAÍ'!K:K, 'LANÇAMENTOS SAÍ'!E:E, D146))</f>
        <v/>
      </c>
      <c r="O146" s="195" t="str">
        <f>IFERROR(VLOOKUP(D146,'INVENTÁRIO'!$D$11:$L$411, 9, FALSE)/SUM('INVENTÁRIO'!L:L),"")</f>
        <v>0.0%</v>
      </c>
      <c r="P146" s="195" t="str">
        <f>IFERROR(I146/SUM('INVENTÁRIO'!I:I), "")</f>
        <v>0.0%</v>
      </c>
      <c r="Q146" s="124" t="str">
        <f t="shared" si="3"/>
        <v/>
      </c>
      <c r="R146" s="124" t="str">
        <f t="shared" si="4"/>
        <v/>
      </c>
      <c r="S146" s="185"/>
      <c r="T146" s="185"/>
      <c r="U146" s="35"/>
      <c r="V146" s="4"/>
      <c r="W146" s="4"/>
      <c r="X146" s="4"/>
      <c r="Y146" s="55"/>
      <c r="Z146" s="55" t="str">
        <f t="shared" si="6"/>
        <v/>
      </c>
      <c r="AA146" s="105" t="str">
        <f t="shared" si="7"/>
        <v/>
      </c>
      <c r="AB146" s="152" t="str">
        <f t="shared" si="8"/>
        <v/>
      </c>
      <c r="AC146" s="55"/>
      <c r="AD146" s="55" t="str">
        <f t="shared" si="9"/>
        <v/>
      </c>
      <c r="AE146" s="105" t="str">
        <f t="shared" si="19"/>
        <v/>
      </c>
      <c r="AF146" s="55" t="str">
        <f t="shared" si="10"/>
        <v/>
      </c>
      <c r="AG146" s="55"/>
      <c r="AH146" s="55" t="str">
        <f t="shared" si="11"/>
        <v>#NUM!</v>
      </c>
      <c r="AI146" s="55" t="str">
        <f t="shared" si="12"/>
        <v>#NUM!</v>
      </c>
      <c r="AJ146" s="152" t="str">
        <f t="shared" si="13"/>
        <v/>
      </c>
      <c r="AK146" s="176" t="str">
        <f t="shared" si="14"/>
        <v/>
      </c>
      <c r="AL146" s="176" t="str">
        <f t="shared" si="20"/>
        <v/>
      </c>
      <c r="AM146" s="176" t="str">
        <f t="shared" si="15"/>
        <v/>
      </c>
      <c r="AN146" s="55"/>
      <c r="AO146" s="55"/>
      <c r="AP146" s="55"/>
      <c r="AQ146" s="105" t="str">
        <f t="shared" si="16"/>
        <v/>
      </c>
      <c r="AR146" s="105"/>
      <c r="AS146" s="129" t="str">
        <f>'CADASTRO PROD'!I144</f>
        <v/>
      </c>
      <c r="AT146" s="129" t="str">
        <f t="shared" si="17"/>
        <v>0</v>
      </c>
      <c r="AU146" s="105" t="str">
        <f t="shared" si="21"/>
        <v/>
      </c>
      <c r="AV146" s="129"/>
      <c r="AW146" s="129"/>
      <c r="AX146" s="129"/>
      <c r="AY146" s="129"/>
      <c r="AZ146" s="129"/>
      <c r="BA146" s="55"/>
      <c r="BB146" s="55"/>
      <c r="BC146" s="55"/>
      <c r="BD146" s="55"/>
      <c r="BE146" s="55"/>
    </row>
    <row r="147" ht="30.0" customHeight="1">
      <c r="A147" s="1"/>
      <c r="B147" s="166" t="str">
        <f t="shared" si="1"/>
        <v>0</v>
      </c>
      <c r="C147" s="108" t="str">
        <f t="shared" si="18"/>
        <v>-</v>
      </c>
      <c r="D147" s="150" t="str">
        <f>IF('CADASTRO PROD'!D145 = "","", 'CADASTRO PROD'!D145)</f>
        <v/>
      </c>
      <c r="E147" s="110" t="str">
        <f>IF('CADASTRO PROD'!E145:G145 = "", "", 'CADASTRO PROD'!E145:G145)</f>
        <v/>
      </c>
      <c r="F147" s="92"/>
      <c r="G147" s="93"/>
      <c r="H147" s="111" t="str">
        <f>IFERROR(VLOOKUP(D147, 'CADASTRO PROD'!$D$8:$H$407, 5, FALSE),"")</f>
        <v/>
      </c>
      <c r="I147" s="111" t="str">
        <f>VLOOKUP(D147, 'INVENTÁRIO'!$D$11:$I$511, 6, FALSE)</f>
        <v/>
      </c>
      <c r="J147" s="108" t="str">
        <f t="shared" si="2"/>
        <v/>
      </c>
      <c r="K147" s="113" t="str">
        <f>IF(D147 = "", "", SUMIFS('LANÇAMENTOS ENT'!T:T, 'LANÇAMENTOS ENT'!E:E, D147))</f>
        <v>  </v>
      </c>
      <c r="L147" s="113" t="str">
        <f>IF(D147 = "", "",SUMIFS('LANÇAMENTOS SAÍ'!M:M, 'LANÇAMENTOS SAÍ'!E:E, D147))</f>
        <v>  </v>
      </c>
      <c r="M147" s="132" t="str">
        <f>IF(D147 = "", "", SUMIFS('LANÇAMENTOS ENT'!N:N, 'LANÇAMENTOS ENT'!E:E, D147))</f>
        <v/>
      </c>
      <c r="N147" s="132" t="str">
        <f>IF(D147 = "", "",SUMIFS('LANÇAMENTOS SAÍ'!K:K, 'LANÇAMENTOS SAÍ'!E:E, D147))</f>
        <v/>
      </c>
      <c r="O147" s="197" t="str">
        <f>IFERROR(VLOOKUP(D147,'INVENTÁRIO'!$D$11:$L$411, 9, FALSE)/SUM('INVENTÁRIO'!L:L),"")</f>
        <v>0.0%</v>
      </c>
      <c r="P147" s="197" t="str">
        <f>IFERROR(I147/SUM('INVENTÁRIO'!I:I), "")</f>
        <v>0.0%</v>
      </c>
      <c r="Q147" s="132" t="str">
        <f t="shared" si="3"/>
        <v/>
      </c>
      <c r="R147" s="132" t="str">
        <f t="shared" si="4"/>
        <v/>
      </c>
      <c r="S147" s="185"/>
      <c r="T147" s="185"/>
      <c r="U147" s="35"/>
      <c r="V147" s="4"/>
      <c r="W147" s="4"/>
      <c r="X147" s="4"/>
      <c r="Y147" s="55"/>
      <c r="Z147" s="55" t="str">
        <f t="shared" si="6"/>
        <v/>
      </c>
      <c r="AA147" s="105" t="str">
        <f t="shared" si="7"/>
        <v/>
      </c>
      <c r="AB147" s="152" t="str">
        <f t="shared" si="8"/>
        <v/>
      </c>
      <c r="AC147" s="55"/>
      <c r="AD147" s="55" t="str">
        <f t="shared" si="9"/>
        <v/>
      </c>
      <c r="AE147" s="105" t="str">
        <f t="shared" si="19"/>
        <v/>
      </c>
      <c r="AF147" s="55" t="str">
        <f t="shared" si="10"/>
        <v/>
      </c>
      <c r="AG147" s="55"/>
      <c r="AH147" s="55" t="str">
        <f t="shared" si="11"/>
        <v>#NUM!</v>
      </c>
      <c r="AI147" s="55" t="str">
        <f t="shared" si="12"/>
        <v>#NUM!</v>
      </c>
      <c r="AJ147" s="152" t="str">
        <f t="shared" si="13"/>
        <v/>
      </c>
      <c r="AK147" s="176" t="str">
        <f t="shared" si="14"/>
        <v/>
      </c>
      <c r="AL147" s="176" t="str">
        <f t="shared" si="20"/>
        <v/>
      </c>
      <c r="AM147" s="176" t="str">
        <f t="shared" si="15"/>
        <v/>
      </c>
      <c r="AN147" s="55"/>
      <c r="AO147" s="55"/>
      <c r="AP147" s="55"/>
      <c r="AQ147" s="105" t="str">
        <f t="shared" si="16"/>
        <v/>
      </c>
      <c r="AR147" s="105"/>
      <c r="AS147" s="129" t="str">
        <f>'CADASTRO PROD'!I145</f>
        <v/>
      </c>
      <c r="AT147" s="129" t="str">
        <f t="shared" si="17"/>
        <v>0</v>
      </c>
      <c r="AU147" s="105" t="str">
        <f t="shared" si="21"/>
        <v/>
      </c>
      <c r="AV147" s="129"/>
      <c r="AW147" s="129"/>
      <c r="AX147" s="129"/>
      <c r="AY147" s="129"/>
      <c r="AZ147" s="129"/>
      <c r="BA147" s="55"/>
      <c r="BB147" s="55"/>
      <c r="BC147" s="55"/>
      <c r="BD147" s="55"/>
      <c r="BE147" s="55"/>
    </row>
    <row r="148" ht="30.0" customHeight="1">
      <c r="A148" s="1"/>
      <c r="B148" s="166" t="str">
        <f t="shared" si="1"/>
        <v>0</v>
      </c>
      <c r="C148" s="98" t="str">
        <f t="shared" si="18"/>
        <v>-</v>
      </c>
      <c r="D148" s="151" t="str">
        <f>IF('CADASTRO PROD'!D146 = "","", 'CADASTRO PROD'!D146)</f>
        <v/>
      </c>
      <c r="E148" s="100" t="str">
        <f>IF('CADASTRO PROD'!E146:G146 = "", "", 'CADASTRO PROD'!E146:G146)</f>
        <v/>
      </c>
      <c r="F148" s="92"/>
      <c r="G148" s="93"/>
      <c r="H148" s="101" t="str">
        <f>IFERROR(VLOOKUP(D148, 'CADASTRO PROD'!$D$8:$H$407, 5, FALSE),"")</f>
        <v/>
      </c>
      <c r="I148" s="101" t="str">
        <f>VLOOKUP(D148, 'INVENTÁRIO'!$D$11:$I$511, 6, FALSE)</f>
        <v/>
      </c>
      <c r="J148" s="98" t="str">
        <f t="shared" si="2"/>
        <v/>
      </c>
      <c r="K148" s="103" t="str">
        <f>IF(D148 = "", "", SUMIFS('LANÇAMENTOS ENT'!T:T, 'LANÇAMENTOS ENT'!E:E, D148))</f>
        <v>  </v>
      </c>
      <c r="L148" s="103" t="str">
        <f>IF(D148 = "", "",SUMIFS('LANÇAMENTOS SAÍ'!M:M, 'LANÇAMENTOS SAÍ'!E:E, D148))</f>
        <v>  </v>
      </c>
      <c r="M148" s="124" t="str">
        <f>IF(D148 = "", "", SUMIFS('LANÇAMENTOS ENT'!N:N, 'LANÇAMENTOS ENT'!E:E, D148))</f>
        <v/>
      </c>
      <c r="N148" s="124" t="str">
        <f>IF(D148 = "", "",SUMIFS('LANÇAMENTOS SAÍ'!K:K, 'LANÇAMENTOS SAÍ'!E:E, D148))</f>
        <v/>
      </c>
      <c r="O148" s="195" t="str">
        <f>IFERROR(VLOOKUP(D148,'INVENTÁRIO'!$D$11:$L$411, 9, FALSE)/SUM('INVENTÁRIO'!L:L),"")</f>
        <v>0.0%</v>
      </c>
      <c r="P148" s="195" t="str">
        <f>IFERROR(I148/SUM('INVENTÁRIO'!I:I), "")</f>
        <v>0.0%</v>
      </c>
      <c r="Q148" s="124" t="str">
        <f t="shared" si="3"/>
        <v/>
      </c>
      <c r="R148" s="124" t="str">
        <f t="shared" si="4"/>
        <v/>
      </c>
      <c r="S148" s="185"/>
      <c r="T148" s="185"/>
      <c r="U148" s="35"/>
      <c r="V148" s="4"/>
      <c r="W148" s="4"/>
      <c r="X148" s="4"/>
      <c r="Y148" s="55"/>
      <c r="Z148" s="55" t="str">
        <f t="shared" si="6"/>
        <v/>
      </c>
      <c r="AA148" s="105" t="str">
        <f t="shared" si="7"/>
        <v/>
      </c>
      <c r="AB148" s="152" t="str">
        <f t="shared" si="8"/>
        <v/>
      </c>
      <c r="AC148" s="55"/>
      <c r="AD148" s="55" t="str">
        <f t="shared" si="9"/>
        <v/>
      </c>
      <c r="AE148" s="105" t="str">
        <f t="shared" si="19"/>
        <v/>
      </c>
      <c r="AF148" s="55" t="str">
        <f t="shared" si="10"/>
        <v/>
      </c>
      <c r="AG148" s="55"/>
      <c r="AH148" s="55" t="str">
        <f t="shared" si="11"/>
        <v>#NUM!</v>
      </c>
      <c r="AI148" s="55" t="str">
        <f t="shared" si="12"/>
        <v>#NUM!</v>
      </c>
      <c r="AJ148" s="152" t="str">
        <f t="shared" si="13"/>
        <v/>
      </c>
      <c r="AK148" s="176" t="str">
        <f t="shared" si="14"/>
        <v/>
      </c>
      <c r="AL148" s="176" t="str">
        <f t="shared" si="20"/>
        <v/>
      </c>
      <c r="AM148" s="176" t="str">
        <f t="shared" si="15"/>
        <v/>
      </c>
      <c r="AN148" s="55"/>
      <c r="AO148" s="55"/>
      <c r="AP148" s="55"/>
      <c r="AQ148" s="105" t="str">
        <f t="shared" si="16"/>
        <v/>
      </c>
      <c r="AR148" s="105"/>
      <c r="AS148" s="129" t="str">
        <f>'CADASTRO PROD'!I146</f>
        <v/>
      </c>
      <c r="AT148" s="129" t="str">
        <f t="shared" si="17"/>
        <v>0</v>
      </c>
      <c r="AU148" s="105" t="str">
        <f t="shared" si="21"/>
        <v/>
      </c>
      <c r="AV148" s="129"/>
      <c r="AW148" s="129"/>
      <c r="AX148" s="129"/>
      <c r="AY148" s="129"/>
      <c r="AZ148" s="129"/>
      <c r="BA148" s="55"/>
      <c r="BB148" s="55"/>
      <c r="BC148" s="55"/>
      <c r="BD148" s="55"/>
      <c r="BE148" s="55"/>
    </row>
    <row r="149" ht="30.0" customHeight="1">
      <c r="A149" s="1"/>
      <c r="B149" s="166" t="str">
        <f t="shared" si="1"/>
        <v>0</v>
      </c>
      <c r="C149" s="108" t="str">
        <f t="shared" si="18"/>
        <v>-</v>
      </c>
      <c r="D149" s="150" t="str">
        <f>IF('CADASTRO PROD'!D147 = "","", 'CADASTRO PROD'!D147)</f>
        <v/>
      </c>
      <c r="E149" s="110" t="str">
        <f>IF('CADASTRO PROD'!E147:G147 = "", "", 'CADASTRO PROD'!E147:G147)</f>
        <v/>
      </c>
      <c r="F149" s="92"/>
      <c r="G149" s="93"/>
      <c r="H149" s="111" t="str">
        <f>IFERROR(VLOOKUP(D149, 'CADASTRO PROD'!$D$8:$H$407, 5, FALSE),"")</f>
        <v/>
      </c>
      <c r="I149" s="111" t="str">
        <f>VLOOKUP(D149, 'INVENTÁRIO'!$D$11:$I$511, 6, FALSE)</f>
        <v/>
      </c>
      <c r="J149" s="108" t="str">
        <f t="shared" si="2"/>
        <v/>
      </c>
      <c r="K149" s="113" t="str">
        <f>IF(D149 = "", "", SUMIFS('LANÇAMENTOS ENT'!T:T, 'LANÇAMENTOS ENT'!E:E, D149))</f>
        <v>  </v>
      </c>
      <c r="L149" s="113" t="str">
        <f>IF(D149 = "", "",SUMIFS('LANÇAMENTOS SAÍ'!M:M, 'LANÇAMENTOS SAÍ'!E:E, D149))</f>
        <v>  </v>
      </c>
      <c r="M149" s="132" t="str">
        <f>IF(D149 = "", "", SUMIFS('LANÇAMENTOS ENT'!N:N, 'LANÇAMENTOS ENT'!E:E, D149))</f>
        <v/>
      </c>
      <c r="N149" s="132" t="str">
        <f>IF(D149 = "", "",SUMIFS('LANÇAMENTOS SAÍ'!K:K, 'LANÇAMENTOS SAÍ'!E:E, D149))</f>
        <v/>
      </c>
      <c r="O149" s="197" t="str">
        <f>IFERROR(VLOOKUP(D149,'INVENTÁRIO'!$D$11:$L$411, 9, FALSE)/SUM('INVENTÁRIO'!L:L),"")</f>
        <v>0.0%</v>
      </c>
      <c r="P149" s="197" t="str">
        <f>IFERROR(I149/SUM('INVENTÁRIO'!I:I), "")</f>
        <v>0.0%</v>
      </c>
      <c r="Q149" s="132" t="str">
        <f t="shared" si="3"/>
        <v/>
      </c>
      <c r="R149" s="132" t="str">
        <f t="shared" si="4"/>
        <v/>
      </c>
      <c r="S149" s="185"/>
      <c r="T149" s="185"/>
      <c r="U149" s="35"/>
      <c r="V149" s="4"/>
      <c r="W149" s="4"/>
      <c r="X149" s="4"/>
      <c r="Y149" s="55"/>
      <c r="Z149" s="55" t="str">
        <f t="shared" si="6"/>
        <v/>
      </c>
      <c r="AA149" s="105" t="str">
        <f t="shared" si="7"/>
        <v/>
      </c>
      <c r="AB149" s="152" t="str">
        <f t="shared" si="8"/>
        <v/>
      </c>
      <c r="AC149" s="55"/>
      <c r="AD149" s="55" t="str">
        <f t="shared" si="9"/>
        <v/>
      </c>
      <c r="AE149" s="105" t="str">
        <f t="shared" si="19"/>
        <v/>
      </c>
      <c r="AF149" s="55" t="str">
        <f t="shared" si="10"/>
        <v/>
      </c>
      <c r="AG149" s="55"/>
      <c r="AH149" s="55" t="str">
        <f t="shared" si="11"/>
        <v>#NUM!</v>
      </c>
      <c r="AI149" s="55" t="str">
        <f t="shared" si="12"/>
        <v>#NUM!</v>
      </c>
      <c r="AJ149" s="152" t="str">
        <f t="shared" si="13"/>
        <v/>
      </c>
      <c r="AK149" s="176" t="str">
        <f t="shared" si="14"/>
        <v/>
      </c>
      <c r="AL149" s="176" t="str">
        <f t="shared" si="20"/>
        <v/>
      </c>
      <c r="AM149" s="176" t="str">
        <f t="shared" si="15"/>
        <v/>
      </c>
      <c r="AN149" s="55"/>
      <c r="AO149" s="55"/>
      <c r="AP149" s="55"/>
      <c r="AQ149" s="105" t="str">
        <f t="shared" si="16"/>
        <v/>
      </c>
      <c r="AR149" s="105"/>
      <c r="AS149" s="129" t="str">
        <f>'CADASTRO PROD'!I147</f>
        <v/>
      </c>
      <c r="AT149" s="129" t="str">
        <f t="shared" si="17"/>
        <v>0</v>
      </c>
      <c r="AU149" s="105" t="str">
        <f t="shared" si="21"/>
        <v/>
      </c>
      <c r="AV149" s="129"/>
      <c r="AW149" s="129"/>
      <c r="AX149" s="129"/>
      <c r="AY149" s="129"/>
      <c r="AZ149" s="129"/>
      <c r="BA149" s="55"/>
      <c r="BB149" s="55"/>
      <c r="BC149" s="55"/>
      <c r="BD149" s="55"/>
      <c r="BE149" s="55"/>
    </row>
    <row r="150" ht="30.0" customHeight="1">
      <c r="A150" s="1"/>
      <c r="B150" s="166" t="str">
        <f t="shared" si="1"/>
        <v>0</v>
      </c>
      <c r="C150" s="98" t="str">
        <f t="shared" si="18"/>
        <v>-</v>
      </c>
      <c r="D150" s="151" t="str">
        <f>IF('CADASTRO PROD'!D148 = "","", 'CADASTRO PROD'!D148)</f>
        <v/>
      </c>
      <c r="E150" s="100" t="str">
        <f>IF('CADASTRO PROD'!E148:G148 = "", "", 'CADASTRO PROD'!E148:G148)</f>
        <v/>
      </c>
      <c r="F150" s="92"/>
      <c r="G150" s="93"/>
      <c r="H150" s="101" t="str">
        <f>IFERROR(VLOOKUP(D150, 'CADASTRO PROD'!$D$8:$H$407, 5, FALSE),"")</f>
        <v/>
      </c>
      <c r="I150" s="101" t="str">
        <f>VLOOKUP(D150, 'INVENTÁRIO'!$D$11:$I$511, 6, FALSE)</f>
        <v/>
      </c>
      <c r="J150" s="98" t="str">
        <f t="shared" si="2"/>
        <v/>
      </c>
      <c r="K150" s="103" t="str">
        <f>IF(D150 = "", "", SUMIFS('LANÇAMENTOS ENT'!T:T, 'LANÇAMENTOS ENT'!E:E, D150))</f>
        <v>  </v>
      </c>
      <c r="L150" s="103" t="str">
        <f>IF(D150 = "", "",SUMIFS('LANÇAMENTOS SAÍ'!M:M, 'LANÇAMENTOS SAÍ'!E:E, D150))</f>
        <v>  </v>
      </c>
      <c r="M150" s="124" t="str">
        <f>IF(D150 = "", "", SUMIFS('LANÇAMENTOS ENT'!N:N, 'LANÇAMENTOS ENT'!E:E, D150))</f>
        <v/>
      </c>
      <c r="N150" s="124" t="str">
        <f>IF(D150 = "", "",SUMIFS('LANÇAMENTOS SAÍ'!K:K, 'LANÇAMENTOS SAÍ'!E:E, D150))</f>
        <v/>
      </c>
      <c r="O150" s="195" t="str">
        <f>IFERROR(VLOOKUP(D150,'INVENTÁRIO'!$D$11:$L$411, 9, FALSE)/SUM('INVENTÁRIO'!L:L),"")</f>
        <v>0.0%</v>
      </c>
      <c r="P150" s="195" t="str">
        <f>IFERROR(I150/SUM('INVENTÁRIO'!I:I), "")</f>
        <v>0.0%</v>
      </c>
      <c r="Q150" s="124" t="str">
        <f t="shared" si="3"/>
        <v/>
      </c>
      <c r="R150" s="124" t="str">
        <f t="shared" si="4"/>
        <v/>
      </c>
      <c r="S150" s="185"/>
      <c r="T150" s="185"/>
      <c r="U150" s="35"/>
      <c r="V150" s="4"/>
      <c r="W150" s="4"/>
      <c r="X150" s="4"/>
      <c r="Y150" s="55"/>
      <c r="Z150" s="55" t="str">
        <f t="shared" si="6"/>
        <v/>
      </c>
      <c r="AA150" s="105" t="str">
        <f t="shared" si="7"/>
        <v/>
      </c>
      <c r="AB150" s="152" t="str">
        <f t="shared" si="8"/>
        <v/>
      </c>
      <c r="AC150" s="55"/>
      <c r="AD150" s="55" t="str">
        <f t="shared" si="9"/>
        <v/>
      </c>
      <c r="AE150" s="105" t="str">
        <f t="shared" si="19"/>
        <v/>
      </c>
      <c r="AF150" s="55" t="str">
        <f t="shared" si="10"/>
        <v/>
      </c>
      <c r="AG150" s="55"/>
      <c r="AH150" s="55" t="str">
        <f t="shared" si="11"/>
        <v>#NUM!</v>
      </c>
      <c r="AI150" s="55" t="str">
        <f t="shared" si="12"/>
        <v>#NUM!</v>
      </c>
      <c r="AJ150" s="152" t="str">
        <f t="shared" si="13"/>
        <v/>
      </c>
      <c r="AK150" s="176" t="str">
        <f t="shared" si="14"/>
        <v/>
      </c>
      <c r="AL150" s="176" t="str">
        <f t="shared" si="20"/>
        <v/>
      </c>
      <c r="AM150" s="176" t="str">
        <f t="shared" si="15"/>
        <v/>
      </c>
      <c r="AN150" s="55"/>
      <c r="AO150" s="55"/>
      <c r="AP150" s="55"/>
      <c r="AQ150" s="105" t="str">
        <f t="shared" si="16"/>
        <v/>
      </c>
      <c r="AR150" s="105"/>
      <c r="AS150" s="129" t="str">
        <f>'CADASTRO PROD'!I148</f>
        <v/>
      </c>
      <c r="AT150" s="129" t="str">
        <f t="shared" si="17"/>
        <v>0</v>
      </c>
      <c r="AU150" s="105" t="str">
        <f t="shared" si="21"/>
        <v/>
      </c>
      <c r="AV150" s="129"/>
      <c r="AW150" s="129"/>
      <c r="AX150" s="129"/>
      <c r="AY150" s="129"/>
      <c r="AZ150" s="129"/>
      <c r="BA150" s="55"/>
      <c r="BB150" s="55"/>
      <c r="BC150" s="55"/>
      <c r="BD150" s="55"/>
      <c r="BE150" s="55"/>
    </row>
    <row r="151" ht="30.0" customHeight="1">
      <c r="A151" s="1"/>
      <c r="B151" s="166" t="str">
        <f t="shared" si="1"/>
        <v>0</v>
      </c>
      <c r="C151" s="108" t="str">
        <f t="shared" si="18"/>
        <v>-</v>
      </c>
      <c r="D151" s="150" t="str">
        <f>IF('CADASTRO PROD'!D149 = "","", 'CADASTRO PROD'!D149)</f>
        <v/>
      </c>
      <c r="E151" s="110" t="str">
        <f>IF('CADASTRO PROD'!E149:G149 = "", "", 'CADASTRO PROD'!E149:G149)</f>
        <v/>
      </c>
      <c r="F151" s="92"/>
      <c r="G151" s="93"/>
      <c r="H151" s="111" t="str">
        <f>IFERROR(VLOOKUP(D151, 'CADASTRO PROD'!$D$8:$H$407, 5, FALSE),"")</f>
        <v/>
      </c>
      <c r="I151" s="111" t="str">
        <f>VLOOKUP(D151, 'INVENTÁRIO'!$D$11:$I$511, 6, FALSE)</f>
        <v/>
      </c>
      <c r="J151" s="108" t="str">
        <f t="shared" si="2"/>
        <v/>
      </c>
      <c r="K151" s="113" t="str">
        <f>IF(D151 = "", "", SUMIFS('LANÇAMENTOS ENT'!T:T, 'LANÇAMENTOS ENT'!E:E, D151))</f>
        <v>  </v>
      </c>
      <c r="L151" s="113" t="str">
        <f>IF(D151 = "", "",SUMIFS('LANÇAMENTOS SAÍ'!M:M, 'LANÇAMENTOS SAÍ'!E:E, D151))</f>
        <v>  </v>
      </c>
      <c r="M151" s="132" t="str">
        <f>IF(D151 = "", "", SUMIFS('LANÇAMENTOS ENT'!N:N, 'LANÇAMENTOS ENT'!E:E, D151))</f>
        <v/>
      </c>
      <c r="N151" s="132" t="str">
        <f>IF(D151 = "", "",SUMIFS('LANÇAMENTOS SAÍ'!K:K, 'LANÇAMENTOS SAÍ'!E:E, D151))</f>
        <v/>
      </c>
      <c r="O151" s="197" t="str">
        <f>IFERROR(VLOOKUP(D151,'INVENTÁRIO'!$D$11:$L$411, 9, FALSE)/SUM('INVENTÁRIO'!L:L),"")</f>
        <v>0.0%</v>
      </c>
      <c r="P151" s="197" t="str">
        <f>IFERROR(I151/SUM('INVENTÁRIO'!I:I), "")</f>
        <v>0.0%</v>
      </c>
      <c r="Q151" s="132" t="str">
        <f t="shared" si="3"/>
        <v/>
      </c>
      <c r="R151" s="132" t="str">
        <f t="shared" si="4"/>
        <v/>
      </c>
      <c r="S151" s="185"/>
      <c r="T151" s="185"/>
      <c r="U151" s="35"/>
      <c r="V151" s="4"/>
      <c r="W151" s="4"/>
      <c r="X151" s="4"/>
      <c r="Y151" s="55"/>
      <c r="Z151" s="55" t="str">
        <f t="shared" si="6"/>
        <v/>
      </c>
      <c r="AA151" s="105" t="str">
        <f t="shared" si="7"/>
        <v/>
      </c>
      <c r="AB151" s="152" t="str">
        <f t="shared" si="8"/>
        <v/>
      </c>
      <c r="AC151" s="55"/>
      <c r="AD151" s="55" t="str">
        <f t="shared" si="9"/>
        <v/>
      </c>
      <c r="AE151" s="105" t="str">
        <f t="shared" si="19"/>
        <v/>
      </c>
      <c r="AF151" s="55" t="str">
        <f t="shared" si="10"/>
        <v/>
      </c>
      <c r="AG151" s="55"/>
      <c r="AH151" s="55" t="str">
        <f t="shared" si="11"/>
        <v>#NUM!</v>
      </c>
      <c r="AI151" s="55" t="str">
        <f t="shared" si="12"/>
        <v>#NUM!</v>
      </c>
      <c r="AJ151" s="152" t="str">
        <f t="shared" si="13"/>
        <v/>
      </c>
      <c r="AK151" s="176" t="str">
        <f t="shared" si="14"/>
        <v/>
      </c>
      <c r="AL151" s="176" t="str">
        <f t="shared" si="20"/>
        <v/>
      </c>
      <c r="AM151" s="176" t="str">
        <f t="shared" si="15"/>
        <v/>
      </c>
      <c r="AN151" s="55"/>
      <c r="AO151" s="55"/>
      <c r="AP151" s="55"/>
      <c r="AQ151" s="105" t="str">
        <f t="shared" si="16"/>
        <v/>
      </c>
      <c r="AR151" s="105"/>
      <c r="AS151" s="129" t="str">
        <f>'CADASTRO PROD'!I149</f>
        <v/>
      </c>
      <c r="AT151" s="129" t="str">
        <f t="shared" si="17"/>
        <v>0</v>
      </c>
      <c r="AU151" s="105" t="str">
        <f t="shared" si="21"/>
        <v/>
      </c>
      <c r="AV151" s="129"/>
      <c r="AW151" s="129"/>
      <c r="AX151" s="129"/>
      <c r="AY151" s="129"/>
      <c r="AZ151" s="129"/>
      <c r="BA151" s="55"/>
      <c r="BB151" s="55"/>
      <c r="BC151" s="55"/>
      <c r="BD151" s="55"/>
      <c r="BE151" s="55"/>
    </row>
    <row r="152" ht="30.0" customHeight="1">
      <c r="A152" s="1"/>
      <c r="B152" s="166" t="str">
        <f t="shared" si="1"/>
        <v>0</v>
      </c>
      <c r="C152" s="98" t="str">
        <f t="shared" si="18"/>
        <v>-</v>
      </c>
      <c r="D152" s="151" t="str">
        <f>IF('CADASTRO PROD'!D150 = "","", 'CADASTRO PROD'!D150)</f>
        <v/>
      </c>
      <c r="E152" s="100" t="str">
        <f>IF('CADASTRO PROD'!E150:G150 = "", "", 'CADASTRO PROD'!E150:G150)</f>
        <v/>
      </c>
      <c r="F152" s="92"/>
      <c r="G152" s="93"/>
      <c r="H152" s="101" t="str">
        <f>IFERROR(VLOOKUP(D152, 'CADASTRO PROD'!$D$8:$H$407, 5, FALSE),"")</f>
        <v/>
      </c>
      <c r="I152" s="101" t="str">
        <f>VLOOKUP(D152, 'INVENTÁRIO'!$D$11:$I$511, 6, FALSE)</f>
        <v/>
      </c>
      <c r="J152" s="98" t="str">
        <f t="shared" si="2"/>
        <v/>
      </c>
      <c r="K152" s="103" t="str">
        <f>IF(D152 = "", "", SUMIFS('LANÇAMENTOS ENT'!T:T, 'LANÇAMENTOS ENT'!E:E, D152))</f>
        <v>  </v>
      </c>
      <c r="L152" s="103" t="str">
        <f>IF(D152 = "", "",SUMIFS('LANÇAMENTOS SAÍ'!M:M, 'LANÇAMENTOS SAÍ'!E:E, D152))</f>
        <v>  </v>
      </c>
      <c r="M152" s="124" t="str">
        <f>IF(D152 = "", "", SUMIFS('LANÇAMENTOS ENT'!N:N, 'LANÇAMENTOS ENT'!E:E, D152))</f>
        <v/>
      </c>
      <c r="N152" s="124" t="str">
        <f>IF(D152 = "", "",SUMIFS('LANÇAMENTOS SAÍ'!K:K, 'LANÇAMENTOS SAÍ'!E:E, D152))</f>
        <v/>
      </c>
      <c r="O152" s="195" t="str">
        <f>IFERROR(VLOOKUP(D152,'INVENTÁRIO'!$D$11:$L$411, 9, FALSE)/SUM('INVENTÁRIO'!L:L),"")</f>
        <v>0.0%</v>
      </c>
      <c r="P152" s="195" t="str">
        <f>IFERROR(I152/SUM('INVENTÁRIO'!I:I), "")</f>
        <v>0.0%</v>
      </c>
      <c r="Q152" s="124" t="str">
        <f t="shared" si="3"/>
        <v/>
      </c>
      <c r="R152" s="124" t="str">
        <f t="shared" si="4"/>
        <v/>
      </c>
      <c r="S152" s="185"/>
      <c r="T152" s="185"/>
      <c r="U152" s="35"/>
      <c r="V152" s="4"/>
      <c r="W152" s="4"/>
      <c r="X152" s="4"/>
      <c r="Y152" s="55"/>
      <c r="Z152" s="55" t="str">
        <f t="shared" si="6"/>
        <v/>
      </c>
      <c r="AA152" s="105" t="str">
        <f t="shared" si="7"/>
        <v/>
      </c>
      <c r="AB152" s="152" t="str">
        <f t="shared" si="8"/>
        <v/>
      </c>
      <c r="AC152" s="55"/>
      <c r="AD152" s="55" t="str">
        <f t="shared" si="9"/>
        <v/>
      </c>
      <c r="AE152" s="105" t="str">
        <f t="shared" si="19"/>
        <v/>
      </c>
      <c r="AF152" s="55" t="str">
        <f t="shared" si="10"/>
        <v/>
      </c>
      <c r="AG152" s="55"/>
      <c r="AH152" s="55" t="str">
        <f t="shared" si="11"/>
        <v>#NUM!</v>
      </c>
      <c r="AI152" s="55" t="str">
        <f t="shared" si="12"/>
        <v>#NUM!</v>
      </c>
      <c r="AJ152" s="152" t="str">
        <f t="shared" si="13"/>
        <v/>
      </c>
      <c r="AK152" s="176" t="str">
        <f t="shared" si="14"/>
        <v/>
      </c>
      <c r="AL152" s="176" t="str">
        <f t="shared" si="20"/>
        <v/>
      </c>
      <c r="AM152" s="176" t="str">
        <f t="shared" si="15"/>
        <v/>
      </c>
      <c r="AN152" s="55"/>
      <c r="AO152" s="55"/>
      <c r="AP152" s="55"/>
      <c r="AQ152" s="105" t="str">
        <f t="shared" si="16"/>
        <v/>
      </c>
      <c r="AR152" s="105"/>
      <c r="AS152" s="129" t="str">
        <f>'CADASTRO PROD'!I150</f>
        <v/>
      </c>
      <c r="AT152" s="129" t="str">
        <f t="shared" si="17"/>
        <v>0</v>
      </c>
      <c r="AU152" s="105" t="str">
        <f t="shared" si="21"/>
        <v/>
      </c>
      <c r="AV152" s="129"/>
      <c r="AW152" s="129"/>
      <c r="AX152" s="129"/>
      <c r="AY152" s="129"/>
      <c r="AZ152" s="129"/>
      <c r="BA152" s="55"/>
      <c r="BB152" s="55"/>
      <c r="BC152" s="55"/>
      <c r="BD152" s="55"/>
      <c r="BE152" s="55"/>
    </row>
    <row r="153" ht="30.0" customHeight="1">
      <c r="A153" s="1"/>
      <c r="B153" s="166" t="str">
        <f t="shared" si="1"/>
        <v>0</v>
      </c>
      <c r="C153" s="108" t="str">
        <f t="shared" si="18"/>
        <v>-</v>
      </c>
      <c r="D153" s="150" t="str">
        <f>IF('CADASTRO PROD'!D151 = "","", 'CADASTRO PROD'!D151)</f>
        <v/>
      </c>
      <c r="E153" s="110" t="str">
        <f>IF('CADASTRO PROD'!E151:G151 = "", "", 'CADASTRO PROD'!E151:G151)</f>
        <v/>
      </c>
      <c r="F153" s="92"/>
      <c r="G153" s="93"/>
      <c r="H153" s="111" t="str">
        <f>IFERROR(VLOOKUP(D153, 'CADASTRO PROD'!$D$8:$H$407, 5, FALSE),"")</f>
        <v/>
      </c>
      <c r="I153" s="111" t="str">
        <f>VLOOKUP(D153, 'INVENTÁRIO'!$D$11:$I$511, 6, FALSE)</f>
        <v/>
      </c>
      <c r="J153" s="108" t="str">
        <f t="shared" si="2"/>
        <v/>
      </c>
      <c r="K153" s="113" t="str">
        <f>IF(D153 = "", "", SUMIFS('LANÇAMENTOS ENT'!T:T, 'LANÇAMENTOS ENT'!E:E, D153))</f>
        <v>  </v>
      </c>
      <c r="L153" s="113" t="str">
        <f>IF(D153 = "", "",SUMIFS('LANÇAMENTOS SAÍ'!M:M, 'LANÇAMENTOS SAÍ'!E:E, D153))</f>
        <v>  </v>
      </c>
      <c r="M153" s="132" t="str">
        <f>IF(D153 = "", "", SUMIFS('LANÇAMENTOS ENT'!N:N, 'LANÇAMENTOS ENT'!E:E, D153))</f>
        <v/>
      </c>
      <c r="N153" s="132" t="str">
        <f>IF(D153 = "", "",SUMIFS('LANÇAMENTOS SAÍ'!K:K, 'LANÇAMENTOS SAÍ'!E:E, D153))</f>
        <v/>
      </c>
      <c r="O153" s="197" t="str">
        <f>IFERROR(VLOOKUP(D153,'INVENTÁRIO'!$D$11:$L$411, 9, FALSE)/SUM('INVENTÁRIO'!L:L),"")</f>
        <v>0.0%</v>
      </c>
      <c r="P153" s="197" t="str">
        <f>IFERROR(I153/SUM('INVENTÁRIO'!I:I), "")</f>
        <v>0.0%</v>
      </c>
      <c r="Q153" s="132" t="str">
        <f t="shared" si="3"/>
        <v/>
      </c>
      <c r="R153" s="132" t="str">
        <f t="shared" si="4"/>
        <v/>
      </c>
      <c r="S153" s="185"/>
      <c r="T153" s="185"/>
      <c r="U153" s="35"/>
      <c r="V153" s="4"/>
      <c r="W153" s="4"/>
      <c r="X153" s="4"/>
      <c r="Y153" s="55"/>
      <c r="Z153" s="55" t="str">
        <f t="shared" si="6"/>
        <v/>
      </c>
      <c r="AA153" s="105" t="str">
        <f t="shared" si="7"/>
        <v/>
      </c>
      <c r="AB153" s="152" t="str">
        <f t="shared" si="8"/>
        <v/>
      </c>
      <c r="AC153" s="55"/>
      <c r="AD153" s="55" t="str">
        <f t="shared" si="9"/>
        <v/>
      </c>
      <c r="AE153" s="105" t="str">
        <f t="shared" si="19"/>
        <v/>
      </c>
      <c r="AF153" s="55" t="str">
        <f t="shared" si="10"/>
        <v/>
      </c>
      <c r="AG153" s="55"/>
      <c r="AH153" s="55" t="str">
        <f t="shared" si="11"/>
        <v>#NUM!</v>
      </c>
      <c r="AI153" s="55" t="str">
        <f t="shared" si="12"/>
        <v>#NUM!</v>
      </c>
      <c r="AJ153" s="152" t="str">
        <f t="shared" si="13"/>
        <v/>
      </c>
      <c r="AK153" s="176" t="str">
        <f t="shared" si="14"/>
        <v/>
      </c>
      <c r="AL153" s="176" t="str">
        <f t="shared" si="20"/>
        <v/>
      </c>
      <c r="AM153" s="176" t="str">
        <f t="shared" si="15"/>
        <v/>
      </c>
      <c r="AN153" s="55"/>
      <c r="AO153" s="55"/>
      <c r="AP153" s="55"/>
      <c r="AQ153" s="105" t="str">
        <f t="shared" si="16"/>
        <v/>
      </c>
      <c r="AR153" s="105"/>
      <c r="AS153" s="129" t="str">
        <f>'CADASTRO PROD'!I151</f>
        <v/>
      </c>
      <c r="AT153" s="129" t="str">
        <f t="shared" si="17"/>
        <v>0</v>
      </c>
      <c r="AU153" s="105" t="str">
        <f t="shared" si="21"/>
        <v/>
      </c>
      <c r="AV153" s="129"/>
      <c r="AW153" s="129"/>
      <c r="AX153" s="129"/>
      <c r="AY153" s="129"/>
      <c r="AZ153" s="129"/>
      <c r="BA153" s="55"/>
      <c r="BB153" s="55"/>
      <c r="BC153" s="55"/>
      <c r="BD153" s="55"/>
      <c r="BE153" s="55"/>
    </row>
    <row r="154" ht="30.0" customHeight="1">
      <c r="A154" s="1"/>
      <c r="B154" s="166" t="str">
        <f t="shared" si="1"/>
        <v>0</v>
      </c>
      <c r="C154" s="98" t="str">
        <f t="shared" si="18"/>
        <v>-</v>
      </c>
      <c r="D154" s="151" t="str">
        <f>IF('CADASTRO PROD'!D152 = "","", 'CADASTRO PROD'!D152)</f>
        <v/>
      </c>
      <c r="E154" s="100" t="str">
        <f>IF('CADASTRO PROD'!E152:G152 = "", "", 'CADASTRO PROD'!E152:G152)</f>
        <v/>
      </c>
      <c r="F154" s="92"/>
      <c r="G154" s="93"/>
      <c r="H154" s="101" t="str">
        <f>IFERROR(VLOOKUP(D154, 'CADASTRO PROD'!$D$8:$H$407, 5, FALSE),"")</f>
        <v/>
      </c>
      <c r="I154" s="101" t="str">
        <f>VLOOKUP(D154, 'INVENTÁRIO'!$D$11:$I$511, 6, FALSE)</f>
        <v/>
      </c>
      <c r="J154" s="98" t="str">
        <f t="shared" si="2"/>
        <v/>
      </c>
      <c r="K154" s="103" t="str">
        <f>IF(D154 = "", "", SUMIFS('LANÇAMENTOS ENT'!T:T, 'LANÇAMENTOS ENT'!E:E, D154))</f>
        <v>  </v>
      </c>
      <c r="L154" s="103" t="str">
        <f>IF(D154 = "", "",SUMIFS('LANÇAMENTOS SAÍ'!M:M, 'LANÇAMENTOS SAÍ'!E:E, D154))</f>
        <v>  </v>
      </c>
      <c r="M154" s="124" t="str">
        <f>IF(D154 = "", "", SUMIFS('LANÇAMENTOS ENT'!N:N, 'LANÇAMENTOS ENT'!E:E, D154))</f>
        <v/>
      </c>
      <c r="N154" s="124" t="str">
        <f>IF(D154 = "", "",SUMIFS('LANÇAMENTOS SAÍ'!K:K, 'LANÇAMENTOS SAÍ'!E:E, D154))</f>
        <v/>
      </c>
      <c r="O154" s="195" t="str">
        <f>IFERROR(VLOOKUP(D154,'INVENTÁRIO'!$D$11:$L$411, 9, FALSE)/SUM('INVENTÁRIO'!L:L),"")</f>
        <v>0.0%</v>
      </c>
      <c r="P154" s="195" t="str">
        <f>IFERROR(I154/SUM('INVENTÁRIO'!I:I), "")</f>
        <v>0.0%</v>
      </c>
      <c r="Q154" s="124" t="str">
        <f t="shared" si="3"/>
        <v/>
      </c>
      <c r="R154" s="124" t="str">
        <f t="shared" si="4"/>
        <v/>
      </c>
      <c r="S154" s="185"/>
      <c r="T154" s="185"/>
      <c r="U154" s="35"/>
      <c r="V154" s="4"/>
      <c r="W154" s="4"/>
      <c r="X154" s="4"/>
      <c r="Y154" s="55"/>
      <c r="Z154" s="55" t="str">
        <f t="shared" si="6"/>
        <v/>
      </c>
      <c r="AA154" s="105" t="str">
        <f t="shared" si="7"/>
        <v/>
      </c>
      <c r="AB154" s="152" t="str">
        <f t="shared" si="8"/>
        <v/>
      </c>
      <c r="AC154" s="55"/>
      <c r="AD154" s="55" t="str">
        <f t="shared" si="9"/>
        <v/>
      </c>
      <c r="AE154" s="105" t="str">
        <f t="shared" si="19"/>
        <v/>
      </c>
      <c r="AF154" s="55" t="str">
        <f t="shared" si="10"/>
        <v/>
      </c>
      <c r="AG154" s="55"/>
      <c r="AH154" s="55" t="str">
        <f t="shared" si="11"/>
        <v>#NUM!</v>
      </c>
      <c r="AI154" s="55" t="str">
        <f t="shared" si="12"/>
        <v>#NUM!</v>
      </c>
      <c r="AJ154" s="152" t="str">
        <f t="shared" si="13"/>
        <v/>
      </c>
      <c r="AK154" s="176" t="str">
        <f t="shared" si="14"/>
        <v/>
      </c>
      <c r="AL154" s="176" t="str">
        <f t="shared" si="20"/>
        <v/>
      </c>
      <c r="AM154" s="176" t="str">
        <f t="shared" si="15"/>
        <v/>
      </c>
      <c r="AN154" s="55"/>
      <c r="AO154" s="55"/>
      <c r="AP154" s="55"/>
      <c r="AQ154" s="105" t="str">
        <f t="shared" si="16"/>
        <v/>
      </c>
      <c r="AR154" s="105"/>
      <c r="AS154" s="129" t="str">
        <f>'CADASTRO PROD'!I152</f>
        <v/>
      </c>
      <c r="AT154" s="129" t="str">
        <f t="shared" si="17"/>
        <v>0</v>
      </c>
      <c r="AU154" s="105" t="str">
        <f t="shared" si="21"/>
        <v/>
      </c>
      <c r="AV154" s="129"/>
      <c r="AW154" s="129"/>
      <c r="AX154" s="129"/>
      <c r="AY154" s="129"/>
      <c r="AZ154" s="129"/>
      <c r="BA154" s="55"/>
      <c r="BB154" s="55"/>
      <c r="BC154" s="55"/>
      <c r="BD154" s="55"/>
      <c r="BE154" s="55"/>
    </row>
    <row r="155" ht="30.0" customHeight="1">
      <c r="A155" s="1"/>
      <c r="B155" s="166" t="str">
        <f t="shared" si="1"/>
        <v>0</v>
      </c>
      <c r="C155" s="108" t="str">
        <f t="shared" si="18"/>
        <v>-</v>
      </c>
      <c r="D155" s="150" t="str">
        <f>IF('CADASTRO PROD'!D153 = "","", 'CADASTRO PROD'!D153)</f>
        <v/>
      </c>
      <c r="E155" s="110" t="str">
        <f>IF('CADASTRO PROD'!E153:G153 = "", "", 'CADASTRO PROD'!E153:G153)</f>
        <v/>
      </c>
      <c r="F155" s="92"/>
      <c r="G155" s="93"/>
      <c r="H155" s="111" t="str">
        <f>IFERROR(VLOOKUP(D155, 'CADASTRO PROD'!$D$8:$H$407, 5, FALSE),"")</f>
        <v/>
      </c>
      <c r="I155" s="111" t="str">
        <f>VLOOKUP(D155, 'INVENTÁRIO'!$D$11:$I$511, 6, FALSE)</f>
        <v/>
      </c>
      <c r="J155" s="108" t="str">
        <f t="shared" si="2"/>
        <v/>
      </c>
      <c r="K155" s="113" t="str">
        <f>IF(D155 = "", "", SUMIFS('LANÇAMENTOS ENT'!T:T, 'LANÇAMENTOS ENT'!E:E, D155))</f>
        <v>  </v>
      </c>
      <c r="L155" s="113" t="str">
        <f>IF(D155 = "", "",SUMIFS('LANÇAMENTOS SAÍ'!M:M, 'LANÇAMENTOS SAÍ'!E:E, D155))</f>
        <v>  </v>
      </c>
      <c r="M155" s="132" t="str">
        <f>IF(D155 = "", "", SUMIFS('LANÇAMENTOS ENT'!N:N, 'LANÇAMENTOS ENT'!E:E, D155))</f>
        <v/>
      </c>
      <c r="N155" s="132" t="str">
        <f>IF(D155 = "", "",SUMIFS('LANÇAMENTOS SAÍ'!K:K, 'LANÇAMENTOS SAÍ'!E:E, D155))</f>
        <v/>
      </c>
      <c r="O155" s="197" t="str">
        <f>IFERROR(VLOOKUP(D155,'INVENTÁRIO'!$D$11:$L$411, 9, FALSE)/SUM('INVENTÁRIO'!L:L),"")</f>
        <v>0.0%</v>
      </c>
      <c r="P155" s="197" t="str">
        <f>IFERROR(I155/SUM('INVENTÁRIO'!I:I), "")</f>
        <v>0.0%</v>
      </c>
      <c r="Q155" s="132" t="str">
        <f t="shared" si="3"/>
        <v/>
      </c>
      <c r="R155" s="132" t="str">
        <f t="shared" si="4"/>
        <v/>
      </c>
      <c r="S155" s="185"/>
      <c r="T155" s="185"/>
      <c r="U155" s="35"/>
      <c r="V155" s="4"/>
      <c r="W155" s="4"/>
      <c r="X155" s="4"/>
      <c r="Y155" s="55"/>
      <c r="Z155" s="55" t="str">
        <f t="shared" si="6"/>
        <v/>
      </c>
      <c r="AA155" s="105" t="str">
        <f t="shared" si="7"/>
        <v/>
      </c>
      <c r="AB155" s="152" t="str">
        <f t="shared" si="8"/>
        <v/>
      </c>
      <c r="AC155" s="55"/>
      <c r="AD155" s="55" t="str">
        <f t="shared" si="9"/>
        <v/>
      </c>
      <c r="AE155" s="105" t="str">
        <f t="shared" si="19"/>
        <v/>
      </c>
      <c r="AF155" s="55" t="str">
        <f t="shared" si="10"/>
        <v/>
      </c>
      <c r="AG155" s="55"/>
      <c r="AH155" s="55" t="str">
        <f t="shared" si="11"/>
        <v>#NUM!</v>
      </c>
      <c r="AI155" s="55" t="str">
        <f t="shared" si="12"/>
        <v>#NUM!</v>
      </c>
      <c r="AJ155" s="152" t="str">
        <f t="shared" si="13"/>
        <v/>
      </c>
      <c r="AK155" s="176" t="str">
        <f t="shared" si="14"/>
        <v/>
      </c>
      <c r="AL155" s="176" t="str">
        <f t="shared" si="20"/>
        <v/>
      </c>
      <c r="AM155" s="176" t="str">
        <f t="shared" si="15"/>
        <v/>
      </c>
      <c r="AN155" s="55"/>
      <c r="AO155" s="55"/>
      <c r="AP155" s="55"/>
      <c r="AQ155" s="105" t="str">
        <f t="shared" si="16"/>
        <v/>
      </c>
      <c r="AR155" s="105"/>
      <c r="AS155" s="129" t="str">
        <f>'CADASTRO PROD'!I153</f>
        <v/>
      </c>
      <c r="AT155" s="129" t="str">
        <f t="shared" si="17"/>
        <v>0</v>
      </c>
      <c r="AU155" s="105" t="str">
        <f t="shared" si="21"/>
        <v/>
      </c>
      <c r="AV155" s="129"/>
      <c r="AW155" s="129"/>
      <c r="AX155" s="129"/>
      <c r="AY155" s="129"/>
      <c r="AZ155" s="129"/>
      <c r="BA155" s="55"/>
      <c r="BB155" s="55"/>
      <c r="BC155" s="55"/>
      <c r="BD155" s="55"/>
      <c r="BE155" s="55"/>
    </row>
    <row r="156" ht="30.0" customHeight="1">
      <c r="A156" s="1"/>
      <c r="B156" s="166" t="str">
        <f t="shared" si="1"/>
        <v>0</v>
      </c>
      <c r="C156" s="98" t="str">
        <f t="shared" si="18"/>
        <v>-</v>
      </c>
      <c r="D156" s="151" t="str">
        <f>IF('CADASTRO PROD'!D154 = "","", 'CADASTRO PROD'!D154)</f>
        <v/>
      </c>
      <c r="E156" s="100" t="str">
        <f>IF('CADASTRO PROD'!E154:G154 = "", "", 'CADASTRO PROD'!E154:G154)</f>
        <v/>
      </c>
      <c r="F156" s="92"/>
      <c r="G156" s="93"/>
      <c r="H156" s="101" t="str">
        <f>IFERROR(VLOOKUP(D156, 'CADASTRO PROD'!$D$8:$H$407, 5, FALSE),"")</f>
        <v/>
      </c>
      <c r="I156" s="101" t="str">
        <f>VLOOKUP(D156, 'INVENTÁRIO'!$D$11:$I$511, 6, FALSE)</f>
        <v/>
      </c>
      <c r="J156" s="98" t="str">
        <f t="shared" si="2"/>
        <v/>
      </c>
      <c r="K156" s="103" t="str">
        <f>IF(D156 = "", "", SUMIFS('LANÇAMENTOS ENT'!T:T, 'LANÇAMENTOS ENT'!E:E, D156))</f>
        <v>  </v>
      </c>
      <c r="L156" s="103" t="str">
        <f>IF(D156 = "", "",SUMIFS('LANÇAMENTOS SAÍ'!M:M, 'LANÇAMENTOS SAÍ'!E:E, D156))</f>
        <v>  </v>
      </c>
      <c r="M156" s="124" t="str">
        <f>IF(D156 = "", "", SUMIFS('LANÇAMENTOS ENT'!N:N, 'LANÇAMENTOS ENT'!E:E, D156))</f>
        <v/>
      </c>
      <c r="N156" s="124" t="str">
        <f>IF(D156 = "", "",SUMIFS('LANÇAMENTOS SAÍ'!K:K, 'LANÇAMENTOS SAÍ'!E:E, D156))</f>
        <v/>
      </c>
      <c r="O156" s="195" t="str">
        <f>IFERROR(VLOOKUP(D156,'INVENTÁRIO'!$D$11:$L$411, 9, FALSE)/SUM('INVENTÁRIO'!L:L),"")</f>
        <v>0.0%</v>
      </c>
      <c r="P156" s="195" t="str">
        <f>IFERROR(I156/SUM('INVENTÁRIO'!I:I), "")</f>
        <v>0.0%</v>
      </c>
      <c r="Q156" s="124" t="str">
        <f t="shared" si="3"/>
        <v/>
      </c>
      <c r="R156" s="124" t="str">
        <f t="shared" si="4"/>
        <v/>
      </c>
      <c r="S156" s="185"/>
      <c r="T156" s="185"/>
      <c r="U156" s="35"/>
      <c r="V156" s="4"/>
      <c r="W156" s="4"/>
      <c r="X156" s="4"/>
      <c r="Y156" s="55"/>
      <c r="Z156" s="55" t="str">
        <f t="shared" si="6"/>
        <v/>
      </c>
      <c r="AA156" s="105" t="str">
        <f t="shared" si="7"/>
        <v/>
      </c>
      <c r="AB156" s="152" t="str">
        <f t="shared" si="8"/>
        <v/>
      </c>
      <c r="AC156" s="55"/>
      <c r="AD156" s="55" t="str">
        <f t="shared" si="9"/>
        <v/>
      </c>
      <c r="AE156" s="105" t="str">
        <f t="shared" si="19"/>
        <v/>
      </c>
      <c r="AF156" s="55" t="str">
        <f t="shared" si="10"/>
        <v/>
      </c>
      <c r="AG156" s="55"/>
      <c r="AH156" s="55" t="str">
        <f t="shared" si="11"/>
        <v>#NUM!</v>
      </c>
      <c r="AI156" s="55" t="str">
        <f t="shared" si="12"/>
        <v>#NUM!</v>
      </c>
      <c r="AJ156" s="152" t="str">
        <f t="shared" si="13"/>
        <v/>
      </c>
      <c r="AK156" s="176" t="str">
        <f t="shared" si="14"/>
        <v/>
      </c>
      <c r="AL156" s="176" t="str">
        <f t="shared" si="20"/>
        <v/>
      </c>
      <c r="AM156" s="176" t="str">
        <f t="shared" si="15"/>
        <v/>
      </c>
      <c r="AN156" s="55"/>
      <c r="AO156" s="55"/>
      <c r="AP156" s="55"/>
      <c r="AQ156" s="105" t="str">
        <f t="shared" si="16"/>
        <v/>
      </c>
      <c r="AR156" s="105"/>
      <c r="AS156" s="129" t="str">
        <f>'CADASTRO PROD'!I154</f>
        <v/>
      </c>
      <c r="AT156" s="129" t="str">
        <f t="shared" si="17"/>
        <v>0</v>
      </c>
      <c r="AU156" s="105" t="str">
        <f t="shared" si="21"/>
        <v/>
      </c>
      <c r="AV156" s="129"/>
      <c r="AW156" s="129"/>
      <c r="AX156" s="129"/>
      <c r="AY156" s="129"/>
      <c r="AZ156" s="129"/>
      <c r="BA156" s="55"/>
      <c r="BB156" s="55"/>
      <c r="BC156" s="55"/>
      <c r="BD156" s="55"/>
      <c r="BE156" s="55"/>
    </row>
    <row r="157" ht="30.0" customHeight="1">
      <c r="A157" s="1"/>
      <c r="B157" s="166" t="str">
        <f t="shared" si="1"/>
        <v>0</v>
      </c>
      <c r="C157" s="108" t="str">
        <f t="shared" si="18"/>
        <v>-</v>
      </c>
      <c r="D157" s="150" t="str">
        <f>IF('CADASTRO PROD'!D155 = "","", 'CADASTRO PROD'!D155)</f>
        <v/>
      </c>
      <c r="E157" s="110" t="str">
        <f>IF('CADASTRO PROD'!E155:G155 = "", "", 'CADASTRO PROD'!E155:G155)</f>
        <v/>
      </c>
      <c r="F157" s="92"/>
      <c r="G157" s="93"/>
      <c r="H157" s="111" t="str">
        <f>IFERROR(VLOOKUP(D157, 'CADASTRO PROD'!$D$8:$H$407, 5, FALSE),"")</f>
        <v/>
      </c>
      <c r="I157" s="111" t="str">
        <f>VLOOKUP(D157, 'INVENTÁRIO'!$D$11:$I$511, 6, FALSE)</f>
        <v/>
      </c>
      <c r="J157" s="108" t="str">
        <f t="shared" si="2"/>
        <v/>
      </c>
      <c r="K157" s="113" t="str">
        <f>IF(D157 = "", "", SUMIFS('LANÇAMENTOS ENT'!T:T, 'LANÇAMENTOS ENT'!E:E, D157))</f>
        <v>  </v>
      </c>
      <c r="L157" s="113" t="str">
        <f>IF(D157 = "", "",SUMIFS('LANÇAMENTOS SAÍ'!M:M, 'LANÇAMENTOS SAÍ'!E:E, D157))</f>
        <v>  </v>
      </c>
      <c r="M157" s="132" t="str">
        <f>IF(D157 = "", "", SUMIFS('LANÇAMENTOS ENT'!N:N, 'LANÇAMENTOS ENT'!E:E, D157))</f>
        <v/>
      </c>
      <c r="N157" s="132" t="str">
        <f>IF(D157 = "", "",SUMIFS('LANÇAMENTOS SAÍ'!K:K, 'LANÇAMENTOS SAÍ'!E:E, D157))</f>
        <v/>
      </c>
      <c r="O157" s="197" t="str">
        <f>IFERROR(VLOOKUP(D157,'INVENTÁRIO'!$D$11:$L$411, 9, FALSE)/SUM('INVENTÁRIO'!L:L),"")</f>
        <v>0.0%</v>
      </c>
      <c r="P157" s="197" t="str">
        <f>IFERROR(I157/SUM('INVENTÁRIO'!I:I), "")</f>
        <v>0.0%</v>
      </c>
      <c r="Q157" s="132" t="str">
        <f t="shared" si="3"/>
        <v/>
      </c>
      <c r="R157" s="132" t="str">
        <f t="shared" si="4"/>
        <v/>
      </c>
      <c r="S157" s="185"/>
      <c r="T157" s="185"/>
      <c r="U157" s="35"/>
      <c r="V157" s="4"/>
      <c r="W157" s="4"/>
      <c r="X157" s="4"/>
      <c r="Y157" s="55"/>
      <c r="Z157" s="55" t="str">
        <f t="shared" si="6"/>
        <v/>
      </c>
      <c r="AA157" s="105" t="str">
        <f t="shared" si="7"/>
        <v/>
      </c>
      <c r="AB157" s="152" t="str">
        <f t="shared" si="8"/>
        <v/>
      </c>
      <c r="AC157" s="55"/>
      <c r="AD157" s="55" t="str">
        <f t="shared" si="9"/>
        <v/>
      </c>
      <c r="AE157" s="105" t="str">
        <f t="shared" si="19"/>
        <v/>
      </c>
      <c r="AF157" s="55" t="str">
        <f t="shared" si="10"/>
        <v/>
      </c>
      <c r="AG157" s="55"/>
      <c r="AH157" s="55" t="str">
        <f t="shared" si="11"/>
        <v>#NUM!</v>
      </c>
      <c r="AI157" s="55" t="str">
        <f t="shared" si="12"/>
        <v>#NUM!</v>
      </c>
      <c r="AJ157" s="152" t="str">
        <f t="shared" si="13"/>
        <v/>
      </c>
      <c r="AK157" s="176" t="str">
        <f t="shared" si="14"/>
        <v/>
      </c>
      <c r="AL157" s="176" t="str">
        <f t="shared" si="20"/>
        <v/>
      </c>
      <c r="AM157" s="176" t="str">
        <f t="shared" si="15"/>
        <v/>
      </c>
      <c r="AN157" s="55"/>
      <c r="AO157" s="55"/>
      <c r="AP157" s="55"/>
      <c r="AQ157" s="105" t="str">
        <f t="shared" si="16"/>
        <v/>
      </c>
      <c r="AR157" s="105"/>
      <c r="AS157" s="129" t="str">
        <f>'CADASTRO PROD'!I155</f>
        <v/>
      </c>
      <c r="AT157" s="129" t="str">
        <f t="shared" si="17"/>
        <v>0</v>
      </c>
      <c r="AU157" s="105" t="str">
        <f t="shared" si="21"/>
        <v/>
      </c>
      <c r="AV157" s="129"/>
      <c r="AW157" s="129"/>
      <c r="AX157" s="129"/>
      <c r="AY157" s="129"/>
      <c r="AZ157" s="129"/>
      <c r="BA157" s="55"/>
      <c r="BB157" s="55"/>
      <c r="BC157" s="55"/>
      <c r="BD157" s="55"/>
      <c r="BE157" s="55"/>
    </row>
    <row r="158" ht="30.0" customHeight="1">
      <c r="A158" s="1"/>
      <c r="B158" s="166" t="str">
        <f t="shared" si="1"/>
        <v>0</v>
      </c>
      <c r="C158" s="98" t="str">
        <f t="shared" si="18"/>
        <v>-</v>
      </c>
      <c r="D158" s="151" t="str">
        <f>IF('CADASTRO PROD'!D156 = "","", 'CADASTRO PROD'!D156)</f>
        <v/>
      </c>
      <c r="E158" s="100" t="str">
        <f>IF('CADASTRO PROD'!E156:G156 = "", "", 'CADASTRO PROD'!E156:G156)</f>
        <v/>
      </c>
      <c r="F158" s="92"/>
      <c r="G158" s="93"/>
      <c r="H158" s="101" t="str">
        <f>IFERROR(VLOOKUP(D158, 'CADASTRO PROD'!$D$8:$H$407, 5, FALSE),"")</f>
        <v/>
      </c>
      <c r="I158" s="101" t="str">
        <f>VLOOKUP(D158, 'INVENTÁRIO'!$D$11:$I$511, 6, FALSE)</f>
        <v/>
      </c>
      <c r="J158" s="98" t="str">
        <f t="shared" si="2"/>
        <v/>
      </c>
      <c r="K158" s="103" t="str">
        <f>IF(D158 = "", "", SUMIFS('LANÇAMENTOS ENT'!T:T, 'LANÇAMENTOS ENT'!E:E, D158))</f>
        <v>  </v>
      </c>
      <c r="L158" s="103" t="str">
        <f>IF(D158 = "", "",SUMIFS('LANÇAMENTOS SAÍ'!M:M, 'LANÇAMENTOS SAÍ'!E:E, D158))</f>
        <v>  </v>
      </c>
      <c r="M158" s="124" t="str">
        <f>IF(D158 = "", "", SUMIFS('LANÇAMENTOS ENT'!N:N, 'LANÇAMENTOS ENT'!E:E, D158))</f>
        <v/>
      </c>
      <c r="N158" s="124" t="str">
        <f>IF(D158 = "", "",SUMIFS('LANÇAMENTOS SAÍ'!K:K, 'LANÇAMENTOS SAÍ'!E:E, D158))</f>
        <v/>
      </c>
      <c r="O158" s="195" t="str">
        <f>IFERROR(VLOOKUP(D158,'INVENTÁRIO'!$D$11:$L$411, 9, FALSE)/SUM('INVENTÁRIO'!L:L),"")</f>
        <v>0.0%</v>
      </c>
      <c r="P158" s="195" t="str">
        <f>IFERROR(I158/SUM('INVENTÁRIO'!I:I), "")</f>
        <v>0.0%</v>
      </c>
      <c r="Q158" s="124" t="str">
        <f t="shared" si="3"/>
        <v/>
      </c>
      <c r="R158" s="124" t="str">
        <f t="shared" si="4"/>
        <v/>
      </c>
      <c r="S158" s="185"/>
      <c r="T158" s="185"/>
      <c r="U158" s="35"/>
      <c r="V158" s="4"/>
      <c r="W158" s="4"/>
      <c r="X158" s="4"/>
      <c r="Y158" s="55"/>
      <c r="Z158" s="55" t="str">
        <f t="shared" si="6"/>
        <v/>
      </c>
      <c r="AA158" s="105" t="str">
        <f t="shared" si="7"/>
        <v/>
      </c>
      <c r="AB158" s="152" t="str">
        <f t="shared" si="8"/>
        <v/>
      </c>
      <c r="AC158" s="55"/>
      <c r="AD158" s="55" t="str">
        <f t="shared" si="9"/>
        <v/>
      </c>
      <c r="AE158" s="105" t="str">
        <f t="shared" si="19"/>
        <v/>
      </c>
      <c r="AF158" s="55" t="str">
        <f t="shared" si="10"/>
        <v/>
      </c>
      <c r="AG158" s="55"/>
      <c r="AH158" s="55" t="str">
        <f t="shared" si="11"/>
        <v>#NUM!</v>
      </c>
      <c r="AI158" s="55" t="str">
        <f t="shared" si="12"/>
        <v>#NUM!</v>
      </c>
      <c r="AJ158" s="152" t="str">
        <f t="shared" si="13"/>
        <v/>
      </c>
      <c r="AK158" s="176" t="str">
        <f t="shared" si="14"/>
        <v/>
      </c>
      <c r="AL158" s="176" t="str">
        <f t="shared" si="20"/>
        <v/>
      </c>
      <c r="AM158" s="176" t="str">
        <f t="shared" si="15"/>
        <v/>
      </c>
      <c r="AN158" s="55"/>
      <c r="AO158" s="55"/>
      <c r="AP158" s="55"/>
      <c r="AQ158" s="105" t="str">
        <f t="shared" si="16"/>
        <v/>
      </c>
      <c r="AR158" s="105"/>
      <c r="AS158" s="129" t="str">
        <f>'CADASTRO PROD'!I156</f>
        <v/>
      </c>
      <c r="AT158" s="129" t="str">
        <f t="shared" si="17"/>
        <v>0</v>
      </c>
      <c r="AU158" s="105" t="str">
        <f t="shared" si="21"/>
        <v/>
      </c>
      <c r="AV158" s="129"/>
      <c r="AW158" s="129"/>
      <c r="AX158" s="129"/>
      <c r="AY158" s="129"/>
      <c r="AZ158" s="129"/>
      <c r="BA158" s="55"/>
      <c r="BB158" s="55"/>
      <c r="BC158" s="55"/>
      <c r="BD158" s="55"/>
      <c r="BE158" s="55"/>
    </row>
    <row r="159" ht="30.0" customHeight="1">
      <c r="A159" s="1"/>
      <c r="B159" s="166" t="str">
        <f t="shared" si="1"/>
        <v>0</v>
      </c>
      <c r="C159" s="108" t="str">
        <f t="shared" si="18"/>
        <v>-</v>
      </c>
      <c r="D159" s="150" t="str">
        <f>IF('CADASTRO PROD'!D157 = "","", 'CADASTRO PROD'!D157)</f>
        <v/>
      </c>
      <c r="E159" s="110" t="str">
        <f>IF('CADASTRO PROD'!E157:G157 = "", "", 'CADASTRO PROD'!E157:G157)</f>
        <v/>
      </c>
      <c r="F159" s="92"/>
      <c r="G159" s="93"/>
      <c r="H159" s="111" t="str">
        <f>IFERROR(VLOOKUP(D159, 'CADASTRO PROD'!$D$8:$H$407, 5, FALSE),"")</f>
        <v/>
      </c>
      <c r="I159" s="111" t="str">
        <f>VLOOKUP(D159, 'INVENTÁRIO'!$D$11:$I$511, 6, FALSE)</f>
        <v/>
      </c>
      <c r="J159" s="108" t="str">
        <f t="shared" si="2"/>
        <v/>
      </c>
      <c r="K159" s="113" t="str">
        <f>IF(D159 = "", "", SUMIFS('LANÇAMENTOS ENT'!T:T, 'LANÇAMENTOS ENT'!E:E, D159))</f>
        <v>  </v>
      </c>
      <c r="L159" s="113" t="str">
        <f>IF(D159 = "", "",SUMIFS('LANÇAMENTOS SAÍ'!M:M, 'LANÇAMENTOS SAÍ'!E:E, D159))</f>
        <v>  </v>
      </c>
      <c r="M159" s="132" t="str">
        <f>IF(D159 = "", "", SUMIFS('LANÇAMENTOS ENT'!N:N, 'LANÇAMENTOS ENT'!E:E, D159))</f>
        <v/>
      </c>
      <c r="N159" s="132" t="str">
        <f>IF(D159 = "", "",SUMIFS('LANÇAMENTOS SAÍ'!K:K, 'LANÇAMENTOS SAÍ'!E:E, D159))</f>
        <v/>
      </c>
      <c r="O159" s="197" t="str">
        <f>IFERROR(VLOOKUP(D159,'INVENTÁRIO'!$D$11:$L$411, 9, FALSE)/SUM('INVENTÁRIO'!L:L),"")</f>
        <v>0.0%</v>
      </c>
      <c r="P159" s="197" t="str">
        <f>IFERROR(I159/SUM('INVENTÁRIO'!I:I), "")</f>
        <v>0.0%</v>
      </c>
      <c r="Q159" s="132" t="str">
        <f t="shared" si="3"/>
        <v/>
      </c>
      <c r="R159" s="132" t="str">
        <f t="shared" si="4"/>
        <v/>
      </c>
      <c r="S159" s="185"/>
      <c r="T159" s="185"/>
      <c r="U159" s="35"/>
      <c r="V159" s="4"/>
      <c r="W159" s="4"/>
      <c r="X159" s="4"/>
      <c r="Y159" s="55"/>
      <c r="Z159" s="55" t="str">
        <f t="shared" si="6"/>
        <v/>
      </c>
      <c r="AA159" s="105" t="str">
        <f t="shared" si="7"/>
        <v/>
      </c>
      <c r="AB159" s="152" t="str">
        <f t="shared" si="8"/>
        <v/>
      </c>
      <c r="AC159" s="55"/>
      <c r="AD159" s="55" t="str">
        <f t="shared" si="9"/>
        <v/>
      </c>
      <c r="AE159" s="105" t="str">
        <f t="shared" si="19"/>
        <v/>
      </c>
      <c r="AF159" s="55" t="str">
        <f t="shared" si="10"/>
        <v/>
      </c>
      <c r="AG159" s="55"/>
      <c r="AH159" s="55" t="str">
        <f t="shared" si="11"/>
        <v>#NUM!</v>
      </c>
      <c r="AI159" s="55" t="str">
        <f t="shared" si="12"/>
        <v>#NUM!</v>
      </c>
      <c r="AJ159" s="152" t="str">
        <f t="shared" si="13"/>
        <v/>
      </c>
      <c r="AK159" s="176" t="str">
        <f t="shared" si="14"/>
        <v/>
      </c>
      <c r="AL159" s="176" t="str">
        <f t="shared" si="20"/>
        <v/>
      </c>
      <c r="AM159" s="176" t="str">
        <f t="shared" si="15"/>
        <v/>
      </c>
      <c r="AN159" s="55"/>
      <c r="AO159" s="55"/>
      <c r="AP159" s="55"/>
      <c r="AQ159" s="105" t="str">
        <f t="shared" si="16"/>
        <v/>
      </c>
      <c r="AR159" s="105"/>
      <c r="AS159" s="129" t="str">
        <f>'CADASTRO PROD'!I157</f>
        <v/>
      </c>
      <c r="AT159" s="129" t="str">
        <f t="shared" si="17"/>
        <v>0</v>
      </c>
      <c r="AU159" s="105" t="str">
        <f t="shared" si="21"/>
        <v/>
      </c>
      <c r="AV159" s="129"/>
      <c r="AW159" s="129"/>
      <c r="AX159" s="129"/>
      <c r="AY159" s="129"/>
      <c r="AZ159" s="129"/>
      <c r="BA159" s="55"/>
      <c r="BB159" s="55"/>
      <c r="BC159" s="55"/>
      <c r="BD159" s="55"/>
      <c r="BE159" s="55"/>
    </row>
    <row r="160" ht="30.0" customHeight="1">
      <c r="A160" s="1"/>
      <c r="B160" s="166" t="str">
        <f t="shared" si="1"/>
        <v>0</v>
      </c>
      <c r="C160" s="98" t="str">
        <f t="shared" si="18"/>
        <v>-</v>
      </c>
      <c r="D160" s="151" t="str">
        <f>IF('CADASTRO PROD'!D158 = "","", 'CADASTRO PROD'!D158)</f>
        <v/>
      </c>
      <c r="E160" s="100" t="str">
        <f>IF('CADASTRO PROD'!E158:G158 = "", "", 'CADASTRO PROD'!E158:G158)</f>
        <v/>
      </c>
      <c r="F160" s="92"/>
      <c r="G160" s="93"/>
      <c r="H160" s="101" t="str">
        <f>IFERROR(VLOOKUP(D160, 'CADASTRO PROD'!$D$8:$H$407, 5, FALSE),"")</f>
        <v/>
      </c>
      <c r="I160" s="101" t="str">
        <f>VLOOKUP(D160, 'INVENTÁRIO'!$D$11:$I$511, 6, FALSE)</f>
        <v/>
      </c>
      <c r="J160" s="98" t="str">
        <f t="shared" si="2"/>
        <v/>
      </c>
      <c r="K160" s="103" t="str">
        <f>IF(D160 = "", "", SUMIFS('LANÇAMENTOS ENT'!T:T, 'LANÇAMENTOS ENT'!E:E, D160))</f>
        <v>  </v>
      </c>
      <c r="L160" s="103" t="str">
        <f>IF(D160 = "", "",SUMIFS('LANÇAMENTOS SAÍ'!M:M, 'LANÇAMENTOS SAÍ'!E:E, D160))</f>
        <v>  </v>
      </c>
      <c r="M160" s="124" t="str">
        <f>IF(D160 = "", "", SUMIFS('LANÇAMENTOS ENT'!N:N, 'LANÇAMENTOS ENT'!E:E, D160))</f>
        <v/>
      </c>
      <c r="N160" s="124" t="str">
        <f>IF(D160 = "", "",SUMIFS('LANÇAMENTOS SAÍ'!K:K, 'LANÇAMENTOS SAÍ'!E:E, D160))</f>
        <v/>
      </c>
      <c r="O160" s="195" t="str">
        <f>IFERROR(VLOOKUP(D160,'INVENTÁRIO'!$D$11:$L$411, 9, FALSE)/SUM('INVENTÁRIO'!L:L),"")</f>
        <v>0.0%</v>
      </c>
      <c r="P160" s="195" t="str">
        <f>IFERROR(I160/SUM('INVENTÁRIO'!I:I), "")</f>
        <v>0.0%</v>
      </c>
      <c r="Q160" s="124" t="str">
        <f t="shared" si="3"/>
        <v/>
      </c>
      <c r="R160" s="124" t="str">
        <f t="shared" si="4"/>
        <v/>
      </c>
      <c r="S160" s="185"/>
      <c r="T160" s="185"/>
      <c r="U160" s="35"/>
      <c r="V160" s="4"/>
      <c r="W160" s="4"/>
      <c r="X160" s="4"/>
      <c r="Y160" s="55"/>
      <c r="Z160" s="55" t="str">
        <f t="shared" si="6"/>
        <v/>
      </c>
      <c r="AA160" s="105" t="str">
        <f t="shared" si="7"/>
        <v/>
      </c>
      <c r="AB160" s="152" t="str">
        <f t="shared" si="8"/>
        <v/>
      </c>
      <c r="AC160" s="55"/>
      <c r="AD160" s="55" t="str">
        <f t="shared" si="9"/>
        <v/>
      </c>
      <c r="AE160" s="105" t="str">
        <f t="shared" si="19"/>
        <v/>
      </c>
      <c r="AF160" s="55" t="str">
        <f t="shared" si="10"/>
        <v/>
      </c>
      <c r="AG160" s="55"/>
      <c r="AH160" s="55" t="str">
        <f t="shared" si="11"/>
        <v>#NUM!</v>
      </c>
      <c r="AI160" s="55" t="str">
        <f t="shared" si="12"/>
        <v>#NUM!</v>
      </c>
      <c r="AJ160" s="152" t="str">
        <f t="shared" si="13"/>
        <v/>
      </c>
      <c r="AK160" s="176" t="str">
        <f t="shared" si="14"/>
        <v/>
      </c>
      <c r="AL160" s="176" t="str">
        <f t="shared" si="20"/>
        <v/>
      </c>
      <c r="AM160" s="176" t="str">
        <f t="shared" si="15"/>
        <v/>
      </c>
      <c r="AN160" s="55"/>
      <c r="AO160" s="55"/>
      <c r="AP160" s="55"/>
      <c r="AQ160" s="105" t="str">
        <f t="shared" si="16"/>
        <v/>
      </c>
      <c r="AR160" s="105"/>
      <c r="AS160" s="129" t="str">
        <f>'CADASTRO PROD'!I158</f>
        <v/>
      </c>
      <c r="AT160" s="129" t="str">
        <f t="shared" si="17"/>
        <v>0</v>
      </c>
      <c r="AU160" s="105" t="str">
        <f t="shared" si="21"/>
        <v/>
      </c>
      <c r="AV160" s="129"/>
      <c r="AW160" s="129"/>
      <c r="AX160" s="129"/>
      <c r="AY160" s="129"/>
      <c r="AZ160" s="129"/>
      <c r="BA160" s="55"/>
      <c r="BB160" s="55"/>
      <c r="BC160" s="55"/>
      <c r="BD160" s="55"/>
      <c r="BE160" s="55"/>
    </row>
    <row r="161" ht="30.0" customHeight="1">
      <c r="A161" s="1"/>
      <c r="B161" s="166" t="str">
        <f t="shared" si="1"/>
        <v>0</v>
      </c>
      <c r="C161" s="108" t="str">
        <f t="shared" si="18"/>
        <v>-</v>
      </c>
      <c r="D161" s="150" t="str">
        <f>IF('CADASTRO PROD'!D159 = "","", 'CADASTRO PROD'!D159)</f>
        <v/>
      </c>
      <c r="E161" s="110" t="str">
        <f>IF('CADASTRO PROD'!E159:G159 = "", "", 'CADASTRO PROD'!E159:G159)</f>
        <v/>
      </c>
      <c r="F161" s="92"/>
      <c r="G161" s="93"/>
      <c r="H161" s="111" t="str">
        <f>IFERROR(VLOOKUP(D161, 'CADASTRO PROD'!$D$8:$H$407, 5, FALSE),"")</f>
        <v/>
      </c>
      <c r="I161" s="111" t="str">
        <f>VLOOKUP(D161, 'INVENTÁRIO'!$D$11:$I$511, 6, FALSE)</f>
        <v/>
      </c>
      <c r="J161" s="108" t="str">
        <f t="shared" si="2"/>
        <v/>
      </c>
      <c r="K161" s="113" t="str">
        <f>IF(D161 = "", "", SUMIFS('LANÇAMENTOS ENT'!T:T, 'LANÇAMENTOS ENT'!E:E, D161))</f>
        <v>  </v>
      </c>
      <c r="L161" s="113" t="str">
        <f>IF(D161 = "", "",SUMIFS('LANÇAMENTOS SAÍ'!M:M, 'LANÇAMENTOS SAÍ'!E:E, D161))</f>
        <v>  </v>
      </c>
      <c r="M161" s="132" t="str">
        <f>IF(D161 = "", "", SUMIFS('LANÇAMENTOS ENT'!N:N, 'LANÇAMENTOS ENT'!E:E, D161))</f>
        <v/>
      </c>
      <c r="N161" s="132" t="str">
        <f>IF(D161 = "", "",SUMIFS('LANÇAMENTOS SAÍ'!K:K, 'LANÇAMENTOS SAÍ'!E:E, D161))</f>
        <v/>
      </c>
      <c r="O161" s="197" t="str">
        <f>IFERROR(VLOOKUP(D161,'INVENTÁRIO'!$D$11:$L$411, 9, FALSE)/SUM('INVENTÁRIO'!L:L),"")</f>
        <v>0.0%</v>
      </c>
      <c r="P161" s="197" t="str">
        <f>IFERROR(I161/SUM('INVENTÁRIO'!I:I), "")</f>
        <v>0.0%</v>
      </c>
      <c r="Q161" s="132" t="str">
        <f t="shared" si="3"/>
        <v/>
      </c>
      <c r="R161" s="132" t="str">
        <f t="shared" si="4"/>
        <v/>
      </c>
      <c r="S161" s="185"/>
      <c r="T161" s="185"/>
      <c r="U161" s="35"/>
      <c r="V161" s="4"/>
      <c r="W161" s="4"/>
      <c r="X161" s="4"/>
      <c r="Y161" s="55"/>
      <c r="Z161" s="55" t="str">
        <f t="shared" si="6"/>
        <v/>
      </c>
      <c r="AA161" s="105" t="str">
        <f t="shared" si="7"/>
        <v/>
      </c>
      <c r="AB161" s="152" t="str">
        <f t="shared" si="8"/>
        <v/>
      </c>
      <c r="AC161" s="55"/>
      <c r="AD161" s="55" t="str">
        <f t="shared" si="9"/>
        <v/>
      </c>
      <c r="AE161" s="105" t="str">
        <f t="shared" si="19"/>
        <v/>
      </c>
      <c r="AF161" s="55" t="str">
        <f t="shared" si="10"/>
        <v/>
      </c>
      <c r="AG161" s="55"/>
      <c r="AH161" s="55" t="str">
        <f t="shared" si="11"/>
        <v>#NUM!</v>
      </c>
      <c r="AI161" s="55" t="str">
        <f t="shared" si="12"/>
        <v>#NUM!</v>
      </c>
      <c r="AJ161" s="152" t="str">
        <f t="shared" si="13"/>
        <v/>
      </c>
      <c r="AK161" s="176" t="str">
        <f t="shared" si="14"/>
        <v/>
      </c>
      <c r="AL161" s="176" t="str">
        <f t="shared" si="20"/>
        <v/>
      </c>
      <c r="AM161" s="176" t="str">
        <f t="shared" si="15"/>
        <v/>
      </c>
      <c r="AN161" s="55"/>
      <c r="AO161" s="55"/>
      <c r="AP161" s="55"/>
      <c r="AQ161" s="105" t="str">
        <f t="shared" si="16"/>
        <v/>
      </c>
      <c r="AR161" s="105"/>
      <c r="AS161" s="129" t="str">
        <f>'CADASTRO PROD'!I159</f>
        <v/>
      </c>
      <c r="AT161" s="129" t="str">
        <f t="shared" si="17"/>
        <v>0</v>
      </c>
      <c r="AU161" s="105" t="str">
        <f t="shared" si="21"/>
        <v/>
      </c>
      <c r="AV161" s="129"/>
      <c r="AW161" s="129"/>
      <c r="AX161" s="129"/>
      <c r="AY161" s="129"/>
      <c r="AZ161" s="129"/>
      <c r="BA161" s="55"/>
      <c r="BB161" s="55"/>
      <c r="BC161" s="55"/>
      <c r="BD161" s="55"/>
      <c r="BE161" s="55"/>
    </row>
    <row r="162" ht="30.0" customHeight="1">
      <c r="A162" s="1"/>
      <c r="B162" s="166" t="str">
        <f t="shared" si="1"/>
        <v>0</v>
      </c>
      <c r="C162" s="98" t="str">
        <f t="shared" si="18"/>
        <v>-</v>
      </c>
      <c r="D162" s="151" t="str">
        <f>IF('CADASTRO PROD'!D160 = "","", 'CADASTRO PROD'!D160)</f>
        <v/>
      </c>
      <c r="E162" s="100" t="str">
        <f>IF('CADASTRO PROD'!E160:G160 = "", "", 'CADASTRO PROD'!E160:G160)</f>
        <v/>
      </c>
      <c r="F162" s="92"/>
      <c r="G162" s="93"/>
      <c r="H162" s="101" t="str">
        <f>IFERROR(VLOOKUP(D162, 'CADASTRO PROD'!$D$8:$H$407, 5, FALSE),"")</f>
        <v/>
      </c>
      <c r="I162" s="101" t="str">
        <f>VLOOKUP(D162, 'INVENTÁRIO'!$D$11:$I$511, 6, FALSE)</f>
        <v/>
      </c>
      <c r="J162" s="98" t="str">
        <f t="shared" si="2"/>
        <v/>
      </c>
      <c r="K162" s="103" t="str">
        <f>IF(D162 = "", "", SUMIFS('LANÇAMENTOS ENT'!T:T, 'LANÇAMENTOS ENT'!E:E, D162))</f>
        <v>  </v>
      </c>
      <c r="L162" s="103" t="str">
        <f>IF(D162 = "", "",SUMIFS('LANÇAMENTOS SAÍ'!M:M, 'LANÇAMENTOS SAÍ'!E:E, D162))</f>
        <v>  </v>
      </c>
      <c r="M162" s="124" t="str">
        <f>IF(D162 = "", "", SUMIFS('LANÇAMENTOS ENT'!N:N, 'LANÇAMENTOS ENT'!E:E, D162))</f>
        <v/>
      </c>
      <c r="N162" s="124" t="str">
        <f>IF(D162 = "", "",SUMIFS('LANÇAMENTOS SAÍ'!K:K, 'LANÇAMENTOS SAÍ'!E:E, D162))</f>
        <v/>
      </c>
      <c r="O162" s="195" t="str">
        <f>IFERROR(VLOOKUP(D162,'INVENTÁRIO'!$D$11:$L$411, 9, FALSE)/SUM('INVENTÁRIO'!L:L),"")</f>
        <v>0.0%</v>
      </c>
      <c r="P162" s="195" t="str">
        <f>IFERROR(I162/SUM('INVENTÁRIO'!I:I), "")</f>
        <v>0.0%</v>
      </c>
      <c r="Q162" s="124" t="str">
        <f t="shared" si="3"/>
        <v/>
      </c>
      <c r="R162" s="124" t="str">
        <f t="shared" si="4"/>
        <v/>
      </c>
      <c r="S162" s="185"/>
      <c r="T162" s="185"/>
      <c r="U162" s="35"/>
      <c r="V162" s="4"/>
      <c r="W162" s="4"/>
      <c r="X162" s="4"/>
      <c r="Y162" s="55"/>
      <c r="Z162" s="55" t="str">
        <f t="shared" si="6"/>
        <v/>
      </c>
      <c r="AA162" s="105" t="str">
        <f t="shared" si="7"/>
        <v/>
      </c>
      <c r="AB162" s="152" t="str">
        <f t="shared" si="8"/>
        <v/>
      </c>
      <c r="AC162" s="55"/>
      <c r="AD162" s="55" t="str">
        <f t="shared" si="9"/>
        <v/>
      </c>
      <c r="AE162" s="105" t="str">
        <f t="shared" si="19"/>
        <v/>
      </c>
      <c r="AF162" s="55" t="str">
        <f t="shared" si="10"/>
        <v/>
      </c>
      <c r="AG162" s="55"/>
      <c r="AH162" s="55" t="str">
        <f t="shared" si="11"/>
        <v>#NUM!</v>
      </c>
      <c r="AI162" s="55" t="str">
        <f t="shared" si="12"/>
        <v>#NUM!</v>
      </c>
      <c r="AJ162" s="152" t="str">
        <f t="shared" si="13"/>
        <v/>
      </c>
      <c r="AK162" s="176" t="str">
        <f t="shared" si="14"/>
        <v/>
      </c>
      <c r="AL162" s="176" t="str">
        <f t="shared" si="20"/>
        <v/>
      </c>
      <c r="AM162" s="176" t="str">
        <f t="shared" si="15"/>
        <v/>
      </c>
      <c r="AN162" s="55"/>
      <c r="AO162" s="55"/>
      <c r="AP162" s="55"/>
      <c r="AQ162" s="105" t="str">
        <f t="shared" si="16"/>
        <v/>
      </c>
      <c r="AR162" s="105"/>
      <c r="AS162" s="129" t="str">
        <f>'CADASTRO PROD'!I160</f>
        <v/>
      </c>
      <c r="AT162" s="129" t="str">
        <f t="shared" si="17"/>
        <v>0</v>
      </c>
      <c r="AU162" s="105" t="str">
        <f t="shared" si="21"/>
        <v/>
      </c>
      <c r="AV162" s="129"/>
      <c r="AW162" s="129"/>
      <c r="AX162" s="129"/>
      <c r="AY162" s="129"/>
      <c r="AZ162" s="129"/>
      <c r="BA162" s="55"/>
      <c r="BB162" s="55"/>
      <c r="BC162" s="55"/>
      <c r="BD162" s="55"/>
      <c r="BE162" s="55"/>
    </row>
    <row r="163" ht="30.0" customHeight="1">
      <c r="A163" s="1"/>
      <c r="B163" s="166" t="str">
        <f t="shared" si="1"/>
        <v>0</v>
      </c>
      <c r="C163" s="108" t="str">
        <f t="shared" si="18"/>
        <v>-</v>
      </c>
      <c r="D163" s="150" t="str">
        <f>IF('CADASTRO PROD'!D161 = "","", 'CADASTRO PROD'!D161)</f>
        <v/>
      </c>
      <c r="E163" s="110" t="str">
        <f>IF('CADASTRO PROD'!E161:G161 = "", "", 'CADASTRO PROD'!E161:G161)</f>
        <v/>
      </c>
      <c r="F163" s="92"/>
      <c r="G163" s="93"/>
      <c r="H163" s="111" t="str">
        <f>IFERROR(VLOOKUP(D163, 'CADASTRO PROD'!$D$8:$H$407, 5, FALSE),"")</f>
        <v/>
      </c>
      <c r="I163" s="111" t="str">
        <f>VLOOKUP(D163, 'INVENTÁRIO'!$D$11:$I$511, 6, FALSE)</f>
        <v/>
      </c>
      <c r="J163" s="108" t="str">
        <f t="shared" si="2"/>
        <v/>
      </c>
      <c r="K163" s="113" t="str">
        <f>IF(D163 = "", "", SUMIFS('LANÇAMENTOS ENT'!T:T, 'LANÇAMENTOS ENT'!E:E, D163))</f>
        <v>  </v>
      </c>
      <c r="L163" s="113" t="str">
        <f>IF(D163 = "", "",SUMIFS('LANÇAMENTOS SAÍ'!M:M, 'LANÇAMENTOS SAÍ'!E:E, D163))</f>
        <v>  </v>
      </c>
      <c r="M163" s="132" t="str">
        <f>IF(D163 = "", "", SUMIFS('LANÇAMENTOS ENT'!N:N, 'LANÇAMENTOS ENT'!E:E, D163))</f>
        <v/>
      </c>
      <c r="N163" s="132" t="str">
        <f>IF(D163 = "", "",SUMIFS('LANÇAMENTOS SAÍ'!K:K, 'LANÇAMENTOS SAÍ'!E:E, D163))</f>
        <v/>
      </c>
      <c r="O163" s="197" t="str">
        <f>IFERROR(VLOOKUP(D163,'INVENTÁRIO'!$D$11:$L$411, 9, FALSE)/SUM('INVENTÁRIO'!L:L),"")</f>
        <v>0.0%</v>
      </c>
      <c r="P163" s="197" t="str">
        <f>IFERROR(I163/SUM('INVENTÁRIO'!I:I), "")</f>
        <v>0.0%</v>
      </c>
      <c r="Q163" s="132" t="str">
        <f t="shared" si="3"/>
        <v/>
      </c>
      <c r="R163" s="132" t="str">
        <f t="shared" si="4"/>
        <v/>
      </c>
      <c r="S163" s="185"/>
      <c r="T163" s="185"/>
      <c r="U163" s="35"/>
      <c r="V163" s="4"/>
      <c r="W163" s="4"/>
      <c r="X163" s="4"/>
      <c r="Y163" s="55"/>
      <c r="Z163" s="55" t="str">
        <f t="shared" si="6"/>
        <v/>
      </c>
      <c r="AA163" s="105" t="str">
        <f t="shared" si="7"/>
        <v/>
      </c>
      <c r="AB163" s="152" t="str">
        <f t="shared" si="8"/>
        <v/>
      </c>
      <c r="AC163" s="55"/>
      <c r="AD163" s="55" t="str">
        <f t="shared" si="9"/>
        <v/>
      </c>
      <c r="AE163" s="105" t="str">
        <f t="shared" si="19"/>
        <v/>
      </c>
      <c r="AF163" s="55" t="str">
        <f t="shared" si="10"/>
        <v/>
      </c>
      <c r="AG163" s="55"/>
      <c r="AH163" s="55" t="str">
        <f t="shared" si="11"/>
        <v>#NUM!</v>
      </c>
      <c r="AI163" s="55" t="str">
        <f t="shared" si="12"/>
        <v>#NUM!</v>
      </c>
      <c r="AJ163" s="152" t="str">
        <f t="shared" si="13"/>
        <v/>
      </c>
      <c r="AK163" s="176" t="str">
        <f t="shared" si="14"/>
        <v/>
      </c>
      <c r="AL163" s="176" t="str">
        <f t="shared" si="20"/>
        <v/>
      </c>
      <c r="AM163" s="176" t="str">
        <f t="shared" si="15"/>
        <v/>
      </c>
      <c r="AN163" s="55"/>
      <c r="AO163" s="55"/>
      <c r="AP163" s="55"/>
      <c r="AQ163" s="105" t="str">
        <f t="shared" si="16"/>
        <v/>
      </c>
      <c r="AR163" s="105"/>
      <c r="AS163" s="129" t="str">
        <f>'CADASTRO PROD'!I161</f>
        <v/>
      </c>
      <c r="AT163" s="129" t="str">
        <f t="shared" si="17"/>
        <v>0</v>
      </c>
      <c r="AU163" s="105" t="str">
        <f t="shared" si="21"/>
        <v/>
      </c>
      <c r="AV163" s="129"/>
      <c r="AW163" s="129"/>
      <c r="AX163" s="129"/>
      <c r="AY163" s="129"/>
      <c r="AZ163" s="129"/>
      <c r="BA163" s="55"/>
      <c r="BB163" s="55"/>
      <c r="BC163" s="55"/>
      <c r="BD163" s="55"/>
      <c r="BE163" s="55"/>
    </row>
    <row r="164" ht="30.0" customHeight="1">
      <c r="A164" s="1"/>
      <c r="B164" s="166" t="str">
        <f t="shared" si="1"/>
        <v>0</v>
      </c>
      <c r="C164" s="98" t="str">
        <f t="shared" si="18"/>
        <v>-</v>
      </c>
      <c r="D164" s="151" t="str">
        <f>IF('CADASTRO PROD'!D162 = "","", 'CADASTRO PROD'!D162)</f>
        <v/>
      </c>
      <c r="E164" s="100" t="str">
        <f>IF('CADASTRO PROD'!E162:G162 = "", "", 'CADASTRO PROD'!E162:G162)</f>
        <v/>
      </c>
      <c r="F164" s="92"/>
      <c r="G164" s="93"/>
      <c r="H164" s="101" t="str">
        <f>IFERROR(VLOOKUP(D164, 'CADASTRO PROD'!$D$8:$H$407, 5, FALSE),"")</f>
        <v/>
      </c>
      <c r="I164" s="101" t="str">
        <f>VLOOKUP(D164, 'INVENTÁRIO'!$D$11:$I$511, 6, FALSE)</f>
        <v/>
      </c>
      <c r="J164" s="98" t="str">
        <f t="shared" si="2"/>
        <v/>
      </c>
      <c r="K164" s="103" t="str">
        <f>IF(D164 = "", "", SUMIFS('LANÇAMENTOS ENT'!T:T, 'LANÇAMENTOS ENT'!E:E, D164))</f>
        <v>  </v>
      </c>
      <c r="L164" s="103" t="str">
        <f>IF(D164 = "", "",SUMIFS('LANÇAMENTOS SAÍ'!M:M, 'LANÇAMENTOS SAÍ'!E:E, D164))</f>
        <v>  </v>
      </c>
      <c r="M164" s="124" t="str">
        <f>IF(D164 = "", "", SUMIFS('LANÇAMENTOS ENT'!N:N, 'LANÇAMENTOS ENT'!E:E, D164))</f>
        <v/>
      </c>
      <c r="N164" s="124" t="str">
        <f>IF(D164 = "", "",SUMIFS('LANÇAMENTOS SAÍ'!K:K, 'LANÇAMENTOS SAÍ'!E:E, D164))</f>
        <v/>
      </c>
      <c r="O164" s="195" t="str">
        <f>IFERROR(VLOOKUP(D164,'INVENTÁRIO'!$D$11:$L$411, 9, FALSE)/SUM('INVENTÁRIO'!L:L),"")</f>
        <v>0.0%</v>
      </c>
      <c r="P164" s="195" t="str">
        <f>IFERROR(I164/SUM('INVENTÁRIO'!I:I), "")</f>
        <v>0.0%</v>
      </c>
      <c r="Q164" s="124" t="str">
        <f t="shared" si="3"/>
        <v/>
      </c>
      <c r="R164" s="124" t="str">
        <f t="shared" si="4"/>
        <v/>
      </c>
      <c r="S164" s="185"/>
      <c r="T164" s="185"/>
      <c r="U164" s="35"/>
      <c r="V164" s="4"/>
      <c r="W164" s="4"/>
      <c r="X164" s="4"/>
      <c r="Y164" s="55"/>
      <c r="Z164" s="55" t="str">
        <f t="shared" si="6"/>
        <v/>
      </c>
      <c r="AA164" s="105" t="str">
        <f t="shared" si="7"/>
        <v/>
      </c>
      <c r="AB164" s="152" t="str">
        <f t="shared" si="8"/>
        <v/>
      </c>
      <c r="AC164" s="55"/>
      <c r="AD164" s="55" t="str">
        <f t="shared" si="9"/>
        <v/>
      </c>
      <c r="AE164" s="105" t="str">
        <f t="shared" si="19"/>
        <v/>
      </c>
      <c r="AF164" s="55" t="str">
        <f t="shared" si="10"/>
        <v/>
      </c>
      <c r="AG164" s="55"/>
      <c r="AH164" s="55" t="str">
        <f t="shared" si="11"/>
        <v>#NUM!</v>
      </c>
      <c r="AI164" s="55" t="str">
        <f t="shared" si="12"/>
        <v>#NUM!</v>
      </c>
      <c r="AJ164" s="152" t="str">
        <f t="shared" si="13"/>
        <v/>
      </c>
      <c r="AK164" s="176" t="str">
        <f t="shared" si="14"/>
        <v/>
      </c>
      <c r="AL164" s="176" t="str">
        <f t="shared" si="20"/>
        <v/>
      </c>
      <c r="AM164" s="176" t="str">
        <f t="shared" si="15"/>
        <v/>
      </c>
      <c r="AN164" s="55"/>
      <c r="AO164" s="55"/>
      <c r="AP164" s="55"/>
      <c r="AQ164" s="105" t="str">
        <f t="shared" si="16"/>
        <v/>
      </c>
      <c r="AR164" s="105"/>
      <c r="AS164" s="129" t="str">
        <f>'CADASTRO PROD'!I162</f>
        <v/>
      </c>
      <c r="AT164" s="129" t="str">
        <f t="shared" si="17"/>
        <v>0</v>
      </c>
      <c r="AU164" s="105" t="str">
        <f t="shared" si="21"/>
        <v/>
      </c>
      <c r="AV164" s="129"/>
      <c r="AW164" s="129"/>
      <c r="AX164" s="129"/>
      <c r="AY164" s="129"/>
      <c r="AZ164" s="129"/>
      <c r="BA164" s="55"/>
      <c r="BB164" s="55"/>
      <c r="BC164" s="55"/>
      <c r="BD164" s="55"/>
      <c r="BE164" s="55"/>
    </row>
    <row r="165" ht="30.0" customHeight="1">
      <c r="A165" s="1"/>
      <c r="B165" s="166" t="str">
        <f t="shared" si="1"/>
        <v>0</v>
      </c>
      <c r="C165" s="108" t="str">
        <f t="shared" si="18"/>
        <v>-</v>
      </c>
      <c r="D165" s="150" t="str">
        <f>IF('CADASTRO PROD'!D163 = "","", 'CADASTRO PROD'!D163)</f>
        <v/>
      </c>
      <c r="E165" s="110" t="str">
        <f>IF('CADASTRO PROD'!E163:G163 = "", "", 'CADASTRO PROD'!E163:G163)</f>
        <v/>
      </c>
      <c r="F165" s="92"/>
      <c r="G165" s="93"/>
      <c r="H165" s="111" t="str">
        <f>IFERROR(VLOOKUP(D165, 'CADASTRO PROD'!$D$8:$H$407, 5, FALSE),"")</f>
        <v/>
      </c>
      <c r="I165" s="111" t="str">
        <f>VLOOKUP(D165, 'INVENTÁRIO'!$D$11:$I$511, 6, FALSE)</f>
        <v/>
      </c>
      <c r="J165" s="108" t="str">
        <f t="shared" si="2"/>
        <v/>
      </c>
      <c r="K165" s="113" t="str">
        <f>IF(D165 = "", "", SUMIFS('LANÇAMENTOS ENT'!T:T, 'LANÇAMENTOS ENT'!E:E, D165))</f>
        <v>  </v>
      </c>
      <c r="L165" s="113" t="str">
        <f>IF(D165 = "", "",SUMIFS('LANÇAMENTOS SAÍ'!M:M, 'LANÇAMENTOS SAÍ'!E:E, D165))</f>
        <v>  </v>
      </c>
      <c r="M165" s="132" t="str">
        <f>IF(D165 = "", "", SUMIFS('LANÇAMENTOS ENT'!N:N, 'LANÇAMENTOS ENT'!E:E, D165))</f>
        <v/>
      </c>
      <c r="N165" s="132" t="str">
        <f>IF(D165 = "", "",SUMIFS('LANÇAMENTOS SAÍ'!K:K, 'LANÇAMENTOS SAÍ'!E:E, D165))</f>
        <v/>
      </c>
      <c r="O165" s="197" t="str">
        <f>IFERROR(VLOOKUP(D165,'INVENTÁRIO'!$D$11:$L$411, 9, FALSE)/SUM('INVENTÁRIO'!L:L),"")</f>
        <v>0.0%</v>
      </c>
      <c r="P165" s="197" t="str">
        <f>IFERROR(I165/SUM('INVENTÁRIO'!I:I), "")</f>
        <v>0.0%</v>
      </c>
      <c r="Q165" s="132" t="str">
        <f t="shared" si="3"/>
        <v/>
      </c>
      <c r="R165" s="132" t="str">
        <f t="shared" si="4"/>
        <v/>
      </c>
      <c r="S165" s="185"/>
      <c r="T165" s="185"/>
      <c r="U165" s="35"/>
      <c r="V165" s="4"/>
      <c r="W165" s="4"/>
      <c r="X165" s="4"/>
      <c r="Y165" s="55"/>
      <c r="Z165" s="55" t="str">
        <f t="shared" si="6"/>
        <v/>
      </c>
      <c r="AA165" s="105" t="str">
        <f t="shared" si="7"/>
        <v/>
      </c>
      <c r="AB165" s="152" t="str">
        <f t="shared" si="8"/>
        <v/>
      </c>
      <c r="AC165" s="55"/>
      <c r="AD165" s="55" t="str">
        <f t="shared" si="9"/>
        <v/>
      </c>
      <c r="AE165" s="105" t="str">
        <f t="shared" si="19"/>
        <v/>
      </c>
      <c r="AF165" s="55" t="str">
        <f t="shared" si="10"/>
        <v/>
      </c>
      <c r="AG165" s="55"/>
      <c r="AH165" s="55" t="str">
        <f t="shared" si="11"/>
        <v>#NUM!</v>
      </c>
      <c r="AI165" s="55" t="str">
        <f t="shared" si="12"/>
        <v>#NUM!</v>
      </c>
      <c r="AJ165" s="152" t="str">
        <f t="shared" si="13"/>
        <v/>
      </c>
      <c r="AK165" s="176" t="str">
        <f t="shared" si="14"/>
        <v/>
      </c>
      <c r="AL165" s="176" t="str">
        <f t="shared" si="20"/>
        <v/>
      </c>
      <c r="AM165" s="176" t="str">
        <f t="shared" si="15"/>
        <v/>
      </c>
      <c r="AN165" s="55"/>
      <c r="AO165" s="55"/>
      <c r="AP165" s="55"/>
      <c r="AQ165" s="105" t="str">
        <f t="shared" si="16"/>
        <v/>
      </c>
      <c r="AR165" s="105"/>
      <c r="AS165" s="129" t="str">
        <f>'CADASTRO PROD'!I163</f>
        <v/>
      </c>
      <c r="AT165" s="129" t="str">
        <f t="shared" si="17"/>
        <v>0</v>
      </c>
      <c r="AU165" s="105" t="str">
        <f t="shared" si="21"/>
        <v/>
      </c>
      <c r="AV165" s="129"/>
      <c r="AW165" s="129"/>
      <c r="AX165" s="129"/>
      <c r="AY165" s="129"/>
      <c r="AZ165" s="129"/>
      <c r="BA165" s="55"/>
      <c r="BB165" s="55"/>
      <c r="BC165" s="55"/>
      <c r="BD165" s="55"/>
      <c r="BE165" s="55"/>
    </row>
    <row r="166" ht="30.0" customHeight="1">
      <c r="A166" s="1"/>
      <c r="B166" s="166" t="str">
        <f t="shared" si="1"/>
        <v>0</v>
      </c>
      <c r="C166" s="98" t="str">
        <f t="shared" si="18"/>
        <v>-</v>
      </c>
      <c r="D166" s="151" t="str">
        <f>IF('CADASTRO PROD'!D164 = "","", 'CADASTRO PROD'!D164)</f>
        <v/>
      </c>
      <c r="E166" s="100" t="str">
        <f>IF('CADASTRO PROD'!E164:G164 = "", "", 'CADASTRO PROD'!E164:G164)</f>
        <v/>
      </c>
      <c r="F166" s="92"/>
      <c r="G166" s="93"/>
      <c r="H166" s="101" t="str">
        <f>IFERROR(VLOOKUP(D166, 'CADASTRO PROD'!$D$8:$H$407, 5, FALSE),"")</f>
        <v/>
      </c>
      <c r="I166" s="101" t="str">
        <f>VLOOKUP(D166, 'INVENTÁRIO'!$D$11:$I$511, 6, FALSE)</f>
        <v/>
      </c>
      <c r="J166" s="98" t="str">
        <f t="shared" si="2"/>
        <v/>
      </c>
      <c r="K166" s="103" t="str">
        <f>IF(D166 = "", "", SUMIFS('LANÇAMENTOS ENT'!T:T, 'LANÇAMENTOS ENT'!E:E, D166))</f>
        <v>  </v>
      </c>
      <c r="L166" s="103" t="str">
        <f>IF(D166 = "", "",SUMIFS('LANÇAMENTOS SAÍ'!M:M, 'LANÇAMENTOS SAÍ'!E:E, D166))</f>
        <v>  </v>
      </c>
      <c r="M166" s="124" t="str">
        <f>IF(D166 = "", "", SUMIFS('LANÇAMENTOS ENT'!N:N, 'LANÇAMENTOS ENT'!E:E, D166))</f>
        <v/>
      </c>
      <c r="N166" s="124" t="str">
        <f>IF(D166 = "", "",SUMIFS('LANÇAMENTOS SAÍ'!K:K, 'LANÇAMENTOS SAÍ'!E:E, D166))</f>
        <v/>
      </c>
      <c r="O166" s="195" t="str">
        <f>IFERROR(VLOOKUP(D166,'INVENTÁRIO'!$D$11:$L$411, 9, FALSE)/SUM('INVENTÁRIO'!L:L),"")</f>
        <v>0.0%</v>
      </c>
      <c r="P166" s="195" t="str">
        <f>IFERROR(I166/SUM('INVENTÁRIO'!I:I), "")</f>
        <v>0.0%</v>
      </c>
      <c r="Q166" s="124" t="str">
        <f t="shared" si="3"/>
        <v/>
      </c>
      <c r="R166" s="124" t="str">
        <f t="shared" si="4"/>
        <v/>
      </c>
      <c r="S166" s="185"/>
      <c r="T166" s="185"/>
      <c r="U166" s="35"/>
      <c r="V166" s="4"/>
      <c r="W166" s="4"/>
      <c r="X166" s="4"/>
      <c r="Y166" s="55"/>
      <c r="Z166" s="55" t="str">
        <f t="shared" si="6"/>
        <v/>
      </c>
      <c r="AA166" s="105" t="str">
        <f t="shared" si="7"/>
        <v/>
      </c>
      <c r="AB166" s="152" t="str">
        <f t="shared" si="8"/>
        <v/>
      </c>
      <c r="AC166" s="55"/>
      <c r="AD166" s="55" t="str">
        <f t="shared" si="9"/>
        <v/>
      </c>
      <c r="AE166" s="105" t="str">
        <f t="shared" si="19"/>
        <v/>
      </c>
      <c r="AF166" s="55" t="str">
        <f t="shared" si="10"/>
        <v/>
      </c>
      <c r="AG166" s="55"/>
      <c r="AH166" s="55" t="str">
        <f t="shared" si="11"/>
        <v>#NUM!</v>
      </c>
      <c r="AI166" s="55" t="str">
        <f t="shared" si="12"/>
        <v>#NUM!</v>
      </c>
      <c r="AJ166" s="152" t="str">
        <f t="shared" si="13"/>
        <v/>
      </c>
      <c r="AK166" s="176" t="str">
        <f t="shared" si="14"/>
        <v/>
      </c>
      <c r="AL166" s="176" t="str">
        <f t="shared" si="20"/>
        <v/>
      </c>
      <c r="AM166" s="176" t="str">
        <f t="shared" si="15"/>
        <v/>
      </c>
      <c r="AN166" s="55"/>
      <c r="AO166" s="55"/>
      <c r="AP166" s="55"/>
      <c r="AQ166" s="105" t="str">
        <f t="shared" si="16"/>
        <v/>
      </c>
      <c r="AR166" s="105"/>
      <c r="AS166" s="129" t="str">
        <f>'CADASTRO PROD'!I164</f>
        <v/>
      </c>
      <c r="AT166" s="129" t="str">
        <f t="shared" si="17"/>
        <v>0</v>
      </c>
      <c r="AU166" s="105" t="str">
        <f t="shared" si="21"/>
        <v/>
      </c>
      <c r="AV166" s="129"/>
      <c r="AW166" s="129"/>
      <c r="AX166" s="129"/>
      <c r="AY166" s="129"/>
      <c r="AZ166" s="129"/>
      <c r="BA166" s="55"/>
      <c r="BB166" s="55"/>
      <c r="BC166" s="55"/>
      <c r="BD166" s="55"/>
      <c r="BE166" s="55"/>
    </row>
    <row r="167" ht="30.0" customHeight="1">
      <c r="A167" s="1"/>
      <c r="B167" s="166" t="str">
        <f t="shared" si="1"/>
        <v>0</v>
      </c>
      <c r="C167" s="108" t="str">
        <f t="shared" si="18"/>
        <v>-</v>
      </c>
      <c r="D167" s="150" t="str">
        <f>IF('CADASTRO PROD'!D165 = "","", 'CADASTRO PROD'!D165)</f>
        <v/>
      </c>
      <c r="E167" s="110" t="str">
        <f>IF('CADASTRO PROD'!E165:G165 = "", "", 'CADASTRO PROD'!E165:G165)</f>
        <v/>
      </c>
      <c r="F167" s="92"/>
      <c r="G167" s="93"/>
      <c r="H167" s="111" t="str">
        <f>IFERROR(VLOOKUP(D167, 'CADASTRO PROD'!$D$8:$H$407, 5, FALSE),"")</f>
        <v/>
      </c>
      <c r="I167" s="111" t="str">
        <f>VLOOKUP(D167, 'INVENTÁRIO'!$D$11:$I$511, 6, FALSE)</f>
        <v/>
      </c>
      <c r="J167" s="108" t="str">
        <f t="shared" si="2"/>
        <v/>
      </c>
      <c r="K167" s="113" t="str">
        <f>IF(D167 = "", "", SUMIFS('LANÇAMENTOS ENT'!T:T, 'LANÇAMENTOS ENT'!E:E, D167))</f>
        <v>  </v>
      </c>
      <c r="L167" s="113" t="str">
        <f>IF(D167 = "", "",SUMIFS('LANÇAMENTOS SAÍ'!M:M, 'LANÇAMENTOS SAÍ'!E:E, D167))</f>
        <v>  </v>
      </c>
      <c r="M167" s="132" t="str">
        <f>IF(D167 = "", "", SUMIFS('LANÇAMENTOS ENT'!N:N, 'LANÇAMENTOS ENT'!E:E, D167))</f>
        <v/>
      </c>
      <c r="N167" s="132" t="str">
        <f>IF(D167 = "", "",SUMIFS('LANÇAMENTOS SAÍ'!K:K, 'LANÇAMENTOS SAÍ'!E:E, D167))</f>
        <v/>
      </c>
      <c r="O167" s="197" t="str">
        <f>IFERROR(VLOOKUP(D167,'INVENTÁRIO'!$D$11:$L$411, 9, FALSE)/SUM('INVENTÁRIO'!L:L),"")</f>
        <v>0.0%</v>
      </c>
      <c r="P167" s="197" t="str">
        <f>IFERROR(I167/SUM('INVENTÁRIO'!I:I), "")</f>
        <v>0.0%</v>
      </c>
      <c r="Q167" s="132" t="str">
        <f t="shared" si="3"/>
        <v/>
      </c>
      <c r="R167" s="132" t="str">
        <f t="shared" si="4"/>
        <v/>
      </c>
      <c r="S167" s="185"/>
      <c r="T167" s="185"/>
      <c r="U167" s="35"/>
      <c r="V167" s="4"/>
      <c r="W167" s="4"/>
      <c r="X167" s="4"/>
      <c r="Y167" s="55"/>
      <c r="Z167" s="55" t="str">
        <f t="shared" si="6"/>
        <v/>
      </c>
      <c r="AA167" s="105" t="str">
        <f t="shared" si="7"/>
        <v/>
      </c>
      <c r="AB167" s="152" t="str">
        <f t="shared" si="8"/>
        <v/>
      </c>
      <c r="AC167" s="55"/>
      <c r="AD167" s="55" t="str">
        <f t="shared" si="9"/>
        <v/>
      </c>
      <c r="AE167" s="105" t="str">
        <f t="shared" si="19"/>
        <v/>
      </c>
      <c r="AF167" s="55" t="str">
        <f t="shared" si="10"/>
        <v/>
      </c>
      <c r="AG167" s="55"/>
      <c r="AH167" s="55" t="str">
        <f t="shared" si="11"/>
        <v>#NUM!</v>
      </c>
      <c r="AI167" s="55" t="str">
        <f t="shared" si="12"/>
        <v>#NUM!</v>
      </c>
      <c r="AJ167" s="152" t="str">
        <f t="shared" si="13"/>
        <v/>
      </c>
      <c r="AK167" s="176" t="str">
        <f t="shared" si="14"/>
        <v/>
      </c>
      <c r="AL167" s="176" t="str">
        <f t="shared" si="20"/>
        <v/>
      </c>
      <c r="AM167" s="176" t="str">
        <f t="shared" si="15"/>
        <v/>
      </c>
      <c r="AN167" s="55"/>
      <c r="AO167" s="55"/>
      <c r="AP167" s="55"/>
      <c r="AQ167" s="105" t="str">
        <f t="shared" si="16"/>
        <v/>
      </c>
      <c r="AR167" s="105"/>
      <c r="AS167" s="129" t="str">
        <f>'CADASTRO PROD'!I165</f>
        <v/>
      </c>
      <c r="AT167" s="129" t="str">
        <f t="shared" si="17"/>
        <v>0</v>
      </c>
      <c r="AU167" s="105" t="str">
        <f t="shared" si="21"/>
        <v/>
      </c>
      <c r="AV167" s="129"/>
      <c r="AW167" s="129"/>
      <c r="AX167" s="129"/>
      <c r="AY167" s="129"/>
      <c r="AZ167" s="129"/>
      <c r="BA167" s="55"/>
      <c r="BB167" s="55"/>
      <c r="BC167" s="55"/>
      <c r="BD167" s="55"/>
      <c r="BE167" s="55"/>
    </row>
    <row r="168" ht="30.0" customHeight="1">
      <c r="A168" s="1"/>
      <c r="B168" s="166" t="str">
        <f t="shared" si="1"/>
        <v>0</v>
      </c>
      <c r="C168" s="98" t="str">
        <f t="shared" si="18"/>
        <v>-</v>
      </c>
      <c r="D168" s="151" t="str">
        <f>IF('CADASTRO PROD'!D166 = "","", 'CADASTRO PROD'!D166)</f>
        <v/>
      </c>
      <c r="E168" s="100" t="str">
        <f>IF('CADASTRO PROD'!E166:G166 = "", "", 'CADASTRO PROD'!E166:G166)</f>
        <v/>
      </c>
      <c r="F168" s="92"/>
      <c r="G168" s="93"/>
      <c r="H168" s="101" t="str">
        <f>IFERROR(VLOOKUP(D168, 'CADASTRO PROD'!$D$8:$H$407, 5, FALSE),"")</f>
        <v/>
      </c>
      <c r="I168" s="101" t="str">
        <f>VLOOKUP(D168, 'INVENTÁRIO'!$D$11:$I$511, 6, FALSE)</f>
        <v/>
      </c>
      <c r="J168" s="98" t="str">
        <f t="shared" si="2"/>
        <v/>
      </c>
      <c r="K168" s="103" t="str">
        <f>IF(D168 = "", "", SUMIFS('LANÇAMENTOS ENT'!T:T, 'LANÇAMENTOS ENT'!E:E, D168))</f>
        <v>  </v>
      </c>
      <c r="L168" s="103" t="str">
        <f>IF(D168 = "", "",SUMIFS('LANÇAMENTOS SAÍ'!M:M, 'LANÇAMENTOS SAÍ'!E:E, D168))</f>
        <v>  </v>
      </c>
      <c r="M168" s="124" t="str">
        <f>IF(D168 = "", "", SUMIFS('LANÇAMENTOS ENT'!N:N, 'LANÇAMENTOS ENT'!E:E, D168))</f>
        <v/>
      </c>
      <c r="N168" s="124" t="str">
        <f>IF(D168 = "", "",SUMIFS('LANÇAMENTOS SAÍ'!K:K, 'LANÇAMENTOS SAÍ'!E:E, D168))</f>
        <v/>
      </c>
      <c r="O168" s="195" t="str">
        <f>IFERROR(VLOOKUP(D168,'INVENTÁRIO'!$D$11:$L$411, 9, FALSE)/SUM('INVENTÁRIO'!L:L),"")</f>
        <v>0.0%</v>
      </c>
      <c r="P168" s="195" t="str">
        <f>IFERROR(I168/SUM('INVENTÁRIO'!I:I), "")</f>
        <v>0.0%</v>
      </c>
      <c r="Q168" s="124" t="str">
        <f t="shared" si="3"/>
        <v/>
      </c>
      <c r="R168" s="124" t="str">
        <f t="shared" si="4"/>
        <v/>
      </c>
      <c r="S168" s="185"/>
      <c r="T168" s="185"/>
      <c r="U168" s="35"/>
      <c r="V168" s="4"/>
      <c r="W168" s="4"/>
      <c r="X168" s="4"/>
      <c r="Y168" s="55"/>
      <c r="Z168" s="55" t="str">
        <f t="shared" si="6"/>
        <v/>
      </c>
      <c r="AA168" s="105" t="str">
        <f t="shared" si="7"/>
        <v/>
      </c>
      <c r="AB168" s="152" t="str">
        <f t="shared" si="8"/>
        <v/>
      </c>
      <c r="AC168" s="55"/>
      <c r="AD168" s="55" t="str">
        <f t="shared" si="9"/>
        <v/>
      </c>
      <c r="AE168" s="105" t="str">
        <f t="shared" si="19"/>
        <v/>
      </c>
      <c r="AF168" s="55" t="str">
        <f t="shared" si="10"/>
        <v/>
      </c>
      <c r="AG168" s="55"/>
      <c r="AH168" s="55" t="str">
        <f t="shared" si="11"/>
        <v>#NUM!</v>
      </c>
      <c r="AI168" s="55" t="str">
        <f t="shared" si="12"/>
        <v>#NUM!</v>
      </c>
      <c r="AJ168" s="152" t="str">
        <f t="shared" si="13"/>
        <v/>
      </c>
      <c r="AK168" s="176" t="str">
        <f t="shared" si="14"/>
        <v/>
      </c>
      <c r="AL168" s="176" t="str">
        <f t="shared" si="20"/>
        <v/>
      </c>
      <c r="AM168" s="176" t="str">
        <f t="shared" si="15"/>
        <v/>
      </c>
      <c r="AN168" s="55"/>
      <c r="AO168" s="55"/>
      <c r="AP168" s="55"/>
      <c r="AQ168" s="105" t="str">
        <f t="shared" si="16"/>
        <v/>
      </c>
      <c r="AR168" s="105"/>
      <c r="AS168" s="129" t="str">
        <f>'CADASTRO PROD'!I166</f>
        <v/>
      </c>
      <c r="AT168" s="129" t="str">
        <f t="shared" si="17"/>
        <v>0</v>
      </c>
      <c r="AU168" s="105" t="str">
        <f t="shared" si="21"/>
        <v/>
      </c>
      <c r="AV168" s="129"/>
      <c r="AW168" s="129"/>
      <c r="AX168" s="129"/>
      <c r="AY168" s="129"/>
      <c r="AZ168" s="129"/>
      <c r="BA168" s="55"/>
      <c r="BB168" s="55"/>
      <c r="BC168" s="55"/>
      <c r="BD168" s="55"/>
      <c r="BE168" s="55"/>
    </row>
    <row r="169" ht="30.0" customHeight="1">
      <c r="A169" s="1"/>
      <c r="B169" s="166" t="str">
        <f t="shared" si="1"/>
        <v>0</v>
      </c>
      <c r="C169" s="108" t="str">
        <f t="shared" si="18"/>
        <v>-</v>
      </c>
      <c r="D169" s="150" t="str">
        <f>IF('CADASTRO PROD'!D167 = "","", 'CADASTRO PROD'!D167)</f>
        <v/>
      </c>
      <c r="E169" s="110" t="str">
        <f>IF('CADASTRO PROD'!E167:G167 = "", "", 'CADASTRO PROD'!E167:G167)</f>
        <v/>
      </c>
      <c r="F169" s="92"/>
      <c r="G169" s="93"/>
      <c r="H169" s="111" t="str">
        <f>IFERROR(VLOOKUP(D169, 'CADASTRO PROD'!$D$8:$H$407, 5, FALSE),"")</f>
        <v/>
      </c>
      <c r="I169" s="111" t="str">
        <f>VLOOKUP(D169, 'INVENTÁRIO'!$D$11:$I$511, 6, FALSE)</f>
        <v/>
      </c>
      <c r="J169" s="108" t="str">
        <f t="shared" si="2"/>
        <v/>
      </c>
      <c r="K169" s="113" t="str">
        <f>IF(D169 = "", "", SUMIFS('LANÇAMENTOS ENT'!T:T, 'LANÇAMENTOS ENT'!E:E, D169))</f>
        <v>  </v>
      </c>
      <c r="L169" s="113" t="str">
        <f>IF(D169 = "", "",SUMIFS('LANÇAMENTOS SAÍ'!M:M, 'LANÇAMENTOS SAÍ'!E:E, D169))</f>
        <v>  </v>
      </c>
      <c r="M169" s="132" t="str">
        <f>IF(D169 = "", "", SUMIFS('LANÇAMENTOS ENT'!N:N, 'LANÇAMENTOS ENT'!E:E, D169))</f>
        <v/>
      </c>
      <c r="N169" s="132" t="str">
        <f>IF(D169 = "", "",SUMIFS('LANÇAMENTOS SAÍ'!K:K, 'LANÇAMENTOS SAÍ'!E:E, D169))</f>
        <v/>
      </c>
      <c r="O169" s="197" t="str">
        <f>IFERROR(VLOOKUP(D169,'INVENTÁRIO'!$D$11:$L$411, 9, FALSE)/SUM('INVENTÁRIO'!L:L),"")</f>
        <v>0.0%</v>
      </c>
      <c r="P169" s="197" t="str">
        <f>IFERROR(I169/SUM('INVENTÁRIO'!I:I), "")</f>
        <v>0.0%</v>
      </c>
      <c r="Q169" s="132" t="str">
        <f t="shared" si="3"/>
        <v/>
      </c>
      <c r="R169" s="132" t="str">
        <f t="shared" si="4"/>
        <v/>
      </c>
      <c r="S169" s="185"/>
      <c r="T169" s="185"/>
      <c r="U169" s="35"/>
      <c r="V169" s="4"/>
      <c r="W169" s="4"/>
      <c r="X169" s="4"/>
      <c r="Y169" s="55"/>
      <c r="Z169" s="55" t="str">
        <f t="shared" si="6"/>
        <v/>
      </c>
      <c r="AA169" s="105" t="str">
        <f t="shared" si="7"/>
        <v/>
      </c>
      <c r="AB169" s="152" t="str">
        <f t="shared" si="8"/>
        <v/>
      </c>
      <c r="AC169" s="55"/>
      <c r="AD169" s="55" t="str">
        <f t="shared" si="9"/>
        <v/>
      </c>
      <c r="AE169" s="105" t="str">
        <f t="shared" si="19"/>
        <v/>
      </c>
      <c r="AF169" s="55" t="str">
        <f t="shared" si="10"/>
        <v/>
      </c>
      <c r="AG169" s="55"/>
      <c r="AH169" s="55" t="str">
        <f t="shared" si="11"/>
        <v>#NUM!</v>
      </c>
      <c r="AI169" s="55" t="str">
        <f t="shared" si="12"/>
        <v>#NUM!</v>
      </c>
      <c r="AJ169" s="152" t="str">
        <f t="shared" si="13"/>
        <v/>
      </c>
      <c r="AK169" s="176" t="str">
        <f t="shared" si="14"/>
        <v/>
      </c>
      <c r="AL169" s="176" t="str">
        <f t="shared" si="20"/>
        <v/>
      </c>
      <c r="AM169" s="176" t="str">
        <f t="shared" si="15"/>
        <v/>
      </c>
      <c r="AN169" s="55"/>
      <c r="AO169" s="55"/>
      <c r="AP169" s="55"/>
      <c r="AQ169" s="105" t="str">
        <f t="shared" si="16"/>
        <v/>
      </c>
      <c r="AR169" s="105"/>
      <c r="AS169" s="129" t="str">
        <f>'CADASTRO PROD'!I167</f>
        <v/>
      </c>
      <c r="AT169" s="129" t="str">
        <f t="shared" si="17"/>
        <v>0</v>
      </c>
      <c r="AU169" s="105" t="str">
        <f t="shared" si="21"/>
        <v/>
      </c>
      <c r="AV169" s="129"/>
      <c r="AW169" s="129"/>
      <c r="AX169" s="129"/>
      <c r="AY169" s="129"/>
      <c r="AZ169" s="129"/>
      <c r="BA169" s="55"/>
      <c r="BB169" s="55"/>
      <c r="BC169" s="55"/>
      <c r="BD169" s="55"/>
      <c r="BE169" s="55"/>
    </row>
    <row r="170" ht="30.0" customHeight="1">
      <c r="A170" s="1"/>
      <c r="B170" s="166" t="str">
        <f t="shared" si="1"/>
        <v>0</v>
      </c>
      <c r="C170" s="98" t="str">
        <f t="shared" si="18"/>
        <v>-</v>
      </c>
      <c r="D170" s="151" t="str">
        <f>IF('CADASTRO PROD'!D168 = "","", 'CADASTRO PROD'!D168)</f>
        <v/>
      </c>
      <c r="E170" s="100" t="str">
        <f>IF('CADASTRO PROD'!E168:G168 = "", "", 'CADASTRO PROD'!E168:G168)</f>
        <v/>
      </c>
      <c r="F170" s="92"/>
      <c r="G170" s="93"/>
      <c r="H170" s="101" t="str">
        <f>IFERROR(VLOOKUP(D170, 'CADASTRO PROD'!$D$8:$H$407, 5, FALSE),"")</f>
        <v/>
      </c>
      <c r="I170" s="101" t="str">
        <f>VLOOKUP(D170, 'INVENTÁRIO'!$D$11:$I$511, 6, FALSE)</f>
        <v/>
      </c>
      <c r="J170" s="98" t="str">
        <f t="shared" si="2"/>
        <v/>
      </c>
      <c r="K170" s="103" t="str">
        <f>IF(D170 = "", "", SUMIFS('LANÇAMENTOS ENT'!T:T, 'LANÇAMENTOS ENT'!E:E, D170))</f>
        <v>  </v>
      </c>
      <c r="L170" s="103" t="str">
        <f>IF(D170 = "", "",SUMIFS('LANÇAMENTOS SAÍ'!M:M, 'LANÇAMENTOS SAÍ'!E:E, D170))</f>
        <v>  </v>
      </c>
      <c r="M170" s="124" t="str">
        <f>IF(D170 = "", "", SUMIFS('LANÇAMENTOS ENT'!N:N, 'LANÇAMENTOS ENT'!E:E, D170))</f>
        <v/>
      </c>
      <c r="N170" s="124" t="str">
        <f>IF(D170 = "", "",SUMIFS('LANÇAMENTOS SAÍ'!K:K, 'LANÇAMENTOS SAÍ'!E:E, D170))</f>
        <v/>
      </c>
      <c r="O170" s="195" t="str">
        <f>IFERROR(VLOOKUP(D170,'INVENTÁRIO'!$D$11:$L$411, 9, FALSE)/SUM('INVENTÁRIO'!L:L),"")</f>
        <v>0.0%</v>
      </c>
      <c r="P170" s="195" t="str">
        <f>IFERROR(I170/SUM('INVENTÁRIO'!I:I), "")</f>
        <v>0.0%</v>
      </c>
      <c r="Q170" s="124" t="str">
        <f t="shared" si="3"/>
        <v/>
      </c>
      <c r="R170" s="124" t="str">
        <f t="shared" si="4"/>
        <v/>
      </c>
      <c r="S170" s="185"/>
      <c r="T170" s="185"/>
      <c r="U170" s="35"/>
      <c r="V170" s="4"/>
      <c r="W170" s="4"/>
      <c r="X170" s="4"/>
      <c r="Y170" s="55"/>
      <c r="Z170" s="55" t="str">
        <f t="shared" si="6"/>
        <v/>
      </c>
      <c r="AA170" s="105" t="str">
        <f t="shared" si="7"/>
        <v/>
      </c>
      <c r="AB170" s="152" t="str">
        <f t="shared" si="8"/>
        <v/>
      </c>
      <c r="AC170" s="55"/>
      <c r="AD170" s="55" t="str">
        <f t="shared" si="9"/>
        <v/>
      </c>
      <c r="AE170" s="105" t="str">
        <f t="shared" si="19"/>
        <v/>
      </c>
      <c r="AF170" s="55" t="str">
        <f t="shared" si="10"/>
        <v/>
      </c>
      <c r="AG170" s="55"/>
      <c r="AH170" s="55" t="str">
        <f t="shared" si="11"/>
        <v>#NUM!</v>
      </c>
      <c r="AI170" s="55" t="str">
        <f t="shared" si="12"/>
        <v>#NUM!</v>
      </c>
      <c r="AJ170" s="152" t="str">
        <f t="shared" si="13"/>
        <v/>
      </c>
      <c r="AK170" s="176" t="str">
        <f t="shared" si="14"/>
        <v/>
      </c>
      <c r="AL170" s="176" t="str">
        <f t="shared" si="20"/>
        <v/>
      </c>
      <c r="AM170" s="176" t="str">
        <f t="shared" si="15"/>
        <v/>
      </c>
      <c r="AN170" s="55"/>
      <c r="AO170" s="55"/>
      <c r="AP170" s="55"/>
      <c r="AQ170" s="105" t="str">
        <f t="shared" si="16"/>
        <v/>
      </c>
      <c r="AR170" s="105"/>
      <c r="AS170" s="129" t="str">
        <f>'CADASTRO PROD'!I168</f>
        <v/>
      </c>
      <c r="AT170" s="129" t="str">
        <f t="shared" si="17"/>
        <v>0</v>
      </c>
      <c r="AU170" s="105" t="str">
        <f t="shared" si="21"/>
        <v/>
      </c>
      <c r="AV170" s="129"/>
      <c r="AW170" s="129"/>
      <c r="AX170" s="129"/>
      <c r="AY170" s="129"/>
      <c r="AZ170" s="129"/>
      <c r="BA170" s="55"/>
      <c r="BB170" s="55"/>
      <c r="BC170" s="55"/>
      <c r="BD170" s="55"/>
      <c r="BE170" s="55"/>
    </row>
    <row r="171" ht="30.0" customHeight="1">
      <c r="A171" s="1"/>
      <c r="B171" s="166" t="str">
        <f t="shared" si="1"/>
        <v>0</v>
      </c>
      <c r="C171" s="108" t="str">
        <f t="shared" si="18"/>
        <v>-</v>
      </c>
      <c r="D171" s="150" t="str">
        <f>IF('CADASTRO PROD'!D169 = "","", 'CADASTRO PROD'!D169)</f>
        <v/>
      </c>
      <c r="E171" s="110" t="str">
        <f>IF('CADASTRO PROD'!E169:G169 = "", "", 'CADASTRO PROD'!E169:G169)</f>
        <v/>
      </c>
      <c r="F171" s="92"/>
      <c r="G171" s="93"/>
      <c r="H171" s="111" t="str">
        <f>IFERROR(VLOOKUP(D171, 'CADASTRO PROD'!$D$8:$H$407, 5, FALSE),"")</f>
        <v/>
      </c>
      <c r="I171" s="111" t="str">
        <f>VLOOKUP(D171, 'INVENTÁRIO'!$D$11:$I$511, 6, FALSE)</f>
        <v/>
      </c>
      <c r="J171" s="108" t="str">
        <f t="shared" si="2"/>
        <v/>
      </c>
      <c r="K171" s="113" t="str">
        <f>IF(D171 = "", "", SUMIFS('LANÇAMENTOS ENT'!T:T, 'LANÇAMENTOS ENT'!E:E, D171))</f>
        <v>  </v>
      </c>
      <c r="L171" s="113" t="str">
        <f>IF(D171 = "", "",SUMIFS('LANÇAMENTOS SAÍ'!M:M, 'LANÇAMENTOS SAÍ'!E:E, D171))</f>
        <v>  </v>
      </c>
      <c r="M171" s="132" t="str">
        <f>IF(D171 = "", "", SUMIFS('LANÇAMENTOS ENT'!N:N, 'LANÇAMENTOS ENT'!E:E, D171))</f>
        <v/>
      </c>
      <c r="N171" s="132" t="str">
        <f>IF(D171 = "", "",SUMIFS('LANÇAMENTOS SAÍ'!K:K, 'LANÇAMENTOS SAÍ'!E:E, D171))</f>
        <v/>
      </c>
      <c r="O171" s="197" t="str">
        <f>IFERROR(VLOOKUP(D171,'INVENTÁRIO'!$D$11:$L$411, 9, FALSE)/SUM('INVENTÁRIO'!L:L),"")</f>
        <v>0.0%</v>
      </c>
      <c r="P171" s="197" t="str">
        <f>IFERROR(I171/SUM('INVENTÁRIO'!I:I), "")</f>
        <v>0.0%</v>
      </c>
      <c r="Q171" s="132" t="str">
        <f t="shared" si="3"/>
        <v/>
      </c>
      <c r="R171" s="132" t="str">
        <f t="shared" si="4"/>
        <v/>
      </c>
      <c r="S171" s="185"/>
      <c r="T171" s="185"/>
      <c r="U171" s="35"/>
      <c r="V171" s="4"/>
      <c r="W171" s="4"/>
      <c r="X171" s="4"/>
      <c r="Y171" s="55"/>
      <c r="Z171" s="55" t="str">
        <f t="shared" si="6"/>
        <v/>
      </c>
      <c r="AA171" s="105" t="str">
        <f t="shared" si="7"/>
        <v/>
      </c>
      <c r="AB171" s="152" t="str">
        <f t="shared" si="8"/>
        <v/>
      </c>
      <c r="AC171" s="55"/>
      <c r="AD171" s="55" t="str">
        <f t="shared" si="9"/>
        <v/>
      </c>
      <c r="AE171" s="105" t="str">
        <f t="shared" si="19"/>
        <v/>
      </c>
      <c r="AF171" s="55" t="str">
        <f t="shared" si="10"/>
        <v/>
      </c>
      <c r="AG171" s="55"/>
      <c r="AH171" s="55" t="str">
        <f t="shared" si="11"/>
        <v>#NUM!</v>
      </c>
      <c r="AI171" s="55" t="str">
        <f t="shared" si="12"/>
        <v>#NUM!</v>
      </c>
      <c r="AJ171" s="152" t="str">
        <f t="shared" si="13"/>
        <v/>
      </c>
      <c r="AK171" s="176" t="str">
        <f t="shared" si="14"/>
        <v/>
      </c>
      <c r="AL171" s="176" t="str">
        <f t="shared" si="20"/>
        <v/>
      </c>
      <c r="AM171" s="176" t="str">
        <f t="shared" si="15"/>
        <v/>
      </c>
      <c r="AN171" s="55"/>
      <c r="AO171" s="55"/>
      <c r="AP171" s="55"/>
      <c r="AQ171" s="105" t="str">
        <f t="shared" si="16"/>
        <v/>
      </c>
      <c r="AR171" s="105"/>
      <c r="AS171" s="129" t="str">
        <f>'CADASTRO PROD'!I169</f>
        <v/>
      </c>
      <c r="AT171" s="129" t="str">
        <f t="shared" si="17"/>
        <v>0</v>
      </c>
      <c r="AU171" s="105" t="str">
        <f t="shared" si="21"/>
        <v/>
      </c>
      <c r="AV171" s="129"/>
      <c r="AW171" s="129"/>
      <c r="AX171" s="129"/>
      <c r="AY171" s="129"/>
      <c r="AZ171" s="129"/>
      <c r="BA171" s="55"/>
      <c r="BB171" s="55"/>
      <c r="BC171" s="55"/>
      <c r="BD171" s="55"/>
      <c r="BE171" s="55"/>
    </row>
    <row r="172" ht="30.0" customHeight="1">
      <c r="A172" s="1"/>
      <c r="B172" s="166" t="str">
        <f t="shared" si="1"/>
        <v>0</v>
      </c>
      <c r="C172" s="98" t="str">
        <f t="shared" si="18"/>
        <v>-</v>
      </c>
      <c r="D172" s="151" t="str">
        <f>IF('CADASTRO PROD'!D170 = "","", 'CADASTRO PROD'!D170)</f>
        <v/>
      </c>
      <c r="E172" s="100" t="str">
        <f>IF('CADASTRO PROD'!E170:G170 = "", "", 'CADASTRO PROD'!E170:G170)</f>
        <v/>
      </c>
      <c r="F172" s="92"/>
      <c r="G172" s="93"/>
      <c r="H172" s="101" t="str">
        <f>IFERROR(VLOOKUP(D172, 'CADASTRO PROD'!$D$8:$H$407, 5, FALSE),"")</f>
        <v/>
      </c>
      <c r="I172" s="101" t="str">
        <f>VLOOKUP(D172, 'INVENTÁRIO'!$D$11:$I$511, 6, FALSE)</f>
        <v/>
      </c>
      <c r="J172" s="98" t="str">
        <f t="shared" si="2"/>
        <v/>
      </c>
      <c r="K172" s="103" t="str">
        <f>IF(D172 = "", "", SUMIFS('LANÇAMENTOS ENT'!T:T, 'LANÇAMENTOS ENT'!E:E, D172))</f>
        <v>  </v>
      </c>
      <c r="L172" s="103" t="str">
        <f>IF(D172 = "", "",SUMIFS('LANÇAMENTOS SAÍ'!M:M, 'LANÇAMENTOS SAÍ'!E:E, D172))</f>
        <v>  </v>
      </c>
      <c r="M172" s="124" t="str">
        <f>IF(D172 = "", "", SUMIFS('LANÇAMENTOS ENT'!N:N, 'LANÇAMENTOS ENT'!E:E, D172))</f>
        <v/>
      </c>
      <c r="N172" s="124" t="str">
        <f>IF(D172 = "", "",SUMIFS('LANÇAMENTOS SAÍ'!K:K, 'LANÇAMENTOS SAÍ'!E:E, D172))</f>
        <v/>
      </c>
      <c r="O172" s="195" t="str">
        <f>IFERROR(VLOOKUP(D172,'INVENTÁRIO'!$D$11:$L$411, 9, FALSE)/SUM('INVENTÁRIO'!L:L),"")</f>
        <v>0.0%</v>
      </c>
      <c r="P172" s="195" t="str">
        <f>IFERROR(I172/SUM('INVENTÁRIO'!I:I), "")</f>
        <v>0.0%</v>
      </c>
      <c r="Q172" s="124" t="str">
        <f t="shared" si="3"/>
        <v/>
      </c>
      <c r="R172" s="124" t="str">
        <f t="shared" si="4"/>
        <v/>
      </c>
      <c r="S172" s="185"/>
      <c r="T172" s="185"/>
      <c r="U172" s="35"/>
      <c r="V172" s="4"/>
      <c r="W172" s="4"/>
      <c r="X172" s="4"/>
      <c r="Y172" s="55"/>
      <c r="Z172" s="55" t="str">
        <f t="shared" si="6"/>
        <v/>
      </c>
      <c r="AA172" s="105" t="str">
        <f t="shared" si="7"/>
        <v/>
      </c>
      <c r="AB172" s="152" t="str">
        <f t="shared" si="8"/>
        <v/>
      </c>
      <c r="AC172" s="55"/>
      <c r="AD172" s="55" t="str">
        <f t="shared" si="9"/>
        <v/>
      </c>
      <c r="AE172" s="105" t="str">
        <f t="shared" si="19"/>
        <v/>
      </c>
      <c r="AF172" s="55" t="str">
        <f t="shared" si="10"/>
        <v/>
      </c>
      <c r="AG172" s="55"/>
      <c r="AH172" s="55" t="str">
        <f t="shared" si="11"/>
        <v>#NUM!</v>
      </c>
      <c r="AI172" s="55" t="str">
        <f t="shared" si="12"/>
        <v>#NUM!</v>
      </c>
      <c r="AJ172" s="152" t="str">
        <f t="shared" si="13"/>
        <v/>
      </c>
      <c r="AK172" s="176" t="str">
        <f t="shared" si="14"/>
        <v/>
      </c>
      <c r="AL172" s="176" t="str">
        <f t="shared" si="20"/>
        <v/>
      </c>
      <c r="AM172" s="176" t="str">
        <f t="shared" si="15"/>
        <v/>
      </c>
      <c r="AN172" s="55"/>
      <c r="AO172" s="55"/>
      <c r="AP172" s="55"/>
      <c r="AQ172" s="105" t="str">
        <f t="shared" si="16"/>
        <v/>
      </c>
      <c r="AR172" s="105"/>
      <c r="AS172" s="129" t="str">
        <f>'CADASTRO PROD'!I170</f>
        <v/>
      </c>
      <c r="AT172" s="129" t="str">
        <f t="shared" si="17"/>
        <v>0</v>
      </c>
      <c r="AU172" s="105" t="str">
        <f t="shared" si="21"/>
        <v/>
      </c>
      <c r="AV172" s="129"/>
      <c r="AW172" s="129"/>
      <c r="AX172" s="129"/>
      <c r="AY172" s="129"/>
      <c r="AZ172" s="129"/>
      <c r="BA172" s="55"/>
      <c r="BB172" s="55"/>
      <c r="BC172" s="55"/>
      <c r="BD172" s="55"/>
      <c r="BE172" s="55"/>
    </row>
    <row r="173" ht="30.0" customHeight="1">
      <c r="A173" s="1"/>
      <c r="B173" s="166" t="str">
        <f t="shared" si="1"/>
        <v>0</v>
      </c>
      <c r="C173" s="108" t="str">
        <f t="shared" si="18"/>
        <v>-</v>
      </c>
      <c r="D173" s="150" t="str">
        <f>IF('CADASTRO PROD'!D171 = "","", 'CADASTRO PROD'!D171)</f>
        <v/>
      </c>
      <c r="E173" s="110" t="str">
        <f>IF('CADASTRO PROD'!E171:G171 = "", "", 'CADASTRO PROD'!E171:G171)</f>
        <v/>
      </c>
      <c r="F173" s="92"/>
      <c r="G173" s="93"/>
      <c r="H173" s="111" t="str">
        <f>IFERROR(VLOOKUP(D173, 'CADASTRO PROD'!$D$8:$H$407, 5, FALSE),"")</f>
        <v/>
      </c>
      <c r="I173" s="111" t="str">
        <f>VLOOKUP(D173, 'INVENTÁRIO'!$D$11:$I$511, 6, FALSE)</f>
        <v/>
      </c>
      <c r="J173" s="108" t="str">
        <f t="shared" si="2"/>
        <v/>
      </c>
      <c r="K173" s="113" t="str">
        <f>IF(D173 = "", "", SUMIFS('LANÇAMENTOS ENT'!T:T, 'LANÇAMENTOS ENT'!E:E, D173))</f>
        <v>  </v>
      </c>
      <c r="L173" s="113" t="str">
        <f>IF(D173 = "", "",SUMIFS('LANÇAMENTOS SAÍ'!M:M, 'LANÇAMENTOS SAÍ'!E:E, D173))</f>
        <v>  </v>
      </c>
      <c r="M173" s="132" t="str">
        <f>IF(D173 = "", "", SUMIFS('LANÇAMENTOS ENT'!N:N, 'LANÇAMENTOS ENT'!E:E, D173))</f>
        <v/>
      </c>
      <c r="N173" s="132" t="str">
        <f>IF(D173 = "", "",SUMIFS('LANÇAMENTOS SAÍ'!K:K, 'LANÇAMENTOS SAÍ'!E:E, D173))</f>
        <v/>
      </c>
      <c r="O173" s="197" t="str">
        <f>IFERROR(VLOOKUP(D173,'INVENTÁRIO'!$D$11:$L$411, 9, FALSE)/SUM('INVENTÁRIO'!L:L),"")</f>
        <v>0.0%</v>
      </c>
      <c r="P173" s="197" t="str">
        <f>IFERROR(I173/SUM('INVENTÁRIO'!I:I), "")</f>
        <v>0.0%</v>
      </c>
      <c r="Q173" s="132" t="str">
        <f t="shared" si="3"/>
        <v/>
      </c>
      <c r="R173" s="132" t="str">
        <f t="shared" si="4"/>
        <v/>
      </c>
      <c r="S173" s="185"/>
      <c r="T173" s="185"/>
      <c r="U173" s="35"/>
      <c r="V173" s="4"/>
      <c r="W173" s="4"/>
      <c r="X173" s="4"/>
      <c r="Y173" s="55"/>
      <c r="Z173" s="55" t="str">
        <f t="shared" si="6"/>
        <v/>
      </c>
      <c r="AA173" s="105" t="str">
        <f t="shared" si="7"/>
        <v/>
      </c>
      <c r="AB173" s="152" t="str">
        <f t="shared" si="8"/>
        <v/>
      </c>
      <c r="AC173" s="55"/>
      <c r="AD173" s="55" t="str">
        <f t="shared" si="9"/>
        <v/>
      </c>
      <c r="AE173" s="105" t="str">
        <f t="shared" si="19"/>
        <v/>
      </c>
      <c r="AF173" s="55" t="str">
        <f t="shared" si="10"/>
        <v/>
      </c>
      <c r="AG173" s="55"/>
      <c r="AH173" s="55" t="str">
        <f t="shared" si="11"/>
        <v>#NUM!</v>
      </c>
      <c r="AI173" s="55" t="str">
        <f t="shared" si="12"/>
        <v>#NUM!</v>
      </c>
      <c r="AJ173" s="152" t="str">
        <f t="shared" si="13"/>
        <v/>
      </c>
      <c r="AK173" s="176" t="str">
        <f t="shared" si="14"/>
        <v/>
      </c>
      <c r="AL173" s="176" t="str">
        <f t="shared" si="20"/>
        <v/>
      </c>
      <c r="AM173" s="176" t="str">
        <f t="shared" si="15"/>
        <v/>
      </c>
      <c r="AN173" s="55"/>
      <c r="AO173" s="55"/>
      <c r="AP173" s="55"/>
      <c r="AQ173" s="105" t="str">
        <f t="shared" si="16"/>
        <v/>
      </c>
      <c r="AR173" s="105"/>
      <c r="AS173" s="129" t="str">
        <f>'CADASTRO PROD'!I171</f>
        <v/>
      </c>
      <c r="AT173" s="129" t="str">
        <f t="shared" si="17"/>
        <v>0</v>
      </c>
      <c r="AU173" s="105" t="str">
        <f t="shared" si="21"/>
        <v/>
      </c>
      <c r="AV173" s="129"/>
      <c r="AW173" s="129"/>
      <c r="AX173" s="129"/>
      <c r="AY173" s="129"/>
      <c r="AZ173" s="129"/>
      <c r="BA173" s="55"/>
      <c r="BB173" s="55"/>
      <c r="BC173" s="55"/>
      <c r="BD173" s="55"/>
      <c r="BE173" s="55"/>
    </row>
    <row r="174" ht="30.0" customHeight="1">
      <c r="A174" s="1"/>
      <c r="B174" s="166" t="str">
        <f t="shared" si="1"/>
        <v>0</v>
      </c>
      <c r="C174" s="98" t="str">
        <f t="shared" si="18"/>
        <v>-</v>
      </c>
      <c r="D174" s="151" t="str">
        <f>IF('CADASTRO PROD'!D172 = "","", 'CADASTRO PROD'!D172)</f>
        <v/>
      </c>
      <c r="E174" s="100" t="str">
        <f>IF('CADASTRO PROD'!E172:G172 = "", "", 'CADASTRO PROD'!E172:G172)</f>
        <v/>
      </c>
      <c r="F174" s="92"/>
      <c r="G174" s="93"/>
      <c r="H174" s="101" t="str">
        <f>IFERROR(VLOOKUP(D174, 'CADASTRO PROD'!$D$8:$H$407, 5, FALSE),"")</f>
        <v/>
      </c>
      <c r="I174" s="101" t="str">
        <f>VLOOKUP(D174, 'INVENTÁRIO'!$D$11:$I$511, 6, FALSE)</f>
        <v/>
      </c>
      <c r="J174" s="98" t="str">
        <f t="shared" si="2"/>
        <v/>
      </c>
      <c r="K174" s="103" t="str">
        <f>IF(D174 = "", "", SUMIFS('LANÇAMENTOS ENT'!T:T, 'LANÇAMENTOS ENT'!E:E, D174))</f>
        <v>  </v>
      </c>
      <c r="L174" s="103" t="str">
        <f>IF(D174 = "", "",SUMIFS('LANÇAMENTOS SAÍ'!M:M, 'LANÇAMENTOS SAÍ'!E:E, D174))</f>
        <v>  </v>
      </c>
      <c r="M174" s="124" t="str">
        <f>IF(D174 = "", "", SUMIFS('LANÇAMENTOS ENT'!N:N, 'LANÇAMENTOS ENT'!E:E, D174))</f>
        <v/>
      </c>
      <c r="N174" s="124" t="str">
        <f>IF(D174 = "", "",SUMIFS('LANÇAMENTOS SAÍ'!K:K, 'LANÇAMENTOS SAÍ'!E:E, D174))</f>
        <v/>
      </c>
      <c r="O174" s="195" t="str">
        <f>IFERROR(VLOOKUP(D174,'INVENTÁRIO'!$D$11:$L$411, 9, FALSE)/SUM('INVENTÁRIO'!L:L),"")</f>
        <v>0.0%</v>
      </c>
      <c r="P174" s="195" t="str">
        <f>IFERROR(I174/SUM('INVENTÁRIO'!I:I), "")</f>
        <v>0.0%</v>
      </c>
      <c r="Q174" s="124" t="str">
        <f t="shared" si="3"/>
        <v/>
      </c>
      <c r="R174" s="124" t="str">
        <f t="shared" si="4"/>
        <v/>
      </c>
      <c r="S174" s="185"/>
      <c r="T174" s="185"/>
      <c r="U174" s="35"/>
      <c r="V174" s="4"/>
      <c r="W174" s="4"/>
      <c r="X174" s="4"/>
      <c r="Y174" s="55"/>
      <c r="Z174" s="55" t="str">
        <f t="shared" si="6"/>
        <v/>
      </c>
      <c r="AA174" s="105" t="str">
        <f t="shared" si="7"/>
        <v/>
      </c>
      <c r="AB174" s="152" t="str">
        <f t="shared" si="8"/>
        <v/>
      </c>
      <c r="AC174" s="55"/>
      <c r="AD174" s="55" t="str">
        <f t="shared" si="9"/>
        <v/>
      </c>
      <c r="AE174" s="105" t="str">
        <f t="shared" si="19"/>
        <v/>
      </c>
      <c r="AF174" s="55" t="str">
        <f t="shared" si="10"/>
        <v/>
      </c>
      <c r="AG174" s="55"/>
      <c r="AH174" s="55" t="str">
        <f t="shared" si="11"/>
        <v>#NUM!</v>
      </c>
      <c r="AI174" s="55" t="str">
        <f t="shared" si="12"/>
        <v>#NUM!</v>
      </c>
      <c r="AJ174" s="152" t="str">
        <f t="shared" si="13"/>
        <v/>
      </c>
      <c r="AK174" s="176" t="str">
        <f t="shared" si="14"/>
        <v/>
      </c>
      <c r="AL174" s="176" t="str">
        <f t="shared" si="20"/>
        <v/>
      </c>
      <c r="AM174" s="176" t="str">
        <f t="shared" si="15"/>
        <v/>
      </c>
      <c r="AN174" s="55"/>
      <c r="AO174" s="55"/>
      <c r="AP174" s="55"/>
      <c r="AQ174" s="105" t="str">
        <f t="shared" si="16"/>
        <v/>
      </c>
      <c r="AR174" s="105"/>
      <c r="AS174" s="129" t="str">
        <f>'CADASTRO PROD'!I172</f>
        <v/>
      </c>
      <c r="AT174" s="129" t="str">
        <f t="shared" si="17"/>
        <v>0</v>
      </c>
      <c r="AU174" s="105" t="str">
        <f t="shared" si="21"/>
        <v/>
      </c>
      <c r="AV174" s="129"/>
      <c r="AW174" s="129"/>
      <c r="AX174" s="129"/>
      <c r="AY174" s="129"/>
      <c r="AZ174" s="129"/>
      <c r="BA174" s="55"/>
      <c r="BB174" s="55"/>
      <c r="BC174" s="55"/>
      <c r="BD174" s="55"/>
      <c r="BE174" s="55"/>
    </row>
    <row r="175" ht="30.0" customHeight="1">
      <c r="A175" s="1"/>
      <c r="B175" s="166" t="str">
        <f t="shared" si="1"/>
        <v>0</v>
      </c>
      <c r="C175" s="108" t="str">
        <f t="shared" si="18"/>
        <v>-</v>
      </c>
      <c r="D175" s="150" t="str">
        <f>IF('CADASTRO PROD'!D173 = "","", 'CADASTRO PROD'!D173)</f>
        <v/>
      </c>
      <c r="E175" s="110" t="str">
        <f>IF('CADASTRO PROD'!E173:G173 = "", "", 'CADASTRO PROD'!E173:G173)</f>
        <v/>
      </c>
      <c r="F175" s="92"/>
      <c r="G175" s="93"/>
      <c r="H175" s="111" t="str">
        <f>IFERROR(VLOOKUP(D175, 'CADASTRO PROD'!$D$8:$H$407, 5, FALSE),"")</f>
        <v/>
      </c>
      <c r="I175" s="111" t="str">
        <f>VLOOKUP(D175, 'INVENTÁRIO'!$D$11:$I$511, 6, FALSE)</f>
        <v/>
      </c>
      <c r="J175" s="108" t="str">
        <f t="shared" si="2"/>
        <v/>
      </c>
      <c r="K175" s="113" t="str">
        <f>IF(D175 = "", "", SUMIFS('LANÇAMENTOS ENT'!T:T, 'LANÇAMENTOS ENT'!E:E, D175))</f>
        <v>  </v>
      </c>
      <c r="L175" s="113" t="str">
        <f>IF(D175 = "", "",SUMIFS('LANÇAMENTOS SAÍ'!M:M, 'LANÇAMENTOS SAÍ'!E:E, D175))</f>
        <v>  </v>
      </c>
      <c r="M175" s="132" t="str">
        <f>IF(D175 = "", "", SUMIFS('LANÇAMENTOS ENT'!N:N, 'LANÇAMENTOS ENT'!E:E, D175))</f>
        <v/>
      </c>
      <c r="N175" s="132" t="str">
        <f>IF(D175 = "", "",SUMIFS('LANÇAMENTOS SAÍ'!K:K, 'LANÇAMENTOS SAÍ'!E:E, D175))</f>
        <v/>
      </c>
      <c r="O175" s="197" t="str">
        <f>IFERROR(VLOOKUP(D175,'INVENTÁRIO'!$D$11:$L$411, 9, FALSE)/SUM('INVENTÁRIO'!L:L),"")</f>
        <v>0.0%</v>
      </c>
      <c r="P175" s="197" t="str">
        <f>IFERROR(I175/SUM('INVENTÁRIO'!I:I), "")</f>
        <v>0.0%</v>
      </c>
      <c r="Q175" s="132" t="str">
        <f t="shared" si="3"/>
        <v/>
      </c>
      <c r="R175" s="132" t="str">
        <f t="shared" si="4"/>
        <v/>
      </c>
      <c r="S175" s="185"/>
      <c r="T175" s="185"/>
      <c r="U175" s="35"/>
      <c r="V175" s="4"/>
      <c r="W175" s="4"/>
      <c r="X175" s="4"/>
      <c r="Y175" s="55"/>
      <c r="Z175" s="55" t="str">
        <f t="shared" si="6"/>
        <v/>
      </c>
      <c r="AA175" s="105" t="str">
        <f t="shared" si="7"/>
        <v/>
      </c>
      <c r="AB175" s="152" t="str">
        <f t="shared" si="8"/>
        <v/>
      </c>
      <c r="AC175" s="55"/>
      <c r="AD175" s="55" t="str">
        <f t="shared" si="9"/>
        <v/>
      </c>
      <c r="AE175" s="105" t="str">
        <f t="shared" si="19"/>
        <v/>
      </c>
      <c r="AF175" s="55" t="str">
        <f t="shared" si="10"/>
        <v/>
      </c>
      <c r="AG175" s="55"/>
      <c r="AH175" s="55" t="str">
        <f t="shared" si="11"/>
        <v>#NUM!</v>
      </c>
      <c r="AI175" s="55" t="str">
        <f t="shared" si="12"/>
        <v>#NUM!</v>
      </c>
      <c r="AJ175" s="152" t="str">
        <f t="shared" si="13"/>
        <v/>
      </c>
      <c r="AK175" s="176" t="str">
        <f t="shared" si="14"/>
        <v/>
      </c>
      <c r="AL175" s="176" t="str">
        <f t="shared" si="20"/>
        <v/>
      </c>
      <c r="AM175" s="176" t="str">
        <f t="shared" si="15"/>
        <v/>
      </c>
      <c r="AN175" s="55"/>
      <c r="AO175" s="55"/>
      <c r="AP175" s="55"/>
      <c r="AQ175" s="105" t="str">
        <f t="shared" si="16"/>
        <v/>
      </c>
      <c r="AR175" s="105"/>
      <c r="AS175" s="129" t="str">
        <f>'CADASTRO PROD'!I173</f>
        <v/>
      </c>
      <c r="AT175" s="129" t="str">
        <f t="shared" si="17"/>
        <v>0</v>
      </c>
      <c r="AU175" s="105" t="str">
        <f t="shared" si="21"/>
        <v/>
      </c>
      <c r="AV175" s="129"/>
      <c r="AW175" s="129"/>
      <c r="AX175" s="129"/>
      <c r="AY175" s="129"/>
      <c r="AZ175" s="129"/>
      <c r="BA175" s="55"/>
      <c r="BB175" s="55"/>
      <c r="BC175" s="55"/>
      <c r="BD175" s="55"/>
      <c r="BE175" s="55"/>
    </row>
    <row r="176" ht="30.0" customHeight="1">
      <c r="A176" s="1"/>
      <c r="B176" s="166" t="str">
        <f t="shared" si="1"/>
        <v>0</v>
      </c>
      <c r="C176" s="98" t="str">
        <f t="shared" si="18"/>
        <v>-</v>
      </c>
      <c r="D176" s="151" t="str">
        <f>IF('CADASTRO PROD'!D174 = "","", 'CADASTRO PROD'!D174)</f>
        <v/>
      </c>
      <c r="E176" s="100" t="str">
        <f>IF('CADASTRO PROD'!E174:G174 = "", "", 'CADASTRO PROD'!E174:G174)</f>
        <v/>
      </c>
      <c r="F176" s="92"/>
      <c r="G176" s="93"/>
      <c r="H176" s="101" t="str">
        <f>IFERROR(VLOOKUP(D176, 'CADASTRO PROD'!$D$8:$H$407, 5, FALSE),"")</f>
        <v/>
      </c>
      <c r="I176" s="101" t="str">
        <f>VLOOKUP(D176, 'INVENTÁRIO'!$D$11:$I$511, 6, FALSE)</f>
        <v/>
      </c>
      <c r="J176" s="98" t="str">
        <f t="shared" si="2"/>
        <v/>
      </c>
      <c r="K176" s="103" t="str">
        <f>IF(D176 = "", "", SUMIFS('LANÇAMENTOS ENT'!T:T, 'LANÇAMENTOS ENT'!E:E, D176))</f>
        <v>  </v>
      </c>
      <c r="L176" s="103" t="str">
        <f>IF(D176 = "", "",SUMIFS('LANÇAMENTOS SAÍ'!M:M, 'LANÇAMENTOS SAÍ'!E:E, D176))</f>
        <v>  </v>
      </c>
      <c r="M176" s="124" t="str">
        <f>IF(D176 = "", "", SUMIFS('LANÇAMENTOS ENT'!N:N, 'LANÇAMENTOS ENT'!E:E, D176))</f>
        <v/>
      </c>
      <c r="N176" s="124" t="str">
        <f>IF(D176 = "", "",SUMIFS('LANÇAMENTOS SAÍ'!K:K, 'LANÇAMENTOS SAÍ'!E:E, D176))</f>
        <v/>
      </c>
      <c r="O176" s="195" t="str">
        <f>IFERROR(VLOOKUP(D176,'INVENTÁRIO'!$D$11:$L$411, 9, FALSE)/SUM('INVENTÁRIO'!L:L),"")</f>
        <v>0.0%</v>
      </c>
      <c r="P176" s="195" t="str">
        <f>IFERROR(I176/SUM('INVENTÁRIO'!I:I), "")</f>
        <v>0.0%</v>
      </c>
      <c r="Q176" s="124" t="str">
        <f t="shared" si="3"/>
        <v/>
      </c>
      <c r="R176" s="124" t="str">
        <f t="shared" si="4"/>
        <v/>
      </c>
      <c r="S176" s="185"/>
      <c r="T176" s="185"/>
      <c r="U176" s="35"/>
      <c r="V176" s="4"/>
      <c r="W176" s="4"/>
      <c r="X176" s="4"/>
      <c r="Y176" s="55"/>
      <c r="Z176" s="55" t="str">
        <f t="shared" si="6"/>
        <v/>
      </c>
      <c r="AA176" s="105" t="str">
        <f t="shared" si="7"/>
        <v/>
      </c>
      <c r="AB176" s="152" t="str">
        <f t="shared" si="8"/>
        <v/>
      </c>
      <c r="AC176" s="55"/>
      <c r="AD176" s="55" t="str">
        <f t="shared" si="9"/>
        <v/>
      </c>
      <c r="AE176" s="105" t="str">
        <f t="shared" si="19"/>
        <v/>
      </c>
      <c r="AF176" s="55" t="str">
        <f t="shared" si="10"/>
        <v/>
      </c>
      <c r="AG176" s="55"/>
      <c r="AH176" s="55" t="str">
        <f t="shared" si="11"/>
        <v>#NUM!</v>
      </c>
      <c r="AI176" s="55" t="str">
        <f t="shared" si="12"/>
        <v>#NUM!</v>
      </c>
      <c r="AJ176" s="152" t="str">
        <f t="shared" si="13"/>
        <v/>
      </c>
      <c r="AK176" s="176" t="str">
        <f t="shared" si="14"/>
        <v/>
      </c>
      <c r="AL176" s="176" t="str">
        <f t="shared" si="20"/>
        <v/>
      </c>
      <c r="AM176" s="176" t="str">
        <f t="shared" si="15"/>
        <v/>
      </c>
      <c r="AN176" s="55"/>
      <c r="AO176" s="55"/>
      <c r="AP176" s="55"/>
      <c r="AQ176" s="105" t="str">
        <f t="shared" si="16"/>
        <v/>
      </c>
      <c r="AR176" s="105"/>
      <c r="AS176" s="129" t="str">
        <f>'CADASTRO PROD'!I174</f>
        <v/>
      </c>
      <c r="AT176" s="129" t="str">
        <f t="shared" si="17"/>
        <v>0</v>
      </c>
      <c r="AU176" s="105" t="str">
        <f t="shared" si="21"/>
        <v/>
      </c>
      <c r="AV176" s="129"/>
      <c r="AW176" s="129"/>
      <c r="AX176" s="129"/>
      <c r="AY176" s="129"/>
      <c r="AZ176" s="129"/>
      <c r="BA176" s="55"/>
      <c r="BB176" s="55"/>
      <c r="BC176" s="55"/>
      <c r="BD176" s="55"/>
      <c r="BE176" s="55"/>
    </row>
    <row r="177" ht="30.0" customHeight="1">
      <c r="A177" s="1"/>
      <c r="B177" s="166" t="str">
        <f t="shared" si="1"/>
        <v>0</v>
      </c>
      <c r="C177" s="108" t="str">
        <f t="shared" si="18"/>
        <v>-</v>
      </c>
      <c r="D177" s="150" t="str">
        <f>IF('CADASTRO PROD'!D175 = "","", 'CADASTRO PROD'!D175)</f>
        <v/>
      </c>
      <c r="E177" s="110" t="str">
        <f>IF('CADASTRO PROD'!E175:G175 = "", "", 'CADASTRO PROD'!E175:G175)</f>
        <v/>
      </c>
      <c r="F177" s="92"/>
      <c r="G177" s="93"/>
      <c r="H177" s="111" t="str">
        <f>IFERROR(VLOOKUP(D177, 'CADASTRO PROD'!$D$8:$H$407, 5, FALSE),"")</f>
        <v/>
      </c>
      <c r="I177" s="111" t="str">
        <f>VLOOKUP(D177, 'INVENTÁRIO'!$D$11:$I$511, 6, FALSE)</f>
        <v/>
      </c>
      <c r="J177" s="108" t="str">
        <f t="shared" si="2"/>
        <v/>
      </c>
      <c r="K177" s="113" t="str">
        <f>IF(D177 = "", "", SUMIFS('LANÇAMENTOS ENT'!T:T, 'LANÇAMENTOS ENT'!E:E, D177))</f>
        <v>  </v>
      </c>
      <c r="L177" s="113" t="str">
        <f>IF(D177 = "", "",SUMIFS('LANÇAMENTOS SAÍ'!M:M, 'LANÇAMENTOS SAÍ'!E:E, D177))</f>
        <v>  </v>
      </c>
      <c r="M177" s="132" t="str">
        <f>IF(D177 = "", "", SUMIFS('LANÇAMENTOS ENT'!N:N, 'LANÇAMENTOS ENT'!E:E, D177))</f>
        <v/>
      </c>
      <c r="N177" s="132" t="str">
        <f>IF(D177 = "", "",SUMIFS('LANÇAMENTOS SAÍ'!K:K, 'LANÇAMENTOS SAÍ'!E:E, D177))</f>
        <v/>
      </c>
      <c r="O177" s="197" t="str">
        <f>IFERROR(VLOOKUP(D177,'INVENTÁRIO'!$D$11:$L$411, 9, FALSE)/SUM('INVENTÁRIO'!L:L),"")</f>
        <v>0.0%</v>
      </c>
      <c r="P177" s="197" t="str">
        <f>IFERROR(I177/SUM('INVENTÁRIO'!I:I), "")</f>
        <v>0.0%</v>
      </c>
      <c r="Q177" s="132" t="str">
        <f t="shared" si="3"/>
        <v/>
      </c>
      <c r="R177" s="132" t="str">
        <f t="shared" si="4"/>
        <v/>
      </c>
      <c r="S177" s="185"/>
      <c r="T177" s="185"/>
      <c r="U177" s="35"/>
      <c r="V177" s="4"/>
      <c r="W177" s="4"/>
      <c r="X177" s="4"/>
      <c r="Y177" s="55"/>
      <c r="Z177" s="55" t="str">
        <f t="shared" si="6"/>
        <v/>
      </c>
      <c r="AA177" s="105" t="str">
        <f t="shared" si="7"/>
        <v/>
      </c>
      <c r="AB177" s="152" t="str">
        <f t="shared" si="8"/>
        <v/>
      </c>
      <c r="AC177" s="55"/>
      <c r="AD177" s="55" t="str">
        <f t="shared" si="9"/>
        <v/>
      </c>
      <c r="AE177" s="105" t="str">
        <f t="shared" si="19"/>
        <v/>
      </c>
      <c r="AF177" s="55" t="str">
        <f t="shared" si="10"/>
        <v/>
      </c>
      <c r="AG177" s="55"/>
      <c r="AH177" s="55" t="str">
        <f t="shared" si="11"/>
        <v>#NUM!</v>
      </c>
      <c r="AI177" s="55" t="str">
        <f t="shared" si="12"/>
        <v>#NUM!</v>
      </c>
      <c r="AJ177" s="152" t="str">
        <f t="shared" si="13"/>
        <v/>
      </c>
      <c r="AK177" s="176" t="str">
        <f t="shared" si="14"/>
        <v/>
      </c>
      <c r="AL177" s="176" t="str">
        <f t="shared" si="20"/>
        <v/>
      </c>
      <c r="AM177" s="176" t="str">
        <f t="shared" si="15"/>
        <v/>
      </c>
      <c r="AN177" s="55"/>
      <c r="AO177" s="55"/>
      <c r="AP177" s="55"/>
      <c r="AQ177" s="105" t="str">
        <f t="shared" si="16"/>
        <v/>
      </c>
      <c r="AR177" s="105"/>
      <c r="AS177" s="129" t="str">
        <f>'CADASTRO PROD'!I175</f>
        <v/>
      </c>
      <c r="AT177" s="129" t="str">
        <f t="shared" si="17"/>
        <v>0</v>
      </c>
      <c r="AU177" s="105" t="str">
        <f t="shared" si="21"/>
        <v/>
      </c>
      <c r="AV177" s="129"/>
      <c r="AW177" s="129"/>
      <c r="AX177" s="129"/>
      <c r="AY177" s="129"/>
      <c r="AZ177" s="129"/>
      <c r="BA177" s="55"/>
      <c r="BB177" s="55"/>
      <c r="BC177" s="55"/>
      <c r="BD177" s="55"/>
      <c r="BE177" s="55"/>
    </row>
    <row r="178" ht="30.0" customHeight="1">
      <c r="A178" s="1"/>
      <c r="B178" s="166" t="str">
        <f t="shared" si="1"/>
        <v>0</v>
      </c>
      <c r="C178" s="98" t="str">
        <f t="shared" si="18"/>
        <v>-</v>
      </c>
      <c r="D178" s="151" t="str">
        <f>IF('CADASTRO PROD'!D176 = "","", 'CADASTRO PROD'!D176)</f>
        <v/>
      </c>
      <c r="E178" s="100" t="str">
        <f>IF('CADASTRO PROD'!E176:G176 = "", "", 'CADASTRO PROD'!E176:G176)</f>
        <v/>
      </c>
      <c r="F178" s="92"/>
      <c r="G178" s="93"/>
      <c r="H178" s="101" t="str">
        <f>IFERROR(VLOOKUP(D178, 'CADASTRO PROD'!$D$8:$H$407, 5, FALSE),"")</f>
        <v/>
      </c>
      <c r="I178" s="101" t="str">
        <f>VLOOKUP(D178, 'INVENTÁRIO'!$D$11:$I$511, 6, FALSE)</f>
        <v/>
      </c>
      <c r="J178" s="98" t="str">
        <f t="shared" si="2"/>
        <v/>
      </c>
      <c r="K178" s="103" t="str">
        <f>IF(D178 = "", "", SUMIFS('LANÇAMENTOS ENT'!T:T, 'LANÇAMENTOS ENT'!E:E, D178))</f>
        <v>  </v>
      </c>
      <c r="L178" s="103" t="str">
        <f>IF(D178 = "", "",SUMIFS('LANÇAMENTOS SAÍ'!M:M, 'LANÇAMENTOS SAÍ'!E:E, D178))</f>
        <v>  </v>
      </c>
      <c r="M178" s="124" t="str">
        <f>IF(D178 = "", "", SUMIFS('LANÇAMENTOS ENT'!N:N, 'LANÇAMENTOS ENT'!E:E, D178))</f>
        <v/>
      </c>
      <c r="N178" s="124" t="str">
        <f>IF(D178 = "", "",SUMIFS('LANÇAMENTOS SAÍ'!K:K, 'LANÇAMENTOS SAÍ'!E:E, D178))</f>
        <v/>
      </c>
      <c r="O178" s="195" t="str">
        <f>IFERROR(VLOOKUP(D178,'INVENTÁRIO'!$D$11:$L$411, 9, FALSE)/SUM('INVENTÁRIO'!L:L),"")</f>
        <v>0.0%</v>
      </c>
      <c r="P178" s="195" t="str">
        <f>IFERROR(I178/SUM('INVENTÁRIO'!I:I), "")</f>
        <v>0.0%</v>
      </c>
      <c r="Q178" s="124" t="str">
        <f t="shared" si="3"/>
        <v/>
      </c>
      <c r="R178" s="124" t="str">
        <f t="shared" si="4"/>
        <v/>
      </c>
      <c r="S178" s="185"/>
      <c r="T178" s="185"/>
      <c r="U178" s="35"/>
      <c r="V178" s="4"/>
      <c r="W178" s="4"/>
      <c r="X178" s="4"/>
      <c r="Y178" s="55"/>
      <c r="Z178" s="55" t="str">
        <f t="shared" si="6"/>
        <v/>
      </c>
      <c r="AA178" s="105" t="str">
        <f t="shared" si="7"/>
        <v/>
      </c>
      <c r="AB178" s="152" t="str">
        <f t="shared" si="8"/>
        <v/>
      </c>
      <c r="AC178" s="55"/>
      <c r="AD178" s="55" t="str">
        <f t="shared" si="9"/>
        <v/>
      </c>
      <c r="AE178" s="105" t="str">
        <f t="shared" si="19"/>
        <v/>
      </c>
      <c r="AF178" s="55" t="str">
        <f t="shared" si="10"/>
        <v/>
      </c>
      <c r="AG178" s="55"/>
      <c r="AH178" s="55" t="str">
        <f t="shared" si="11"/>
        <v>#NUM!</v>
      </c>
      <c r="AI178" s="55" t="str">
        <f t="shared" si="12"/>
        <v>#NUM!</v>
      </c>
      <c r="AJ178" s="152" t="str">
        <f t="shared" si="13"/>
        <v/>
      </c>
      <c r="AK178" s="176" t="str">
        <f t="shared" si="14"/>
        <v/>
      </c>
      <c r="AL178" s="176" t="str">
        <f t="shared" si="20"/>
        <v/>
      </c>
      <c r="AM178" s="176" t="str">
        <f t="shared" si="15"/>
        <v/>
      </c>
      <c r="AN178" s="55"/>
      <c r="AO178" s="55"/>
      <c r="AP178" s="55"/>
      <c r="AQ178" s="105" t="str">
        <f t="shared" si="16"/>
        <v/>
      </c>
      <c r="AR178" s="105"/>
      <c r="AS178" s="129" t="str">
        <f>'CADASTRO PROD'!I176</f>
        <v/>
      </c>
      <c r="AT178" s="129" t="str">
        <f t="shared" si="17"/>
        <v>0</v>
      </c>
      <c r="AU178" s="105" t="str">
        <f t="shared" si="21"/>
        <v/>
      </c>
      <c r="AV178" s="129"/>
      <c r="AW178" s="129"/>
      <c r="AX178" s="129"/>
      <c r="AY178" s="129"/>
      <c r="AZ178" s="129"/>
      <c r="BA178" s="55"/>
      <c r="BB178" s="55"/>
      <c r="BC178" s="55"/>
      <c r="BD178" s="55"/>
      <c r="BE178" s="55"/>
    </row>
    <row r="179" ht="30.0" customHeight="1">
      <c r="A179" s="1"/>
      <c r="B179" s="166" t="str">
        <f t="shared" si="1"/>
        <v>0</v>
      </c>
      <c r="C179" s="108" t="str">
        <f t="shared" si="18"/>
        <v>-</v>
      </c>
      <c r="D179" s="150" t="str">
        <f>IF('CADASTRO PROD'!D177 = "","", 'CADASTRO PROD'!D177)</f>
        <v/>
      </c>
      <c r="E179" s="110" t="str">
        <f>IF('CADASTRO PROD'!E177:G177 = "", "", 'CADASTRO PROD'!E177:G177)</f>
        <v/>
      </c>
      <c r="F179" s="92"/>
      <c r="G179" s="93"/>
      <c r="H179" s="111" t="str">
        <f>IFERROR(VLOOKUP(D179, 'CADASTRO PROD'!$D$8:$H$407, 5, FALSE),"")</f>
        <v/>
      </c>
      <c r="I179" s="111" t="str">
        <f>VLOOKUP(D179, 'INVENTÁRIO'!$D$11:$I$511, 6, FALSE)</f>
        <v/>
      </c>
      <c r="J179" s="108" t="str">
        <f t="shared" si="2"/>
        <v/>
      </c>
      <c r="K179" s="113" t="str">
        <f>IF(D179 = "", "", SUMIFS('LANÇAMENTOS ENT'!T:T, 'LANÇAMENTOS ENT'!E:E, D179))</f>
        <v>  </v>
      </c>
      <c r="L179" s="113" t="str">
        <f>IF(D179 = "", "",SUMIFS('LANÇAMENTOS SAÍ'!M:M, 'LANÇAMENTOS SAÍ'!E:E, D179))</f>
        <v>  </v>
      </c>
      <c r="M179" s="132" t="str">
        <f>IF(D179 = "", "", SUMIFS('LANÇAMENTOS ENT'!N:N, 'LANÇAMENTOS ENT'!E:E, D179))</f>
        <v/>
      </c>
      <c r="N179" s="132" t="str">
        <f>IF(D179 = "", "",SUMIFS('LANÇAMENTOS SAÍ'!K:K, 'LANÇAMENTOS SAÍ'!E:E, D179))</f>
        <v/>
      </c>
      <c r="O179" s="197" t="str">
        <f>IFERROR(VLOOKUP(D179,'INVENTÁRIO'!$D$11:$L$411, 9, FALSE)/SUM('INVENTÁRIO'!L:L),"")</f>
        <v>0.0%</v>
      </c>
      <c r="P179" s="197" t="str">
        <f>IFERROR(I179/SUM('INVENTÁRIO'!I:I), "")</f>
        <v>0.0%</v>
      </c>
      <c r="Q179" s="132" t="str">
        <f t="shared" si="3"/>
        <v/>
      </c>
      <c r="R179" s="132" t="str">
        <f t="shared" si="4"/>
        <v/>
      </c>
      <c r="S179" s="185"/>
      <c r="T179" s="185"/>
      <c r="U179" s="35"/>
      <c r="V179" s="4"/>
      <c r="W179" s="4"/>
      <c r="X179" s="4"/>
      <c r="Y179" s="55"/>
      <c r="Z179" s="55" t="str">
        <f t="shared" si="6"/>
        <v/>
      </c>
      <c r="AA179" s="105" t="str">
        <f t="shared" si="7"/>
        <v/>
      </c>
      <c r="AB179" s="152" t="str">
        <f t="shared" si="8"/>
        <v/>
      </c>
      <c r="AC179" s="55"/>
      <c r="AD179" s="55" t="str">
        <f t="shared" si="9"/>
        <v/>
      </c>
      <c r="AE179" s="105" t="str">
        <f t="shared" si="19"/>
        <v/>
      </c>
      <c r="AF179" s="55" t="str">
        <f t="shared" si="10"/>
        <v/>
      </c>
      <c r="AG179" s="55"/>
      <c r="AH179" s="55" t="str">
        <f t="shared" si="11"/>
        <v>#NUM!</v>
      </c>
      <c r="AI179" s="55" t="str">
        <f t="shared" si="12"/>
        <v>#NUM!</v>
      </c>
      <c r="AJ179" s="152" t="str">
        <f t="shared" si="13"/>
        <v/>
      </c>
      <c r="AK179" s="176" t="str">
        <f t="shared" si="14"/>
        <v/>
      </c>
      <c r="AL179" s="176" t="str">
        <f t="shared" si="20"/>
        <v/>
      </c>
      <c r="AM179" s="176" t="str">
        <f t="shared" si="15"/>
        <v/>
      </c>
      <c r="AN179" s="55"/>
      <c r="AO179" s="55"/>
      <c r="AP179" s="55"/>
      <c r="AQ179" s="105" t="str">
        <f t="shared" si="16"/>
        <v/>
      </c>
      <c r="AR179" s="105"/>
      <c r="AS179" s="129" t="str">
        <f>'CADASTRO PROD'!I177</f>
        <v/>
      </c>
      <c r="AT179" s="129" t="str">
        <f t="shared" si="17"/>
        <v>0</v>
      </c>
      <c r="AU179" s="105" t="str">
        <f t="shared" si="21"/>
        <v/>
      </c>
      <c r="AV179" s="129"/>
      <c r="AW179" s="129"/>
      <c r="AX179" s="129"/>
      <c r="AY179" s="129"/>
      <c r="AZ179" s="129"/>
      <c r="BA179" s="55"/>
      <c r="BB179" s="55"/>
      <c r="BC179" s="55"/>
      <c r="BD179" s="55"/>
      <c r="BE179" s="55"/>
    </row>
    <row r="180" ht="30.0" customHeight="1">
      <c r="A180" s="1"/>
      <c r="B180" s="166" t="str">
        <f t="shared" si="1"/>
        <v>0</v>
      </c>
      <c r="C180" s="98" t="str">
        <f t="shared" si="18"/>
        <v>-</v>
      </c>
      <c r="D180" s="151" t="str">
        <f>IF('CADASTRO PROD'!D178 = "","", 'CADASTRO PROD'!D178)</f>
        <v/>
      </c>
      <c r="E180" s="100" t="str">
        <f>IF('CADASTRO PROD'!E178:G178 = "", "", 'CADASTRO PROD'!E178:G178)</f>
        <v/>
      </c>
      <c r="F180" s="92"/>
      <c r="G180" s="93"/>
      <c r="H180" s="101" t="str">
        <f>IFERROR(VLOOKUP(D180, 'CADASTRO PROD'!$D$8:$H$407, 5, FALSE),"")</f>
        <v/>
      </c>
      <c r="I180" s="101" t="str">
        <f>VLOOKUP(D180, 'INVENTÁRIO'!$D$11:$I$511, 6, FALSE)</f>
        <v/>
      </c>
      <c r="J180" s="98" t="str">
        <f t="shared" si="2"/>
        <v/>
      </c>
      <c r="K180" s="103" t="str">
        <f>IF(D180 = "", "", SUMIFS('LANÇAMENTOS ENT'!T:T, 'LANÇAMENTOS ENT'!E:E, D180))</f>
        <v>  </v>
      </c>
      <c r="L180" s="103" t="str">
        <f>IF(D180 = "", "",SUMIFS('LANÇAMENTOS SAÍ'!M:M, 'LANÇAMENTOS SAÍ'!E:E, D180))</f>
        <v>  </v>
      </c>
      <c r="M180" s="124" t="str">
        <f>IF(D180 = "", "", SUMIFS('LANÇAMENTOS ENT'!N:N, 'LANÇAMENTOS ENT'!E:E, D180))</f>
        <v/>
      </c>
      <c r="N180" s="124" t="str">
        <f>IF(D180 = "", "",SUMIFS('LANÇAMENTOS SAÍ'!K:K, 'LANÇAMENTOS SAÍ'!E:E, D180))</f>
        <v/>
      </c>
      <c r="O180" s="195" t="str">
        <f>IFERROR(VLOOKUP(D180,'INVENTÁRIO'!$D$11:$L$411, 9, FALSE)/SUM('INVENTÁRIO'!L:L),"")</f>
        <v>0.0%</v>
      </c>
      <c r="P180" s="195" t="str">
        <f>IFERROR(I180/SUM('INVENTÁRIO'!I:I), "")</f>
        <v>0.0%</v>
      </c>
      <c r="Q180" s="124" t="str">
        <f t="shared" si="3"/>
        <v/>
      </c>
      <c r="R180" s="124" t="str">
        <f t="shared" si="4"/>
        <v/>
      </c>
      <c r="S180" s="185"/>
      <c r="T180" s="185"/>
      <c r="U180" s="35"/>
      <c r="V180" s="4"/>
      <c r="W180" s="4"/>
      <c r="X180" s="4"/>
      <c r="Y180" s="55"/>
      <c r="Z180" s="55" t="str">
        <f t="shared" si="6"/>
        <v/>
      </c>
      <c r="AA180" s="105" t="str">
        <f t="shared" si="7"/>
        <v/>
      </c>
      <c r="AB180" s="152" t="str">
        <f t="shared" si="8"/>
        <v/>
      </c>
      <c r="AC180" s="55"/>
      <c r="AD180" s="55" t="str">
        <f t="shared" si="9"/>
        <v/>
      </c>
      <c r="AE180" s="105" t="str">
        <f t="shared" si="19"/>
        <v/>
      </c>
      <c r="AF180" s="55" t="str">
        <f t="shared" si="10"/>
        <v/>
      </c>
      <c r="AG180" s="55"/>
      <c r="AH180" s="55" t="str">
        <f t="shared" si="11"/>
        <v>#NUM!</v>
      </c>
      <c r="AI180" s="55" t="str">
        <f t="shared" si="12"/>
        <v>#NUM!</v>
      </c>
      <c r="AJ180" s="152" t="str">
        <f t="shared" si="13"/>
        <v/>
      </c>
      <c r="AK180" s="176" t="str">
        <f t="shared" si="14"/>
        <v/>
      </c>
      <c r="AL180" s="176" t="str">
        <f t="shared" si="20"/>
        <v/>
      </c>
      <c r="AM180" s="176" t="str">
        <f t="shared" si="15"/>
        <v/>
      </c>
      <c r="AN180" s="55"/>
      <c r="AO180" s="55"/>
      <c r="AP180" s="55"/>
      <c r="AQ180" s="105" t="str">
        <f t="shared" si="16"/>
        <v/>
      </c>
      <c r="AR180" s="105"/>
      <c r="AS180" s="129" t="str">
        <f>'CADASTRO PROD'!I178</f>
        <v/>
      </c>
      <c r="AT180" s="129" t="str">
        <f t="shared" si="17"/>
        <v>0</v>
      </c>
      <c r="AU180" s="105" t="str">
        <f t="shared" si="21"/>
        <v/>
      </c>
      <c r="AV180" s="129"/>
      <c r="AW180" s="129"/>
      <c r="AX180" s="129"/>
      <c r="AY180" s="129"/>
      <c r="AZ180" s="129"/>
      <c r="BA180" s="55"/>
      <c r="BB180" s="55"/>
      <c r="BC180" s="55"/>
      <c r="BD180" s="55"/>
      <c r="BE180" s="55"/>
    </row>
    <row r="181" ht="30.0" customHeight="1">
      <c r="A181" s="1"/>
      <c r="B181" s="166" t="str">
        <f t="shared" si="1"/>
        <v>0</v>
      </c>
      <c r="C181" s="108" t="str">
        <f t="shared" si="18"/>
        <v>-</v>
      </c>
      <c r="D181" s="150" t="str">
        <f>IF('CADASTRO PROD'!D179 = "","", 'CADASTRO PROD'!D179)</f>
        <v/>
      </c>
      <c r="E181" s="110" t="str">
        <f>IF('CADASTRO PROD'!E179:G179 = "", "", 'CADASTRO PROD'!E179:G179)</f>
        <v/>
      </c>
      <c r="F181" s="92"/>
      <c r="G181" s="93"/>
      <c r="H181" s="111" t="str">
        <f>IFERROR(VLOOKUP(D181, 'CADASTRO PROD'!$D$8:$H$407, 5, FALSE),"")</f>
        <v/>
      </c>
      <c r="I181" s="111" t="str">
        <f>VLOOKUP(D181, 'INVENTÁRIO'!$D$11:$I$511, 6, FALSE)</f>
        <v/>
      </c>
      <c r="J181" s="108" t="str">
        <f t="shared" si="2"/>
        <v/>
      </c>
      <c r="K181" s="113" t="str">
        <f>IF(D181 = "", "", SUMIFS('LANÇAMENTOS ENT'!T:T, 'LANÇAMENTOS ENT'!E:E, D181))</f>
        <v>  </v>
      </c>
      <c r="L181" s="113" t="str">
        <f>IF(D181 = "", "",SUMIFS('LANÇAMENTOS SAÍ'!M:M, 'LANÇAMENTOS SAÍ'!E:E, D181))</f>
        <v>  </v>
      </c>
      <c r="M181" s="132" t="str">
        <f>IF(D181 = "", "", SUMIFS('LANÇAMENTOS ENT'!N:N, 'LANÇAMENTOS ENT'!E:E, D181))</f>
        <v/>
      </c>
      <c r="N181" s="132" t="str">
        <f>IF(D181 = "", "",SUMIFS('LANÇAMENTOS SAÍ'!K:K, 'LANÇAMENTOS SAÍ'!E:E, D181))</f>
        <v/>
      </c>
      <c r="O181" s="197" t="str">
        <f>IFERROR(VLOOKUP(D181,'INVENTÁRIO'!$D$11:$L$411, 9, FALSE)/SUM('INVENTÁRIO'!L:L),"")</f>
        <v>0.0%</v>
      </c>
      <c r="P181" s="197" t="str">
        <f>IFERROR(I181/SUM('INVENTÁRIO'!I:I), "")</f>
        <v>0.0%</v>
      </c>
      <c r="Q181" s="132" t="str">
        <f t="shared" si="3"/>
        <v/>
      </c>
      <c r="R181" s="132" t="str">
        <f t="shared" si="4"/>
        <v/>
      </c>
      <c r="S181" s="185"/>
      <c r="T181" s="185"/>
      <c r="U181" s="35"/>
      <c r="V181" s="4"/>
      <c r="W181" s="4"/>
      <c r="X181" s="4"/>
      <c r="Y181" s="55"/>
      <c r="Z181" s="55" t="str">
        <f t="shared" si="6"/>
        <v/>
      </c>
      <c r="AA181" s="105" t="str">
        <f t="shared" si="7"/>
        <v/>
      </c>
      <c r="AB181" s="152" t="str">
        <f t="shared" si="8"/>
        <v/>
      </c>
      <c r="AC181" s="55"/>
      <c r="AD181" s="55" t="str">
        <f t="shared" si="9"/>
        <v/>
      </c>
      <c r="AE181" s="105" t="str">
        <f t="shared" si="19"/>
        <v/>
      </c>
      <c r="AF181" s="55" t="str">
        <f t="shared" si="10"/>
        <v/>
      </c>
      <c r="AG181" s="55"/>
      <c r="AH181" s="55" t="str">
        <f t="shared" si="11"/>
        <v>#NUM!</v>
      </c>
      <c r="AI181" s="55" t="str">
        <f t="shared" si="12"/>
        <v>#NUM!</v>
      </c>
      <c r="AJ181" s="152" t="str">
        <f t="shared" si="13"/>
        <v/>
      </c>
      <c r="AK181" s="176" t="str">
        <f t="shared" si="14"/>
        <v/>
      </c>
      <c r="AL181" s="176" t="str">
        <f t="shared" si="20"/>
        <v/>
      </c>
      <c r="AM181" s="176" t="str">
        <f t="shared" si="15"/>
        <v/>
      </c>
      <c r="AN181" s="55"/>
      <c r="AO181" s="55"/>
      <c r="AP181" s="55"/>
      <c r="AQ181" s="105" t="str">
        <f t="shared" si="16"/>
        <v/>
      </c>
      <c r="AR181" s="105"/>
      <c r="AS181" s="129" t="str">
        <f>'CADASTRO PROD'!I179</f>
        <v/>
      </c>
      <c r="AT181" s="129" t="str">
        <f t="shared" si="17"/>
        <v>0</v>
      </c>
      <c r="AU181" s="105" t="str">
        <f t="shared" si="21"/>
        <v/>
      </c>
      <c r="AV181" s="129"/>
      <c r="AW181" s="129"/>
      <c r="AX181" s="129"/>
      <c r="AY181" s="129"/>
      <c r="AZ181" s="129"/>
      <c r="BA181" s="55"/>
      <c r="BB181" s="55"/>
      <c r="BC181" s="55"/>
      <c r="BD181" s="55"/>
      <c r="BE181" s="55"/>
    </row>
    <row r="182" ht="30.0" customHeight="1">
      <c r="A182" s="1"/>
      <c r="B182" s="166" t="str">
        <f t="shared" si="1"/>
        <v>0</v>
      </c>
      <c r="C182" s="98" t="str">
        <f t="shared" si="18"/>
        <v>-</v>
      </c>
      <c r="D182" s="151" t="str">
        <f>IF('CADASTRO PROD'!D180 = "","", 'CADASTRO PROD'!D180)</f>
        <v/>
      </c>
      <c r="E182" s="100" t="str">
        <f>IF('CADASTRO PROD'!E180:G180 = "", "", 'CADASTRO PROD'!E180:G180)</f>
        <v/>
      </c>
      <c r="F182" s="92"/>
      <c r="G182" s="93"/>
      <c r="H182" s="101" t="str">
        <f>IFERROR(VLOOKUP(D182, 'CADASTRO PROD'!$D$8:$H$407, 5, FALSE),"")</f>
        <v/>
      </c>
      <c r="I182" s="101" t="str">
        <f>VLOOKUP(D182, 'INVENTÁRIO'!$D$11:$I$511, 6, FALSE)</f>
        <v/>
      </c>
      <c r="J182" s="98" t="str">
        <f t="shared" si="2"/>
        <v/>
      </c>
      <c r="K182" s="103" t="str">
        <f>IF(D182 = "", "", SUMIFS('LANÇAMENTOS ENT'!T:T, 'LANÇAMENTOS ENT'!E:E, D182))</f>
        <v>  </v>
      </c>
      <c r="L182" s="103" t="str">
        <f>IF(D182 = "", "",SUMIFS('LANÇAMENTOS SAÍ'!M:M, 'LANÇAMENTOS SAÍ'!E:E, D182))</f>
        <v>  </v>
      </c>
      <c r="M182" s="124" t="str">
        <f>IF(D182 = "", "", SUMIFS('LANÇAMENTOS ENT'!N:N, 'LANÇAMENTOS ENT'!E:E, D182))</f>
        <v/>
      </c>
      <c r="N182" s="124" t="str">
        <f>IF(D182 = "", "",SUMIFS('LANÇAMENTOS SAÍ'!K:K, 'LANÇAMENTOS SAÍ'!E:E, D182))</f>
        <v/>
      </c>
      <c r="O182" s="195" t="str">
        <f>IFERROR(VLOOKUP(D182,'INVENTÁRIO'!$D$11:$L$411, 9, FALSE)/SUM('INVENTÁRIO'!L:L),"")</f>
        <v>0.0%</v>
      </c>
      <c r="P182" s="195" t="str">
        <f>IFERROR(I182/SUM('INVENTÁRIO'!I:I), "")</f>
        <v>0.0%</v>
      </c>
      <c r="Q182" s="124" t="str">
        <f t="shared" si="3"/>
        <v/>
      </c>
      <c r="R182" s="124" t="str">
        <f t="shared" si="4"/>
        <v/>
      </c>
      <c r="S182" s="185"/>
      <c r="T182" s="185"/>
      <c r="U182" s="35"/>
      <c r="V182" s="4"/>
      <c r="W182" s="4"/>
      <c r="X182" s="4"/>
      <c r="Y182" s="55"/>
      <c r="Z182" s="55" t="str">
        <f t="shared" si="6"/>
        <v/>
      </c>
      <c r="AA182" s="105" t="str">
        <f t="shared" si="7"/>
        <v/>
      </c>
      <c r="AB182" s="152" t="str">
        <f t="shared" si="8"/>
        <v/>
      </c>
      <c r="AC182" s="55"/>
      <c r="AD182" s="55" t="str">
        <f t="shared" si="9"/>
        <v/>
      </c>
      <c r="AE182" s="105" t="str">
        <f t="shared" si="19"/>
        <v/>
      </c>
      <c r="AF182" s="55" t="str">
        <f t="shared" si="10"/>
        <v/>
      </c>
      <c r="AG182" s="55"/>
      <c r="AH182" s="55" t="str">
        <f t="shared" si="11"/>
        <v>#NUM!</v>
      </c>
      <c r="AI182" s="55" t="str">
        <f t="shared" si="12"/>
        <v>#NUM!</v>
      </c>
      <c r="AJ182" s="152" t="str">
        <f t="shared" si="13"/>
        <v/>
      </c>
      <c r="AK182" s="176" t="str">
        <f t="shared" si="14"/>
        <v/>
      </c>
      <c r="AL182" s="176" t="str">
        <f t="shared" si="20"/>
        <v/>
      </c>
      <c r="AM182" s="176" t="str">
        <f t="shared" si="15"/>
        <v/>
      </c>
      <c r="AN182" s="55"/>
      <c r="AO182" s="55"/>
      <c r="AP182" s="55"/>
      <c r="AQ182" s="105" t="str">
        <f t="shared" si="16"/>
        <v/>
      </c>
      <c r="AR182" s="105"/>
      <c r="AS182" s="129" t="str">
        <f>'CADASTRO PROD'!I180</f>
        <v/>
      </c>
      <c r="AT182" s="129" t="str">
        <f t="shared" si="17"/>
        <v>0</v>
      </c>
      <c r="AU182" s="105" t="str">
        <f t="shared" si="21"/>
        <v/>
      </c>
      <c r="AV182" s="129"/>
      <c r="AW182" s="129"/>
      <c r="AX182" s="129"/>
      <c r="AY182" s="129"/>
      <c r="AZ182" s="129"/>
      <c r="BA182" s="55"/>
      <c r="BB182" s="55"/>
      <c r="BC182" s="55"/>
      <c r="BD182" s="55"/>
      <c r="BE182" s="55"/>
    </row>
    <row r="183" ht="30.0" customHeight="1">
      <c r="A183" s="1"/>
      <c r="B183" s="166" t="str">
        <f t="shared" si="1"/>
        <v>0</v>
      </c>
      <c r="C183" s="108" t="str">
        <f t="shared" si="18"/>
        <v>-</v>
      </c>
      <c r="D183" s="150" t="str">
        <f>IF('CADASTRO PROD'!D181 = "","", 'CADASTRO PROD'!D181)</f>
        <v/>
      </c>
      <c r="E183" s="110" t="str">
        <f>IF('CADASTRO PROD'!E181:G181 = "", "", 'CADASTRO PROD'!E181:G181)</f>
        <v/>
      </c>
      <c r="F183" s="92"/>
      <c r="G183" s="93"/>
      <c r="H183" s="111" t="str">
        <f>IFERROR(VLOOKUP(D183, 'CADASTRO PROD'!$D$8:$H$407, 5, FALSE),"")</f>
        <v/>
      </c>
      <c r="I183" s="111" t="str">
        <f>VLOOKUP(D183, 'INVENTÁRIO'!$D$11:$I$511, 6, FALSE)</f>
        <v/>
      </c>
      <c r="J183" s="108" t="str">
        <f t="shared" si="2"/>
        <v/>
      </c>
      <c r="K183" s="113" t="str">
        <f>IF(D183 = "", "", SUMIFS('LANÇAMENTOS ENT'!T:T, 'LANÇAMENTOS ENT'!E:E, D183))</f>
        <v>  </v>
      </c>
      <c r="L183" s="113" t="str">
        <f>IF(D183 = "", "",SUMIFS('LANÇAMENTOS SAÍ'!M:M, 'LANÇAMENTOS SAÍ'!E:E, D183))</f>
        <v>  </v>
      </c>
      <c r="M183" s="132" t="str">
        <f>IF(D183 = "", "", SUMIFS('LANÇAMENTOS ENT'!N:N, 'LANÇAMENTOS ENT'!E:E, D183))</f>
        <v/>
      </c>
      <c r="N183" s="132" t="str">
        <f>IF(D183 = "", "",SUMIFS('LANÇAMENTOS SAÍ'!K:K, 'LANÇAMENTOS SAÍ'!E:E, D183))</f>
        <v/>
      </c>
      <c r="O183" s="197" t="str">
        <f>IFERROR(VLOOKUP(D183,'INVENTÁRIO'!$D$11:$L$411, 9, FALSE)/SUM('INVENTÁRIO'!L:L),"")</f>
        <v>0.0%</v>
      </c>
      <c r="P183" s="197" t="str">
        <f>IFERROR(I183/SUM('INVENTÁRIO'!I:I), "")</f>
        <v>0.0%</v>
      </c>
      <c r="Q183" s="132" t="str">
        <f t="shared" si="3"/>
        <v/>
      </c>
      <c r="R183" s="132" t="str">
        <f t="shared" si="4"/>
        <v/>
      </c>
      <c r="S183" s="185"/>
      <c r="T183" s="185"/>
      <c r="U183" s="35"/>
      <c r="V183" s="4"/>
      <c r="W183" s="4"/>
      <c r="X183" s="4"/>
      <c r="Y183" s="55"/>
      <c r="Z183" s="55" t="str">
        <f t="shared" si="6"/>
        <v/>
      </c>
      <c r="AA183" s="105" t="str">
        <f t="shared" si="7"/>
        <v/>
      </c>
      <c r="AB183" s="152" t="str">
        <f t="shared" si="8"/>
        <v/>
      </c>
      <c r="AC183" s="55"/>
      <c r="AD183" s="55" t="str">
        <f t="shared" si="9"/>
        <v/>
      </c>
      <c r="AE183" s="105" t="str">
        <f t="shared" si="19"/>
        <v/>
      </c>
      <c r="AF183" s="55" t="str">
        <f t="shared" si="10"/>
        <v/>
      </c>
      <c r="AG183" s="55"/>
      <c r="AH183" s="55" t="str">
        <f t="shared" si="11"/>
        <v>#NUM!</v>
      </c>
      <c r="AI183" s="55" t="str">
        <f t="shared" si="12"/>
        <v>#NUM!</v>
      </c>
      <c r="AJ183" s="152" t="str">
        <f t="shared" si="13"/>
        <v/>
      </c>
      <c r="AK183" s="176" t="str">
        <f t="shared" si="14"/>
        <v/>
      </c>
      <c r="AL183" s="176" t="str">
        <f t="shared" si="20"/>
        <v/>
      </c>
      <c r="AM183" s="176" t="str">
        <f t="shared" si="15"/>
        <v/>
      </c>
      <c r="AN183" s="55"/>
      <c r="AO183" s="55"/>
      <c r="AP183" s="55"/>
      <c r="AQ183" s="105" t="str">
        <f t="shared" si="16"/>
        <v/>
      </c>
      <c r="AR183" s="105"/>
      <c r="AS183" s="129" t="str">
        <f>'CADASTRO PROD'!I181</f>
        <v/>
      </c>
      <c r="AT183" s="129" t="str">
        <f t="shared" si="17"/>
        <v>0</v>
      </c>
      <c r="AU183" s="105" t="str">
        <f t="shared" si="21"/>
        <v/>
      </c>
      <c r="AV183" s="129"/>
      <c r="AW183" s="129"/>
      <c r="AX183" s="129"/>
      <c r="AY183" s="129"/>
      <c r="AZ183" s="129"/>
      <c r="BA183" s="55"/>
      <c r="BB183" s="55"/>
      <c r="BC183" s="55"/>
      <c r="BD183" s="55"/>
      <c r="BE183" s="55"/>
    </row>
    <row r="184" ht="30.0" customHeight="1">
      <c r="A184" s="1"/>
      <c r="B184" s="166" t="str">
        <f t="shared" si="1"/>
        <v>0</v>
      </c>
      <c r="C184" s="98" t="str">
        <f t="shared" si="18"/>
        <v>-</v>
      </c>
      <c r="D184" s="151" t="str">
        <f>IF('CADASTRO PROD'!D182 = "","", 'CADASTRO PROD'!D182)</f>
        <v/>
      </c>
      <c r="E184" s="100" t="str">
        <f>IF('CADASTRO PROD'!E182:G182 = "", "", 'CADASTRO PROD'!E182:G182)</f>
        <v/>
      </c>
      <c r="F184" s="92"/>
      <c r="G184" s="93"/>
      <c r="H184" s="101" t="str">
        <f>IFERROR(VLOOKUP(D184, 'CADASTRO PROD'!$D$8:$H$407, 5, FALSE),"")</f>
        <v/>
      </c>
      <c r="I184" s="101" t="str">
        <f>VLOOKUP(D184, 'INVENTÁRIO'!$D$11:$I$511, 6, FALSE)</f>
        <v/>
      </c>
      <c r="J184" s="98" t="str">
        <f t="shared" si="2"/>
        <v/>
      </c>
      <c r="K184" s="103" t="str">
        <f>IF(D184 = "", "", SUMIFS('LANÇAMENTOS ENT'!T:T, 'LANÇAMENTOS ENT'!E:E, D184))</f>
        <v>  </v>
      </c>
      <c r="L184" s="103" t="str">
        <f>IF(D184 = "", "",SUMIFS('LANÇAMENTOS SAÍ'!M:M, 'LANÇAMENTOS SAÍ'!E:E, D184))</f>
        <v>  </v>
      </c>
      <c r="M184" s="124" t="str">
        <f>IF(D184 = "", "", SUMIFS('LANÇAMENTOS ENT'!N:N, 'LANÇAMENTOS ENT'!E:E, D184))</f>
        <v/>
      </c>
      <c r="N184" s="124" t="str">
        <f>IF(D184 = "", "",SUMIFS('LANÇAMENTOS SAÍ'!K:K, 'LANÇAMENTOS SAÍ'!E:E, D184))</f>
        <v/>
      </c>
      <c r="O184" s="195" t="str">
        <f>IFERROR(VLOOKUP(D184,'INVENTÁRIO'!$D$11:$L$411, 9, FALSE)/SUM('INVENTÁRIO'!L:L),"")</f>
        <v>0.0%</v>
      </c>
      <c r="P184" s="195" t="str">
        <f>IFERROR(I184/SUM('INVENTÁRIO'!I:I), "")</f>
        <v>0.0%</v>
      </c>
      <c r="Q184" s="124" t="str">
        <f t="shared" si="3"/>
        <v/>
      </c>
      <c r="R184" s="124" t="str">
        <f t="shared" si="4"/>
        <v/>
      </c>
      <c r="S184" s="185"/>
      <c r="T184" s="185"/>
      <c r="U184" s="35"/>
      <c r="V184" s="4"/>
      <c r="W184" s="4"/>
      <c r="X184" s="4"/>
      <c r="Y184" s="55"/>
      <c r="Z184" s="55" t="str">
        <f t="shared" si="6"/>
        <v/>
      </c>
      <c r="AA184" s="105" t="str">
        <f t="shared" si="7"/>
        <v/>
      </c>
      <c r="AB184" s="152" t="str">
        <f t="shared" si="8"/>
        <v/>
      </c>
      <c r="AC184" s="55"/>
      <c r="AD184" s="55" t="str">
        <f t="shared" si="9"/>
        <v/>
      </c>
      <c r="AE184" s="105" t="str">
        <f t="shared" si="19"/>
        <v/>
      </c>
      <c r="AF184" s="55" t="str">
        <f t="shared" si="10"/>
        <v/>
      </c>
      <c r="AG184" s="55"/>
      <c r="AH184" s="55" t="str">
        <f t="shared" si="11"/>
        <v>#NUM!</v>
      </c>
      <c r="AI184" s="55" t="str">
        <f t="shared" si="12"/>
        <v>#NUM!</v>
      </c>
      <c r="AJ184" s="152" t="str">
        <f t="shared" si="13"/>
        <v/>
      </c>
      <c r="AK184" s="176" t="str">
        <f t="shared" si="14"/>
        <v/>
      </c>
      <c r="AL184" s="176" t="str">
        <f t="shared" si="20"/>
        <v/>
      </c>
      <c r="AM184" s="176" t="str">
        <f t="shared" si="15"/>
        <v/>
      </c>
      <c r="AN184" s="55"/>
      <c r="AO184" s="55"/>
      <c r="AP184" s="55"/>
      <c r="AQ184" s="105" t="str">
        <f t="shared" si="16"/>
        <v/>
      </c>
      <c r="AR184" s="105"/>
      <c r="AS184" s="129" t="str">
        <f>'CADASTRO PROD'!I182</f>
        <v/>
      </c>
      <c r="AT184" s="129" t="str">
        <f t="shared" si="17"/>
        <v>0</v>
      </c>
      <c r="AU184" s="105" t="str">
        <f t="shared" si="21"/>
        <v/>
      </c>
      <c r="AV184" s="129"/>
      <c r="AW184" s="129"/>
      <c r="AX184" s="129"/>
      <c r="AY184" s="129"/>
      <c r="AZ184" s="129"/>
      <c r="BA184" s="55"/>
      <c r="BB184" s="55"/>
      <c r="BC184" s="55"/>
      <c r="BD184" s="55"/>
      <c r="BE184" s="55"/>
    </row>
    <row r="185" ht="30.0" customHeight="1">
      <c r="A185" s="1"/>
      <c r="B185" s="166" t="str">
        <f t="shared" si="1"/>
        <v>0</v>
      </c>
      <c r="C185" s="108" t="str">
        <f t="shared" si="18"/>
        <v>-</v>
      </c>
      <c r="D185" s="150" t="str">
        <f>IF('CADASTRO PROD'!D183 = "","", 'CADASTRO PROD'!D183)</f>
        <v/>
      </c>
      <c r="E185" s="110" t="str">
        <f>IF('CADASTRO PROD'!E183:G183 = "", "", 'CADASTRO PROD'!E183:G183)</f>
        <v/>
      </c>
      <c r="F185" s="92"/>
      <c r="G185" s="93"/>
      <c r="H185" s="111" t="str">
        <f>IFERROR(VLOOKUP(D185, 'CADASTRO PROD'!$D$8:$H$407, 5, FALSE),"")</f>
        <v/>
      </c>
      <c r="I185" s="111" t="str">
        <f>VLOOKUP(D185, 'INVENTÁRIO'!$D$11:$I$511, 6, FALSE)</f>
        <v/>
      </c>
      <c r="J185" s="108" t="str">
        <f t="shared" si="2"/>
        <v/>
      </c>
      <c r="K185" s="113" t="str">
        <f>IF(D185 = "", "", SUMIFS('LANÇAMENTOS ENT'!T:T, 'LANÇAMENTOS ENT'!E:E, D185))</f>
        <v>  </v>
      </c>
      <c r="L185" s="113" t="str">
        <f>IF(D185 = "", "",SUMIFS('LANÇAMENTOS SAÍ'!M:M, 'LANÇAMENTOS SAÍ'!E:E, D185))</f>
        <v>  </v>
      </c>
      <c r="M185" s="132" t="str">
        <f>IF(D185 = "", "", SUMIFS('LANÇAMENTOS ENT'!N:N, 'LANÇAMENTOS ENT'!E:E, D185))</f>
        <v/>
      </c>
      <c r="N185" s="132" t="str">
        <f>IF(D185 = "", "",SUMIFS('LANÇAMENTOS SAÍ'!K:K, 'LANÇAMENTOS SAÍ'!E:E, D185))</f>
        <v/>
      </c>
      <c r="O185" s="197" t="str">
        <f>IFERROR(VLOOKUP(D185,'INVENTÁRIO'!$D$11:$L$411, 9, FALSE)/SUM('INVENTÁRIO'!L:L),"")</f>
        <v>0.0%</v>
      </c>
      <c r="P185" s="197" t="str">
        <f>IFERROR(I185/SUM('INVENTÁRIO'!I:I), "")</f>
        <v>0.0%</v>
      </c>
      <c r="Q185" s="132" t="str">
        <f t="shared" si="3"/>
        <v/>
      </c>
      <c r="R185" s="132" t="str">
        <f t="shared" si="4"/>
        <v/>
      </c>
      <c r="S185" s="185"/>
      <c r="T185" s="185"/>
      <c r="U185" s="35"/>
      <c r="V185" s="4"/>
      <c r="W185" s="4"/>
      <c r="X185" s="4"/>
      <c r="Y185" s="55"/>
      <c r="Z185" s="55" t="str">
        <f t="shared" si="6"/>
        <v/>
      </c>
      <c r="AA185" s="105" t="str">
        <f t="shared" si="7"/>
        <v/>
      </c>
      <c r="AB185" s="152" t="str">
        <f t="shared" si="8"/>
        <v/>
      </c>
      <c r="AC185" s="55"/>
      <c r="AD185" s="55" t="str">
        <f t="shared" si="9"/>
        <v/>
      </c>
      <c r="AE185" s="105" t="str">
        <f t="shared" si="19"/>
        <v/>
      </c>
      <c r="AF185" s="55" t="str">
        <f t="shared" si="10"/>
        <v/>
      </c>
      <c r="AG185" s="55"/>
      <c r="AH185" s="55" t="str">
        <f t="shared" si="11"/>
        <v>#NUM!</v>
      </c>
      <c r="AI185" s="55" t="str">
        <f t="shared" si="12"/>
        <v>#NUM!</v>
      </c>
      <c r="AJ185" s="152" t="str">
        <f t="shared" si="13"/>
        <v/>
      </c>
      <c r="AK185" s="176" t="str">
        <f t="shared" si="14"/>
        <v/>
      </c>
      <c r="AL185" s="176" t="str">
        <f t="shared" si="20"/>
        <v/>
      </c>
      <c r="AM185" s="176" t="str">
        <f t="shared" si="15"/>
        <v/>
      </c>
      <c r="AN185" s="55"/>
      <c r="AO185" s="55"/>
      <c r="AP185" s="55"/>
      <c r="AQ185" s="105" t="str">
        <f t="shared" si="16"/>
        <v/>
      </c>
      <c r="AR185" s="105"/>
      <c r="AS185" s="129" t="str">
        <f>'CADASTRO PROD'!I183</f>
        <v/>
      </c>
      <c r="AT185" s="129" t="str">
        <f t="shared" si="17"/>
        <v>0</v>
      </c>
      <c r="AU185" s="105" t="str">
        <f t="shared" si="21"/>
        <v/>
      </c>
      <c r="AV185" s="129"/>
      <c r="AW185" s="129"/>
      <c r="AX185" s="129"/>
      <c r="AY185" s="129"/>
      <c r="AZ185" s="129"/>
      <c r="BA185" s="55"/>
      <c r="BB185" s="55"/>
      <c r="BC185" s="55"/>
      <c r="BD185" s="55"/>
      <c r="BE185" s="55"/>
    </row>
    <row r="186" ht="30.0" customHeight="1">
      <c r="A186" s="1"/>
      <c r="B186" s="166" t="str">
        <f t="shared" si="1"/>
        <v>0</v>
      </c>
      <c r="C186" s="98" t="str">
        <f t="shared" si="18"/>
        <v>-</v>
      </c>
      <c r="D186" s="151" t="str">
        <f>IF('CADASTRO PROD'!D184 = "","", 'CADASTRO PROD'!D184)</f>
        <v/>
      </c>
      <c r="E186" s="100" t="str">
        <f>IF('CADASTRO PROD'!E184:G184 = "", "", 'CADASTRO PROD'!E184:G184)</f>
        <v/>
      </c>
      <c r="F186" s="92"/>
      <c r="G186" s="93"/>
      <c r="H186" s="101" t="str">
        <f>IFERROR(VLOOKUP(D186, 'CADASTRO PROD'!$D$8:$H$407, 5, FALSE),"")</f>
        <v/>
      </c>
      <c r="I186" s="101" t="str">
        <f>VLOOKUP(D186, 'INVENTÁRIO'!$D$11:$I$511, 6, FALSE)</f>
        <v/>
      </c>
      <c r="J186" s="98" t="str">
        <f t="shared" si="2"/>
        <v/>
      </c>
      <c r="K186" s="103" t="str">
        <f>IF(D186 = "", "", SUMIFS('LANÇAMENTOS ENT'!T:T, 'LANÇAMENTOS ENT'!E:E, D186))</f>
        <v>  </v>
      </c>
      <c r="L186" s="103" t="str">
        <f>IF(D186 = "", "",SUMIFS('LANÇAMENTOS SAÍ'!M:M, 'LANÇAMENTOS SAÍ'!E:E, D186))</f>
        <v>  </v>
      </c>
      <c r="M186" s="124" t="str">
        <f>IF(D186 = "", "", SUMIFS('LANÇAMENTOS ENT'!N:N, 'LANÇAMENTOS ENT'!E:E, D186))</f>
        <v/>
      </c>
      <c r="N186" s="124" t="str">
        <f>IF(D186 = "", "",SUMIFS('LANÇAMENTOS SAÍ'!K:K, 'LANÇAMENTOS SAÍ'!E:E, D186))</f>
        <v/>
      </c>
      <c r="O186" s="195" t="str">
        <f>IFERROR(VLOOKUP(D186,'INVENTÁRIO'!$D$11:$L$411, 9, FALSE)/SUM('INVENTÁRIO'!L:L),"")</f>
        <v>0.0%</v>
      </c>
      <c r="P186" s="195" t="str">
        <f>IFERROR(I186/SUM('INVENTÁRIO'!I:I), "")</f>
        <v>0.0%</v>
      </c>
      <c r="Q186" s="124" t="str">
        <f t="shared" si="3"/>
        <v/>
      </c>
      <c r="R186" s="124" t="str">
        <f t="shared" si="4"/>
        <v/>
      </c>
      <c r="S186" s="185"/>
      <c r="T186" s="185"/>
      <c r="U186" s="35"/>
      <c r="V186" s="4"/>
      <c r="W186" s="4"/>
      <c r="X186" s="4"/>
      <c r="Y186" s="55"/>
      <c r="Z186" s="55" t="str">
        <f t="shared" si="6"/>
        <v/>
      </c>
      <c r="AA186" s="105" t="str">
        <f t="shared" si="7"/>
        <v/>
      </c>
      <c r="AB186" s="152" t="str">
        <f t="shared" si="8"/>
        <v/>
      </c>
      <c r="AC186" s="55"/>
      <c r="AD186" s="55" t="str">
        <f t="shared" si="9"/>
        <v/>
      </c>
      <c r="AE186" s="105" t="str">
        <f t="shared" si="19"/>
        <v/>
      </c>
      <c r="AF186" s="55" t="str">
        <f t="shared" si="10"/>
        <v/>
      </c>
      <c r="AG186" s="55"/>
      <c r="AH186" s="55" t="str">
        <f t="shared" si="11"/>
        <v>#NUM!</v>
      </c>
      <c r="AI186" s="55" t="str">
        <f t="shared" si="12"/>
        <v>#NUM!</v>
      </c>
      <c r="AJ186" s="152" t="str">
        <f t="shared" si="13"/>
        <v/>
      </c>
      <c r="AK186" s="176" t="str">
        <f t="shared" si="14"/>
        <v/>
      </c>
      <c r="AL186" s="176" t="str">
        <f t="shared" si="20"/>
        <v/>
      </c>
      <c r="AM186" s="176" t="str">
        <f t="shared" si="15"/>
        <v/>
      </c>
      <c r="AN186" s="55"/>
      <c r="AO186" s="55"/>
      <c r="AP186" s="55"/>
      <c r="AQ186" s="105" t="str">
        <f t="shared" si="16"/>
        <v/>
      </c>
      <c r="AR186" s="105"/>
      <c r="AS186" s="129" t="str">
        <f>'CADASTRO PROD'!I184</f>
        <v/>
      </c>
      <c r="AT186" s="129" t="str">
        <f t="shared" si="17"/>
        <v>0</v>
      </c>
      <c r="AU186" s="105" t="str">
        <f t="shared" si="21"/>
        <v/>
      </c>
      <c r="AV186" s="129"/>
      <c r="AW186" s="129"/>
      <c r="AX186" s="129"/>
      <c r="AY186" s="129"/>
      <c r="AZ186" s="129"/>
      <c r="BA186" s="55"/>
      <c r="BB186" s="55"/>
      <c r="BC186" s="55"/>
      <c r="BD186" s="55"/>
      <c r="BE186" s="55"/>
    </row>
    <row r="187" ht="30.0" customHeight="1">
      <c r="A187" s="1"/>
      <c r="B187" s="166" t="str">
        <f t="shared" si="1"/>
        <v>0</v>
      </c>
      <c r="C187" s="108" t="str">
        <f t="shared" si="18"/>
        <v>-</v>
      </c>
      <c r="D187" s="150" t="str">
        <f>IF('CADASTRO PROD'!D185 = "","", 'CADASTRO PROD'!D185)</f>
        <v/>
      </c>
      <c r="E187" s="110" t="str">
        <f>IF('CADASTRO PROD'!E185:G185 = "", "", 'CADASTRO PROD'!E185:G185)</f>
        <v/>
      </c>
      <c r="F187" s="92"/>
      <c r="G187" s="93"/>
      <c r="H187" s="111" t="str">
        <f>IFERROR(VLOOKUP(D187, 'CADASTRO PROD'!$D$8:$H$407, 5, FALSE),"")</f>
        <v/>
      </c>
      <c r="I187" s="111" t="str">
        <f>VLOOKUP(D187, 'INVENTÁRIO'!$D$11:$I$511, 6, FALSE)</f>
        <v/>
      </c>
      <c r="J187" s="108" t="str">
        <f t="shared" si="2"/>
        <v/>
      </c>
      <c r="K187" s="113" t="str">
        <f>IF(D187 = "", "", SUMIFS('LANÇAMENTOS ENT'!T:T, 'LANÇAMENTOS ENT'!E:E, D187))</f>
        <v>  </v>
      </c>
      <c r="L187" s="113" t="str">
        <f>IF(D187 = "", "",SUMIFS('LANÇAMENTOS SAÍ'!M:M, 'LANÇAMENTOS SAÍ'!E:E, D187))</f>
        <v>  </v>
      </c>
      <c r="M187" s="132" t="str">
        <f>IF(D187 = "", "", SUMIFS('LANÇAMENTOS ENT'!N:N, 'LANÇAMENTOS ENT'!E:E, D187))</f>
        <v/>
      </c>
      <c r="N187" s="132" t="str">
        <f>IF(D187 = "", "",SUMIFS('LANÇAMENTOS SAÍ'!K:K, 'LANÇAMENTOS SAÍ'!E:E, D187))</f>
        <v/>
      </c>
      <c r="O187" s="197" t="str">
        <f>IFERROR(VLOOKUP(D187,'INVENTÁRIO'!$D$11:$L$411, 9, FALSE)/SUM('INVENTÁRIO'!L:L),"")</f>
        <v>0.0%</v>
      </c>
      <c r="P187" s="197" t="str">
        <f>IFERROR(I187/SUM('INVENTÁRIO'!I:I), "")</f>
        <v>0.0%</v>
      </c>
      <c r="Q187" s="132" t="str">
        <f t="shared" si="3"/>
        <v/>
      </c>
      <c r="R187" s="132" t="str">
        <f t="shared" si="4"/>
        <v/>
      </c>
      <c r="S187" s="185"/>
      <c r="T187" s="185"/>
      <c r="U187" s="35"/>
      <c r="V187" s="4"/>
      <c r="W187" s="4"/>
      <c r="X187" s="4"/>
      <c r="Y187" s="55"/>
      <c r="Z187" s="55" t="str">
        <f t="shared" si="6"/>
        <v/>
      </c>
      <c r="AA187" s="105" t="str">
        <f t="shared" si="7"/>
        <v/>
      </c>
      <c r="AB187" s="152" t="str">
        <f t="shared" si="8"/>
        <v/>
      </c>
      <c r="AC187" s="55"/>
      <c r="AD187" s="55" t="str">
        <f t="shared" si="9"/>
        <v/>
      </c>
      <c r="AE187" s="105" t="str">
        <f t="shared" si="19"/>
        <v/>
      </c>
      <c r="AF187" s="55" t="str">
        <f t="shared" si="10"/>
        <v/>
      </c>
      <c r="AG187" s="55"/>
      <c r="AH187" s="55" t="str">
        <f t="shared" si="11"/>
        <v>#NUM!</v>
      </c>
      <c r="AI187" s="55" t="str">
        <f t="shared" si="12"/>
        <v>#NUM!</v>
      </c>
      <c r="AJ187" s="152" t="str">
        <f t="shared" si="13"/>
        <v/>
      </c>
      <c r="AK187" s="176" t="str">
        <f t="shared" si="14"/>
        <v/>
      </c>
      <c r="AL187" s="176" t="str">
        <f t="shared" si="20"/>
        <v/>
      </c>
      <c r="AM187" s="176" t="str">
        <f t="shared" si="15"/>
        <v/>
      </c>
      <c r="AN187" s="55"/>
      <c r="AO187" s="55"/>
      <c r="AP187" s="55"/>
      <c r="AQ187" s="105" t="str">
        <f t="shared" si="16"/>
        <v/>
      </c>
      <c r="AR187" s="105"/>
      <c r="AS187" s="129" t="str">
        <f>'CADASTRO PROD'!I185</f>
        <v/>
      </c>
      <c r="AT187" s="129" t="str">
        <f t="shared" si="17"/>
        <v>0</v>
      </c>
      <c r="AU187" s="105" t="str">
        <f t="shared" si="21"/>
        <v/>
      </c>
      <c r="AV187" s="129"/>
      <c r="AW187" s="129"/>
      <c r="AX187" s="129"/>
      <c r="AY187" s="129"/>
      <c r="AZ187" s="129"/>
      <c r="BA187" s="55"/>
      <c r="BB187" s="55"/>
      <c r="BC187" s="55"/>
      <c r="BD187" s="55"/>
      <c r="BE187" s="55"/>
    </row>
    <row r="188" ht="30.0" customHeight="1">
      <c r="A188" s="1"/>
      <c r="B188" s="166" t="str">
        <f t="shared" si="1"/>
        <v>0</v>
      </c>
      <c r="C188" s="98" t="str">
        <f t="shared" si="18"/>
        <v>-</v>
      </c>
      <c r="D188" s="151" t="str">
        <f>IF('CADASTRO PROD'!D186 = "","", 'CADASTRO PROD'!D186)</f>
        <v/>
      </c>
      <c r="E188" s="100" t="str">
        <f>IF('CADASTRO PROD'!E186:G186 = "", "", 'CADASTRO PROD'!E186:G186)</f>
        <v/>
      </c>
      <c r="F188" s="92"/>
      <c r="G188" s="93"/>
      <c r="H188" s="101" t="str">
        <f>IFERROR(VLOOKUP(D188, 'CADASTRO PROD'!$D$8:$H$407, 5, FALSE),"")</f>
        <v/>
      </c>
      <c r="I188" s="101" t="str">
        <f>VLOOKUP(D188, 'INVENTÁRIO'!$D$11:$I$511, 6, FALSE)</f>
        <v/>
      </c>
      <c r="J188" s="98" t="str">
        <f t="shared" si="2"/>
        <v/>
      </c>
      <c r="K188" s="103" t="str">
        <f>IF(D188 = "", "", SUMIFS('LANÇAMENTOS ENT'!T:T, 'LANÇAMENTOS ENT'!E:E, D188))</f>
        <v>  </v>
      </c>
      <c r="L188" s="103" t="str">
        <f>IF(D188 = "", "",SUMIFS('LANÇAMENTOS SAÍ'!M:M, 'LANÇAMENTOS SAÍ'!E:E, D188))</f>
        <v>  </v>
      </c>
      <c r="M188" s="124" t="str">
        <f>IF(D188 = "", "", SUMIFS('LANÇAMENTOS ENT'!N:N, 'LANÇAMENTOS ENT'!E:E, D188))</f>
        <v/>
      </c>
      <c r="N188" s="124" t="str">
        <f>IF(D188 = "", "",SUMIFS('LANÇAMENTOS SAÍ'!K:K, 'LANÇAMENTOS SAÍ'!E:E, D188))</f>
        <v/>
      </c>
      <c r="O188" s="195" t="str">
        <f>IFERROR(VLOOKUP(D188,'INVENTÁRIO'!$D$11:$L$411, 9, FALSE)/SUM('INVENTÁRIO'!L:L),"")</f>
        <v>0.0%</v>
      </c>
      <c r="P188" s="195" t="str">
        <f>IFERROR(I188/SUM('INVENTÁRIO'!I:I), "")</f>
        <v>0.0%</v>
      </c>
      <c r="Q188" s="124" t="str">
        <f t="shared" si="3"/>
        <v/>
      </c>
      <c r="R188" s="124" t="str">
        <f t="shared" si="4"/>
        <v/>
      </c>
      <c r="S188" s="185"/>
      <c r="T188" s="185"/>
      <c r="U188" s="35"/>
      <c r="V188" s="4"/>
      <c r="W188" s="4"/>
      <c r="X188" s="4"/>
      <c r="Y188" s="55"/>
      <c r="Z188" s="55" t="str">
        <f t="shared" si="6"/>
        <v/>
      </c>
      <c r="AA188" s="105" t="str">
        <f t="shared" si="7"/>
        <v/>
      </c>
      <c r="AB188" s="152" t="str">
        <f t="shared" si="8"/>
        <v/>
      </c>
      <c r="AC188" s="55"/>
      <c r="AD188" s="55" t="str">
        <f t="shared" si="9"/>
        <v/>
      </c>
      <c r="AE188" s="105" t="str">
        <f t="shared" si="19"/>
        <v/>
      </c>
      <c r="AF188" s="55" t="str">
        <f t="shared" si="10"/>
        <v/>
      </c>
      <c r="AG188" s="55"/>
      <c r="AH188" s="55" t="str">
        <f t="shared" si="11"/>
        <v>#NUM!</v>
      </c>
      <c r="AI188" s="55" t="str">
        <f t="shared" si="12"/>
        <v>#NUM!</v>
      </c>
      <c r="AJ188" s="152" t="str">
        <f t="shared" si="13"/>
        <v/>
      </c>
      <c r="AK188" s="176" t="str">
        <f t="shared" si="14"/>
        <v/>
      </c>
      <c r="AL188" s="176" t="str">
        <f t="shared" si="20"/>
        <v/>
      </c>
      <c r="AM188" s="176" t="str">
        <f t="shared" si="15"/>
        <v/>
      </c>
      <c r="AN188" s="55"/>
      <c r="AO188" s="55"/>
      <c r="AP188" s="55"/>
      <c r="AQ188" s="105" t="str">
        <f t="shared" si="16"/>
        <v/>
      </c>
      <c r="AR188" s="105"/>
      <c r="AS188" s="129" t="str">
        <f>'CADASTRO PROD'!I186</f>
        <v/>
      </c>
      <c r="AT188" s="129" t="str">
        <f t="shared" si="17"/>
        <v>0</v>
      </c>
      <c r="AU188" s="105" t="str">
        <f t="shared" si="21"/>
        <v/>
      </c>
      <c r="AV188" s="129"/>
      <c r="AW188" s="129"/>
      <c r="AX188" s="129"/>
      <c r="AY188" s="129"/>
      <c r="AZ188" s="129"/>
      <c r="BA188" s="55"/>
      <c r="BB188" s="55"/>
      <c r="BC188" s="55"/>
      <c r="BD188" s="55"/>
      <c r="BE188" s="55"/>
    </row>
    <row r="189" ht="30.0" customHeight="1">
      <c r="A189" s="1"/>
      <c r="B189" s="166" t="str">
        <f t="shared" si="1"/>
        <v>0</v>
      </c>
      <c r="C189" s="108" t="str">
        <f t="shared" si="18"/>
        <v>-</v>
      </c>
      <c r="D189" s="150" t="str">
        <f>IF('CADASTRO PROD'!D187 = "","", 'CADASTRO PROD'!D187)</f>
        <v/>
      </c>
      <c r="E189" s="110" t="str">
        <f>IF('CADASTRO PROD'!E187:G187 = "", "", 'CADASTRO PROD'!E187:G187)</f>
        <v/>
      </c>
      <c r="F189" s="92"/>
      <c r="G189" s="93"/>
      <c r="H189" s="111" t="str">
        <f>IFERROR(VLOOKUP(D189, 'CADASTRO PROD'!$D$8:$H$407, 5, FALSE),"")</f>
        <v/>
      </c>
      <c r="I189" s="111" t="str">
        <f>VLOOKUP(D189, 'INVENTÁRIO'!$D$11:$I$511, 6, FALSE)</f>
        <v/>
      </c>
      <c r="J189" s="108" t="str">
        <f t="shared" si="2"/>
        <v/>
      </c>
      <c r="K189" s="113" t="str">
        <f>IF(D189 = "", "", SUMIFS('LANÇAMENTOS ENT'!T:T, 'LANÇAMENTOS ENT'!E:E, D189))</f>
        <v>  </v>
      </c>
      <c r="L189" s="113" t="str">
        <f>IF(D189 = "", "",SUMIFS('LANÇAMENTOS SAÍ'!M:M, 'LANÇAMENTOS SAÍ'!E:E, D189))</f>
        <v>  </v>
      </c>
      <c r="M189" s="132" t="str">
        <f>IF(D189 = "", "", SUMIFS('LANÇAMENTOS ENT'!N:N, 'LANÇAMENTOS ENT'!E:E, D189))</f>
        <v/>
      </c>
      <c r="N189" s="132" t="str">
        <f>IF(D189 = "", "",SUMIFS('LANÇAMENTOS SAÍ'!K:K, 'LANÇAMENTOS SAÍ'!E:E, D189))</f>
        <v/>
      </c>
      <c r="O189" s="197" t="str">
        <f>IFERROR(VLOOKUP(D189,'INVENTÁRIO'!$D$11:$L$411, 9, FALSE)/SUM('INVENTÁRIO'!L:L),"")</f>
        <v>0.0%</v>
      </c>
      <c r="P189" s="197" t="str">
        <f>IFERROR(I189/SUM('INVENTÁRIO'!I:I), "")</f>
        <v>0.0%</v>
      </c>
      <c r="Q189" s="132" t="str">
        <f t="shared" si="3"/>
        <v/>
      </c>
      <c r="R189" s="132" t="str">
        <f t="shared" si="4"/>
        <v/>
      </c>
      <c r="S189" s="185"/>
      <c r="T189" s="185"/>
      <c r="U189" s="35"/>
      <c r="V189" s="4"/>
      <c r="W189" s="4"/>
      <c r="X189" s="4"/>
      <c r="Y189" s="55"/>
      <c r="Z189" s="55" t="str">
        <f t="shared" si="6"/>
        <v/>
      </c>
      <c r="AA189" s="105" t="str">
        <f t="shared" si="7"/>
        <v/>
      </c>
      <c r="AB189" s="152" t="str">
        <f t="shared" si="8"/>
        <v/>
      </c>
      <c r="AC189" s="55"/>
      <c r="AD189" s="55" t="str">
        <f t="shared" si="9"/>
        <v/>
      </c>
      <c r="AE189" s="105" t="str">
        <f t="shared" si="19"/>
        <v/>
      </c>
      <c r="AF189" s="55" t="str">
        <f t="shared" si="10"/>
        <v/>
      </c>
      <c r="AG189" s="55"/>
      <c r="AH189" s="55" t="str">
        <f t="shared" si="11"/>
        <v>#NUM!</v>
      </c>
      <c r="AI189" s="55" t="str">
        <f t="shared" si="12"/>
        <v>#NUM!</v>
      </c>
      <c r="AJ189" s="152" t="str">
        <f t="shared" si="13"/>
        <v/>
      </c>
      <c r="AK189" s="176" t="str">
        <f t="shared" si="14"/>
        <v/>
      </c>
      <c r="AL189" s="176" t="str">
        <f t="shared" si="20"/>
        <v/>
      </c>
      <c r="AM189" s="176" t="str">
        <f t="shared" si="15"/>
        <v/>
      </c>
      <c r="AN189" s="55"/>
      <c r="AO189" s="55"/>
      <c r="AP189" s="55"/>
      <c r="AQ189" s="105" t="str">
        <f t="shared" si="16"/>
        <v/>
      </c>
      <c r="AR189" s="105"/>
      <c r="AS189" s="129" t="str">
        <f>'CADASTRO PROD'!I187</f>
        <v/>
      </c>
      <c r="AT189" s="129" t="str">
        <f t="shared" si="17"/>
        <v>0</v>
      </c>
      <c r="AU189" s="105" t="str">
        <f t="shared" si="21"/>
        <v/>
      </c>
      <c r="AV189" s="129"/>
      <c r="AW189" s="129"/>
      <c r="AX189" s="129"/>
      <c r="AY189" s="129"/>
      <c r="AZ189" s="129"/>
      <c r="BA189" s="55"/>
      <c r="BB189" s="55"/>
      <c r="BC189" s="55"/>
      <c r="BD189" s="55"/>
      <c r="BE189" s="55"/>
    </row>
    <row r="190" ht="30.0" customHeight="1">
      <c r="A190" s="1"/>
      <c r="B190" s="166" t="str">
        <f t="shared" si="1"/>
        <v>0</v>
      </c>
      <c r="C190" s="98" t="str">
        <f t="shared" si="18"/>
        <v>-</v>
      </c>
      <c r="D190" s="151" t="str">
        <f>IF('CADASTRO PROD'!D188 = "","", 'CADASTRO PROD'!D188)</f>
        <v/>
      </c>
      <c r="E190" s="100" t="str">
        <f>IF('CADASTRO PROD'!E188:G188 = "", "", 'CADASTRO PROD'!E188:G188)</f>
        <v/>
      </c>
      <c r="F190" s="92"/>
      <c r="G190" s="93"/>
      <c r="H190" s="101" t="str">
        <f>IFERROR(VLOOKUP(D190, 'CADASTRO PROD'!$D$8:$H$407, 5, FALSE),"")</f>
        <v/>
      </c>
      <c r="I190" s="101" t="str">
        <f>VLOOKUP(D190, 'INVENTÁRIO'!$D$11:$I$511, 6, FALSE)</f>
        <v/>
      </c>
      <c r="J190" s="98" t="str">
        <f t="shared" si="2"/>
        <v/>
      </c>
      <c r="K190" s="103" t="str">
        <f>IF(D190 = "", "", SUMIFS('LANÇAMENTOS ENT'!T:T, 'LANÇAMENTOS ENT'!E:E, D190))</f>
        <v>  </v>
      </c>
      <c r="L190" s="103" t="str">
        <f>IF(D190 = "", "",SUMIFS('LANÇAMENTOS SAÍ'!M:M, 'LANÇAMENTOS SAÍ'!E:E, D190))</f>
        <v>  </v>
      </c>
      <c r="M190" s="124" t="str">
        <f>IF(D190 = "", "", SUMIFS('LANÇAMENTOS ENT'!N:N, 'LANÇAMENTOS ENT'!E:E, D190))</f>
        <v/>
      </c>
      <c r="N190" s="124" t="str">
        <f>IF(D190 = "", "",SUMIFS('LANÇAMENTOS SAÍ'!K:K, 'LANÇAMENTOS SAÍ'!E:E, D190))</f>
        <v/>
      </c>
      <c r="O190" s="195" t="str">
        <f>IFERROR(VLOOKUP(D190,'INVENTÁRIO'!$D$11:$L$411, 9, FALSE)/SUM('INVENTÁRIO'!L:L),"")</f>
        <v>0.0%</v>
      </c>
      <c r="P190" s="195" t="str">
        <f>IFERROR(I190/SUM('INVENTÁRIO'!I:I), "")</f>
        <v>0.0%</v>
      </c>
      <c r="Q190" s="124" t="str">
        <f t="shared" si="3"/>
        <v/>
      </c>
      <c r="R190" s="124" t="str">
        <f t="shared" si="4"/>
        <v/>
      </c>
      <c r="S190" s="185"/>
      <c r="T190" s="185"/>
      <c r="U190" s="35"/>
      <c r="V190" s="4"/>
      <c r="W190" s="4"/>
      <c r="X190" s="4"/>
      <c r="Y190" s="55"/>
      <c r="Z190" s="55" t="str">
        <f t="shared" si="6"/>
        <v/>
      </c>
      <c r="AA190" s="105" t="str">
        <f t="shared" si="7"/>
        <v/>
      </c>
      <c r="AB190" s="152" t="str">
        <f t="shared" si="8"/>
        <v/>
      </c>
      <c r="AC190" s="55"/>
      <c r="AD190" s="55" t="str">
        <f t="shared" si="9"/>
        <v/>
      </c>
      <c r="AE190" s="105" t="str">
        <f t="shared" si="19"/>
        <v/>
      </c>
      <c r="AF190" s="55" t="str">
        <f t="shared" si="10"/>
        <v/>
      </c>
      <c r="AG190" s="55"/>
      <c r="AH190" s="55" t="str">
        <f t="shared" si="11"/>
        <v>#NUM!</v>
      </c>
      <c r="AI190" s="55" t="str">
        <f t="shared" si="12"/>
        <v>#NUM!</v>
      </c>
      <c r="AJ190" s="152" t="str">
        <f t="shared" si="13"/>
        <v/>
      </c>
      <c r="AK190" s="176" t="str">
        <f t="shared" si="14"/>
        <v/>
      </c>
      <c r="AL190" s="176" t="str">
        <f t="shared" si="20"/>
        <v/>
      </c>
      <c r="AM190" s="176" t="str">
        <f t="shared" si="15"/>
        <v/>
      </c>
      <c r="AN190" s="55"/>
      <c r="AO190" s="55"/>
      <c r="AP190" s="55"/>
      <c r="AQ190" s="105" t="str">
        <f t="shared" si="16"/>
        <v/>
      </c>
      <c r="AR190" s="105"/>
      <c r="AS190" s="129" t="str">
        <f>'CADASTRO PROD'!I188</f>
        <v/>
      </c>
      <c r="AT190" s="129" t="str">
        <f t="shared" si="17"/>
        <v>0</v>
      </c>
      <c r="AU190" s="105" t="str">
        <f t="shared" si="21"/>
        <v/>
      </c>
      <c r="AV190" s="129"/>
      <c r="AW190" s="129"/>
      <c r="AX190" s="129"/>
      <c r="AY190" s="129"/>
      <c r="AZ190" s="129"/>
      <c r="BA190" s="55"/>
      <c r="BB190" s="55"/>
      <c r="BC190" s="55"/>
      <c r="BD190" s="55"/>
      <c r="BE190" s="55"/>
    </row>
    <row r="191" ht="30.0" customHeight="1">
      <c r="A191" s="1"/>
      <c r="B191" s="166" t="str">
        <f t="shared" si="1"/>
        <v>0</v>
      </c>
      <c r="C191" s="108" t="str">
        <f t="shared" si="18"/>
        <v>-</v>
      </c>
      <c r="D191" s="150" t="str">
        <f>IF('CADASTRO PROD'!D189 = "","", 'CADASTRO PROD'!D189)</f>
        <v/>
      </c>
      <c r="E191" s="110" t="str">
        <f>IF('CADASTRO PROD'!E189:G189 = "", "", 'CADASTRO PROD'!E189:G189)</f>
        <v/>
      </c>
      <c r="F191" s="92"/>
      <c r="G191" s="93"/>
      <c r="H191" s="111" t="str">
        <f>IFERROR(VLOOKUP(D191, 'CADASTRO PROD'!$D$8:$H$407, 5, FALSE),"")</f>
        <v/>
      </c>
      <c r="I191" s="111" t="str">
        <f>VLOOKUP(D191, 'INVENTÁRIO'!$D$11:$I$511, 6, FALSE)</f>
        <v/>
      </c>
      <c r="J191" s="108" t="str">
        <f t="shared" si="2"/>
        <v/>
      </c>
      <c r="K191" s="113" t="str">
        <f>IF(D191 = "", "", SUMIFS('LANÇAMENTOS ENT'!T:T, 'LANÇAMENTOS ENT'!E:E, D191))</f>
        <v>  </v>
      </c>
      <c r="L191" s="113" t="str">
        <f>IF(D191 = "", "",SUMIFS('LANÇAMENTOS SAÍ'!M:M, 'LANÇAMENTOS SAÍ'!E:E, D191))</f>
        <v>  </v>
      </c>
      <c r="M191" s="132" t="str">
        <f>IF(D191 = "", "", SUMIFS('LANÇAMENTOS ENT'!N:N, 'LANÇAMENTOS ENT'!E:E, D191))</f>
        <v/>
      </c>
      <c r="N191" s="132" t="str">
        <f>IF(D191 = "", "",SUMIFS('LANÇAMENTOS SAÍ'!K:K, 'LANÇAMENTOS SAÍ'!E:E, D191))</f>
        <v/>
      </c>
      <c r="O191" s="197" t="str">
        <f>IFERROR(VLOOKUP(D191,'INVENTÁRIO'!$D$11:$L$411, 9, FALSE)/SUM('INVENTÁRIO'!L:L),"")</f>
        <v>0.0%</v>
      </c>
      <c r="P191" s="197" t="str">
        <f>IFERROR(I191/SUM('INVENTÁRIO'!I:I), "")</f>
        <v>0.0%</v>
      </c>
      <c r="Q191" s="132" t="str">
        <f t="shared" si="3"/>
        <v/>
      </c>
      <c r="R191" s="132" t="str">
        <f t="shared" si="4"/>
        <v/>
      </c>
      <c r="S191" s="185"/>
      <c r="T191" s="185"/>
      <c r="U191" s="35"/>
      <c r="V191" s="4"/>
      <c r="W191" s="4"/>
      <c r="X191" s="4"/>
      <c r="Y191" s="55"/>
      <c r="Z191" s="55" t="str">
        <f t="shared" si="6"/>
        <v/>
      </c>
      <c r="AA191" s="105" t="str">
        <f t="shared" si="7"/>
        <v/>
      </c>
      <c r="AB191" s="152" t="str">
        <f t="shared" si="8"/>
        <v/>
      </c>
      <c r="AC191" s="55"/>
      <c r="AD191" s="55" t="str">
        <f t="shared" si="9"/>
        <v/>
      </c>
      <c r="AE191" s="105" t="str">
        <f t="shared" si="19"/>
        <v/>
      </c>
      <c r="AF191" s="55" t="str">
        <f t="shared" si="10"/>
        <v/>
      </c>
      <c r="AG191" s="55"/>
      <c r="AH191" s="55" t="str">
        <f t="shared" si="11"/>
        <v>#NUM!</v>
      </c>
      <c r="AI191" s="55" t="str">
        <f t="shared" si="12"/>
        <v>#NUM!</v>
      </c>
      <c r="AJ191" s="152" t="str">
        <f t="shared" si="13"/>
        <v/>
      </c>
      <c r="AK191" s="176" t="str">
        <f t="shared" si="14"/>
        <v/>
      </c>
      <c r="AL191" s="176" t="str">
        <f t="shared" si="20"/>
        <v/>
      </c>
      <c r="AM191" s="176" t="str">
        <f t="shared" si="15"/>
        <v/>
      </c>
      <c r="AN191" s="55"/>
      <c r="AO191" s="55"/>
      <c r="AP191" s="55"/>
      <c r="AQ191" s="105" t="str">
        <f t="shared" si="16"/>
        <v/>
      </c>
      <c r="AR191" s="105"/>
      <c r="AS191" s="129" t="str">
        <f>'CADASTRO PROD'!I189</f>
        <v/>
      </c>
      <c r="AT191" s="129" t="str">
        <f t="shared" si="17"/>
        <v>0</v>
      </c>
      <c r="AU191" s="105" t="str">
        <f t="shared" si="21"/>
        <v/>
      </c>
      <c r="AV191" s="129"/>
      <c r="AW191" s="129"/>
      <c r="AX191" s="129"/>
      <c r="AY191" s="129"/>
      <c r="AZ191" s="129"/>
      <c r="BA191" s="55"/>
      <c r="BB191" s="55"/>
      <c r="BC191" s="55"/>
      <c r="BD191" s="55"/>
      <c r="BE191" s="55"/>
    </row>
    <row r="192" ht="30.0" customHeight="1">
      <c r="A192" s="1"/>
      <c r="B192" s="166" t="str">
        <f t="shared" si="1"/>
        <v>0</v>
      </c>
      <c r="C192" s="98" t="str">
        <f t="shared" si="18"/>
        <v>-</v>
      </c>
      <c r="D192" s="151" t="str">
        <f>IF('CADASTRO PROD'!D190 = "","", 'CADASTRO PROD'!D190)</f>
        <v/>
      </c>
      <c r="E192" s="100" t="str">
        <f>IF('CADASTRO PROD'!E190:G190 = "", "", 'CADASTRO PROD'!E190:G190)</f>
        <v/>
      </c>
      <c r="F192" s="92"/>
      <c r="G192" s="93"/>
      <c r="H192" s="101" t="str">
        <f>IFERROR(VLOOKUP(D192, 'CADASTRO PROD'!$D$8:$H$407, 5, FALSE),"")</f>
        <v/>
      </c>
      <c r="I192" s="101" t="str">
        <f>VLOOKUP(D192, 'INVENTÁRIO'!$D$11:$I$511, 6, FALSE)</f>
        <v/>
      </c>
      <c r="J192" s="98" t="str">
        <f t="shared" si="2"/>
        <v/>
      </c>
      <c r="K192" s="103" t="str">
        <f>IF(D192 = "", "", SUMIFS('LANÇAMENTOS ENT'!T:T, 'LANÇAMENTOS ENT'!E:E, D192))</f>
        <v>  </v>
      </c>
      <c r="L192" s="103" t="str">
        <f>IF(D192 = "", "",SUMIFS('LANÇAMENTOS SAÍ'!M:M, 'LANÇAMENTOS SAÍ'!E:E, D192))</f>
        <v>  </v>
      </c>
      <c r="M192" s="124" t="str">
        <f>IF(D192 = "", "", SUMIFS('LANÇAMENTOS ENT'!N:N, 'LANÇAMENTOS ENT'!E:E, D192))</f>
        <v/>
      </c>
      <c r="N192" s="124" t="str">
        <f>IF(D192 = "", "",SUMIFS('LANÇAMENTOS SAÍ'!K:K, 'LANÇAMENTOS SAÍ'!E:E, D192))</f>
        <v/>
      </c>
      <c r="O192" s="195" t="str">
        <f>IFERROR(VLOOKUP(D192,'INVENTÁRIO'!$D$11:$L$411, 9, FALSE)/SUM('INVENTÁRIO'!L:L),"")</f>
        <v>0.0%</v>
      </c>
      <c r="P192" s="195" t="str">
        <f>IFERROR(I192/SUM('INVENTÁRIO'!I:I), "")</f>
        <v>0.0%</v>
      </c>
      <c r="Q192" s="124" t="str">
        <f t="shared" si="3"/>
        <v/>
      </c>
      <c r="R192" s="124" t="str">
        <f t="shared" si="4"/>
        <v/>
      </c>
      <c r="S192" s="185"/>
      <c r="T192" s="185"/>
      <c r="U192" s="35"/>
      <c r="V192" s="4"/>
      <c r="W192" s="4"/>
      <c r="X192" s="4"/>
      <c r="Y192" s="55"/>
      <c r="Z192" s="55" t="str">
        <f t="shared" si="6"/>
        <v/>
      </c>
      <c r="AA192" s="105" t="str">
        <f t="shared" si="7"/>
        <v/>
      </c>
      <c r="AB192" s="152" t="str">
        <f t="shared" si="8"/>
        <v/>
      </c>
      <c r="AC192" s="55"/>
      <c r="AD192" s="55" t="str">
        <f t="shared" si="9"/>
        <v/>
      </c>
      <c r="AE192" s="105" t="str">
        <f t="shared" si="19"/>
        <v/>
      </c>
      <c r="AF192" s="55" t="str">
        <f t="shared" si="10"/>
        <v/>
      </c>
      <c r="AG192" s="55"/>
      <c r="AH192" s="55" t="str">
        <f t="shared" si="11"/>
        <v>#NUM!</v>
      </c>
      <c r="AI192" s="55" t="str">
        <f t="shared" si="12"/>
        <v>#NUM!</v>
      </c>
      <c r="AJ192" s="152" t="str">
        <f t="shared" si="13"/>
        <v/>
      </c>
      <c r="AK192" s="176" t="str">
        <f t="shared" si="14"/>
        <v/>
      </c>
      <c r="AL192" s="176" t="str">
        <f t="shared" si="20"/>
        <v/>
      </c>
      <c r="AM192" s="176" t="str">
        <f t="shared" si="15"/>
        <v/>
      </c>
      <c r="AN192" s="55"/>
      <c r="AO192" s="55"/>
      <c r="AP192" s="55"/>
      <c r="AQ192" s="105" t="str">
        <f t="shared" si="16"/>
        <v/>
      </c>
      <c r="AR192" s="105"/>
      <c r="AS192" s="129" t="str">
        <f>'CADASTRO PROD'!I190</f>
        <v/>
      </c>
      <c r="AT192" s="129" t="str">
        <f t="shared" si="17"/>
        <v>0</v>
      </c>
      <c r="AU192" s="105" t="str">
        <f t="shared" si="21"/>
        <v/>
      </c>
      <c r="AV192" s="129"/>
      <c r="AW192" s="129"/>
      <c r="AX192" s="129"/>
      <c r="AY192" s="129"/>
      <c r="AZ192" s="129"/>
      <c r="BA192" s="55"/>
      <c r="BB192" s="55"/>
      <c r="BC192" s="55"/>
      <c r="BD192" s="55"/>
      <c r="BE192" s="55"/>
    </row>
    <row r="193" ht="30.0" customHeight="1">
      <c r="A193" s="1"/>
      <c r="B193" s="166" t="str">
        <f t="shared" si="1"/>
        <v>0</v>
      </c>
      <c r="C193" s="108" t="str">
        <f t="shared" si="18"/>
        <v>-</v>
      </c>
      <c r="D193" s="150" t="str">
        <f>IF('CADASTRO PROD'!D191 = "","", 'CADASTRO PROD'!D191)</f>
        <v/>
      </c>
      <c r="E193" s="110" t="str">
        <f>IF('CADASTRO PROD'!E191:G191 = "", "", 'CADASTRO PROD'!E191:G191)</f>
        <v/>
      </c>
      <c r="F193" s="92"/>
      <c r="G193" s="93"/>
      <c r="H193" s="111" t="str">
        <f>IFERROR(VLOOKUP(D193, 'CADASTRO PROD'!$D$8:$H$407, 5, FALSE),"")</f>
        <v/>
      </c>
      <c r="I193" s="111" t="str">
        <f>VLOOKUP(D193, 'INVENTÁRIO'!$D$11:$I$511, 6, FALSE)</f>
        <v/>
      </c>
      <c r="J193" s="108" t="str">
        <f t="shared" si="2"/>
        <v/>
      </c>
      <c r="K193" s="113" t="str">
        <f>IF(D193 = "", "", SUMIFS('LANÇAMENTOS ENT'!T:T, 'LANÇAMENTOS ENT'!E:E, D193))</f>
        <v>  </v>
      </c>
      <c r="L193" s="113" t="str">
        <f>IF(D193 = "", "",SUMIFS('LANÇAMENTOS SAÍ'!M:M, 'LANÇAMENTOS SAÍ'!E:E, D193))</f>
        <v>  </v>
      </c>
      <c r="M193" s="132" t="str">
        <f>IF(D193 = "", "", SUMIFS('LANÇAMENTOS ENT'!N:N, 'LANÇAMENTOS ENT'!E:E, D193))</f>
        <v/>
      </c>
      <c r="N193" s="132" t="str">
        <f>IF(D193 = "", "",SUMIFS('LANÇAMENTOS SAÍ'!K:K, 'LANÇAMENTOS SAÍ'!E:E, D193))</f>
        <v/>
      </c>
      <c r="O193" s="197" t="str">
        <f>IFERROR(VLOOKUP(D193,'INVENTÁRIO'!$D$11:$L$411, 9, FALSE)/SUM('INVENTÁRIO'!L:L),"")</f>
        <v>0.0%</v>
      </c>
      <c r="P193" s="197" t="str">
        <f>IFERROR(I193/SUM('INVENTÁRIO'!I:I), "")</f>
        <v>0.0%</v>
      </c>
      <c r="Q193" s="132" t="str">
        <f t="shared" si="3"/>
        <v/>
      </c>
      <c r="R193" s="132" t="str">
        <f t="shared" si="4"/>
        <v/>
      </c>
      <c r="S193" s="185"/>
      <c r="T193" s="185"/>
      <c r="U193" s="35"/>
      <c r="V193" s="4"/>
      <c r="W193" s="4"/>
      <c r="X193" s="4"/>
      <c r="Y193" s="55"/>
      <c r="Z193" s="55" t="str">
        <f t="shared" si="6"/>
        <v/>
      </c>
      <c r="AA193" s="105" t="str">
        <f t="shared" si="7"/>
        <v/>
      </c>
      <c r="AB193" s="152" t="str">
        <f t="shared" si="8"/>
        <v/>
      </c>
      <c r="AC193" s="55"/>
      <c r="AD193" s="55" t="str">
        <f t="shared" si="9"/>
        <v/>
      </c>
      <c r="AE193" s="105" t="str">
        <f t="shared" si="19"/>
        <v/>
      </c>
      <c r="AF193" s="55" t="str">
        <f t="shared" si="10"/>
        <v/>
      </c>
      <c r="AG193" s="55"/>
      <c r="AH193" s="55" t="str">
        <f t="shared" si="11"/>
        <v>#NUM!</v>
      </c>
      <c r="AI193" s="55" t="str">
        <f t="shared" si="12"/>
        <v>#NUM!</v>
      </c>
      <c r="AJ193" s="152" t="str">
        <f t="shared" si="13"/>
        <v/>
      </c>
      <c r="AK193" s="176" t="str">
        <f t="shared" si="14"/>
        <v/>
      </c>
      <c r="AL193" s="176" t="str">
        <f t="shared" si="20"/>
        <v/>
      </c>
      <c r="AM193" s="176" t="str">
        <f t="shared" si="15"/>
        <v/>
      </c>
      <c r="AN193" s="55"/>
      <c r="AO193" s="55"/>
      <c r="AP193" s="55"/>
      <c r="AQ193" s="105" t="str">
        <f t="shared" si="16"/>
        <v/>
      </c>
      <c r="AR193" s="105"/>
      <c r="AS193" s="129" t="str">
        <f>'CADASTRO PROD'!I191</f>
        <v/>
      </c>
      <c r="AT193" s="129" t="str">
        <f t="shared" si="17"/>
        <v>0</v>
      </c>
      <c r="AU193" s="105" t="str">
        <f t="shared" si="21"/>
        <v/>
      </c>
      <c r="AV193" s="129"/>
      <c r="AW193" s="129"/>
      <c r="AX193" s="129"/>
      <c r="AY193" s="129"/>
      <c r="AZ193" s="129"/>
      <c r="BA193" s="55"/>
      <c r="BB193" s="55"/>
      <c r="BC193" s="55"/>
      <c r="BD193" s="55"/>
      <c r="BE193" s="55"/>
    </row>
    <row r="194" ht="30.0" customHeight="1">
      <c r="A194" s="1"/>
      <c r="B194" s="166" t="str">
        <f t="shared" si="1"/>
        <v>0</v>
      </c>
      <c r="C194" s="98" t="str">
        <f t="shared" si="18"/>
        <v>-</v>
      </c>
      <c r="D194" s="151" t="str">
        <f>IF('CADASTRO PROD'!D192 = "","", 'CADASTRO PROD'!D192)</f>
        <v/>
      </c>
      <c r="E194" s="100" t="str">
        <f>IF('CADASTRO PROD'!E192:G192 = "", "", 'CADASTRO PROD'!E192:G192)</f>
        <v/>
      </c>
      <c r="F194" s="92"/>
      <c r="G194" s="93"/>
      <c r="H194" s="101" t="str">
        <f>IFERROR(VLOOKUP(D194, 'CADASTRO PROD'!$D$8:$H$407, 5, FALSE),"")</f>
        <v/>
      </c>
      <c r="I194" s="101" t="str">
        <f>VLOOKUP(D194, 'INVENTÁRIO'!$D$11:$I$511, 6, FALSE)</f>
        <v/>
      </c>
      <c r="J194" s="98" t="str">
        <f t="shared" si="2"/>
        <v/>
      </c>
      <c r="K194" s="103" t="str">
        <f>IF(D194 = "", "", SUMIFS('LANÇAMENTOS ENT'!T:T, 'LANÇAMENTOS ENT'!E:E, D194))</f>
        <v>  </v>
      </c>
      <c r="L194" s="103" t="str">
        <f>IF(D194 = "", "",SUMIFS('LANÇAMENTOS SAÍ'!M:M, 'LANÇAMENTOS SAÍ'!E:E, D194))</f>
        <v>  </v>
      </c>
      <c r="M194" s="124" t="str">
        <f>IF(D194 = "", "", SUMIFS('LANÇAMENTOS ENT'!N:N, 'LANÇAMENTOS ENT'!E:E, D194))</f>
        <v/>
      </c>
      <c r="N194" s="124" t="str">
        <f>IF(D194 = "", "",SUMIFS('LANÇAMENTOS SAÍ'!K:K, 'LANÇAMENTOS SAÍ'!E:E, D194))</f>
        <v/>
      </c>
      <c r="O194" s="195" t="str">
        <f>IFERROR(VLOOKUP(D194,'INVENTÁRIO'!$D$11:$L$411, 9, FALSE)/SUM('INVENTÁRIO'!L:L),"")</f>
        <v>0.0%</v>
      </c>
      <c r="P194" s="195" t="str">
        <f>IFERROR(I194/SUM('INVENTÁRIO'!I:I), "")</f>
        <v>0.0%</v>
      </c>
      <c r="Q194" s="124" t="str">
        <f t="shared" si="3"/>
        <v/>
      </c>
      <c r="R194" s="124" t="str">
        <f t="shared" si="4"/>
        <v/>
      </c>
      <c r="S194" s="185"/>
      <c r="T194" s="185"/>
      <c r="U194" s="35"/>
      <c r="V194" s="4"/>
      <c r="W194" s="4"/>
      <c r="X194" s="4"/>
      <c r="Y194" s="55"/>
      <c r="Z194" s="55" t="str">
        <f t="shared" si="6"/>
        <v/>
      </c>
      <c r="AA194" s="105" t="str">
        <f t="shared" si="7"/>
        <v/>
      </c>
      <c r="AB194" s="152" t="str">
        <f t="shared" si="8"/>
        <v/>
      </c>
      <c r="AC194" s="55"/>
      <c r="AD194" s="55" t="str">
        <f t="shared" si="9"/>
        <v/>
      </c>
      <c r="AE194" s="105" t="str">
        <f t="shared" si="19"/>
        <v/>
      </c>
      <c r="AF194" s="55" t="str">
        <f t="shared" si="10"/>
        <v/>
      </c>
      <c r="AG194" s="55"/>
      <c r="AH194" s="55" t="str">
        <f t="shared" si="11"/>
        <v>#NUM!</v>
      </c>
      <c r="AI194" s="55" t="str">
        <f t="shared" si="12"/>
        <v>#NUM!</v>
      </c>
      <c r="AJ194" s="152" t="str">
        <f t="shared" si="13"/>
        <v/>
      </c>
      <c r="AK194" s="176" t="str">
        <f t="shared" si="14"/>
        <v/>
      </c>
      <c r="AL194" s="176" t="str">
        <f t="shared" si="20"/>
        <v/>
      </c>
      <c r="AM194" s="176" t="str">
        <f t="shared" si="15"/>
        <v/>
      </c>
      <c r="AN194" s="55"/>
      <c r="AO194" s="55"/>
      <c r="AP194" s="55"/>
      <c r="AQ194" s="105" t="str">
        <f t="shared" si="16"/>
        <v/>
      </c>
      <c r="AR194" s="105"/>
      <c r="AS194" s="129" t="str">
        <f>'CADASTRO PROD'!I192</f>
        <v/>
      </c>
      <c r="AT194" s="129" t="str">
        <f t="shared" si="17"/>
        <v>0</v>
      </c>
      <c r="AU194" s="105" t="str">
        <f t="shared" si="21"/>
        <v/>
      </c>
      <c r="AV194" s="129"/>
      <c r="AW194" s="129"/>
      <c r="AX194" s="129"/>
      <c r="AY194" s="129"/>
      <c r="AZ194" s="129"/>
      <c r="BA194" s="55"/>
      <c r="BB194" s="55"/>
      <c r="BC194" s="55"/>
      <c r="BD194" s="55"/>
      <c r="BE194" s="55"/>
    </row>
    <row r="195" ht="30.0" customHeight="1">
      <c r="A195" s="1"/>
      <c r="B195" s="166" t="str">
        <f t="shared" si="1"/>
        <v>0</v>
      </c>
      <c r="C195" s="108" t="str">
        <f t="shared" si="18"/>
        <v>-</v>
      </c>
      <c r="D195" s="150" t="str">
        <f>IF('CADASTRO PROD'!D193 = "","", 'CADASTRO PROD'!D193)</f>
        <v/>
      </c>
      <c r="E195" s="110" t="str">
        <f>IF('CADASTRO PROD'!E193:G193 = "", "", 'CADASTRO PROD'!E193:G193)</f>
        <v/>
      </c>
      <c r="F195" s="92"/>
      <c r="G195" s="93"/>
      <c r="H195" s="111" t="str">
        <f>IFERROR(VLOOKUP(D195, 'CADASTRO PROD'!$D$8:$H$407, 5, FALSE),"")</f>
        <v/>
      </c>
      <c r="I195" s="111" t="str">
        <f>VLOOKUP(D195, 'INVENTÁRIO'!$D$11:$I$511, 6, FALSE)</f>
        <v/>
      </c>
      <c r="J195" s="108" t="str">
        <f t="shared" si="2"/>
        <v/>
      </c>
      <c r="K195" s="113" t="str">
        <f>IF(D195 = "", "", SUMIFS('LANÇAMENTOS ENT'!T:T, 'LANÇAMENTOS ENT'!E:E, D195))</f>
        <v>  </v>
      </c>
      <c r="L195" s="113" t="str">
        <f>IF(D195 = "", "",SUMIFS('LANÇAMENTOS SAÍ'!M:M, 'LANÇAMENTOS SAÍ'!E:E, D195))</f>
        <v>  </v>
      </c>
      <c r="M195" s="132" t="str">
        <f>IF(D195 = "", "", SUMIFS('LANÇAMENTOS ENT'!N:N, 'LANÇAMENTOS ENT'!E:E, D195))</f>
        <v/>
      </c>
      <c r="N195" s="132" t="str">
        <f>IF(D195 = "", "",SUMIFS('LANÇAMENTOS SAÍ'!K:K, 'LANÇAMENTOS SAÍ'!E:E, D195))</f>
        <v/>
      </c>
      <c r="O195" s="197" t="str">
        <f>IFERROR(VLOOKUP(D195,'INVENTÁRIO'!$D$11:$L$411, 9, FALSE)/SUM('INVENTÁRIO'!L:L),"")</f>
        <v>0.0%</v>
      </c>
      <c r="P195" s="197" t="str">
        <f>IFERROR(I195/SUM('INVENTÁRIO'!I:I), "")</f>
        <v>0.0%</v>
      </c>
      <c r="Q195" s="132" t="str">
        <f t="shared" si="3"/>
        <v/>
      </c>
      <c r="R195" s="132" t="str">
        <f t="shared" si="4"/>
        <v/>
      </c>
      <c r="S195" s="185"/>
      <c r="T195" s="185"/>
      <c r="U195" s="35"/>
      <c r="V195" s="4"/>
      <c r="W195" s="4"/>
      <c r="X195" s="4"/>
      <c r="Y195" s="55"/>
      <c r="Z195" s="55" t="str">
        <f t="shared" si="6"/>
        <v/>
      </c>
      <c r="AA195" s="105" t="str">
        <f t="shared" si="7"/>
        <v/>
      </c>
      <c r="AB195" s="152" t="str">
        <f t="shared" si="8"/>
        <v/>
      </c>
      <c r="AC195" s="55"/>
      <c r="AD195" s="55" t="str">
        <f t="shared" si="9"/>
        <v/>
      </c>
      <c r="AE195" s="105" t="str">
        <f t="shared" si="19"/>
        <v/>
      </c>
      <c r="AF195" s="55" t="str">
        <f t="shared" si="10"/>
        <v/>
      </c>
      <c r="AG195" s="55"/>
      <c r="AH195" s="55" t="str">
        <f t="shared" si="11"/>
        <v>#NUM!</v>
      </c>
      <c r="AI195" s="55" t="str">
        <f t="shared" si="12"/>
        <v>#NUM!</v>
      </c>
      <c r="AJ195" s="152" t="str">
        <f t="shared" si="13"/>
        <v/>
      </c>
      <c r="AK195" s="176" t="str">
        <f t="shared" si="14"/>
        <v/>
      </c>
      <c r="AL195" s="176" t="str">
        <f t="shared" si="20"/>
        <v/>
      </c>
      <c r="AM195" s="176" t="str">
        <f t="shared" si="15"/>
        <v/>
      </c>
      <c r="AN195" s="55"/>
      <c r="AO195" s="55"/>
      <c r="AP195" s="55"/>
      <c r="AQ195" s="105" t="str">
        <f t="shared" si="16"/>
        <v/>
      </c>
      <c r="AR195" s="105"/>
      <c r="AS195" s="129" t="str">
        <f>'CADASTRO PROD'!I193</f>
        <v/>
      </c>
      <c r="AT195" s="129" t="str">
        <f t="shared" si="17"/>
        <v>0</v>
      </c>
      <c r="AU195" s="105" t="str">
        <f t="shared" si="21"/>
        <v/>
      </c>
      <c r="AV195" s="129"/>
      <c r="AW195" s="129"/>
      <c r="AX195" s="129"/>
      <c r="AY195" s="129"/>
      <c r="AZ195" s="129"/>
      <c r="BA195" s="55"/>
      <c r="BB195" s="55"/>
      <c r="BC195" s="55"/>
      <c r="BD195" s="55"/>
      <c r="BE195" s="55"/>
    </row>
    <row r="196" ht="30.0" customHeight="1">
      <c r="A196" s="1"/>
      <c r="B196" s="166" t="str">
        <f t="shared" si="1"/>
        <v>0</v>
      </c>
      <c r="C196" s="98" t="str">
        <f t="shared" si="18"/>
        <v>-</v>
      </c>
      <c r="D196" s="151" t="str">
        <f>IF('CADASTRO PROD'!D194 = "","", 'CADASTRO PROD'!D194)</f>
        <v/>
      </c>
      <c r="E196" s="100" t="str">
        <f>IF('CADASTRO PROD'!E194:G194 = "", "", 'CADASTRO PROD'!E194:G194)</f>
        <v/>
      </c>
      <c r="F196" s="92"/>
      <c r="G196" s="93"/>
      <c r="H196" s="101" t="str">
        <f>IFERROR(VLOOKUP(D196, 'CADASTRO PROD'!$D$8:$H$407, 5, FALSE),"")</f>
        <v/>
      </c>
      <c r="I196" s="101" t="str">
        <f>VLOOKUP(D196, 'INVENTÁRIO'!$D$11:$I$511, 6, FALSE)</f>
        <v/>
      </c>
      <c r="J196" s="98" t="str">
        <f t="shared" si="2"/>
        <v/>
      </c>
      <c r="K196" s="103" t="str">
        <f>IF(D196 = "", "", SUMIFS('LANÇAMENTOS ENT'!T:T, 'LANÇAMENTOS ENT'!E:E, D196))</f>
        <v>  </v>
      </c>
      <c r="L196" s="103" t="str">
        <f>IF(D196 = "", "",SUMIFS('LANÇAMENTOS SAÍ'!M:M, 'LANÇAMENTOS SAÍ'!E:E, D196))</f>
        <v>  </v>
      </c>
      <c r="M196" s="124" t="str">
        <f>IF(D196 = "", "", SUMIFS('LANÇAMENTOS ENT'!N:N, 'LANÇAMENTOS ENT'!E:E, D196))</f>
        <v/>
      </c>
      <c r="N196" s="124" t="str">
        <f>IF(D196 = "", "",SUMIFS('LANÇAMENTOS SAÍ'!K:K, 'LANÇAMENTOS SAÍ'!E:E, D196))</f>
        <v/>
      </c>
      <c r="O196" s="195" t="str">
        <f>IFERROR(VLOOKUP(D196,'INVENTÁRIO'!$D$11:$L$411, 9, FALSE)/SUM('INVENTÁRIO'!L:L),"")</f>
        <v>0.0%</v>
      </c>
      <c r="P196" s="195" t="str">
        <f>IFERROR(I196/SUM('INVENTÁRIO'!I:I), "")</f>
        <v>0.0%</v>
      </c>
      <c r="Q196" s="124" t="str">
        <f t="shared" si="3"/>
        <v/>
      </c>
      <c r="R196" s="124" t="str">
        <f t="shared" si="4"/>
        <v/>
      </c>
      <c r="S196" s="185"/>
      <c r="T196" s="185"/>
      <c r="U196" s="35"/>
      <c r="V196" s="4"/>
      <c r="W196" s="4"/>
      <c r="X196" s="4"/>
      <c r="Y196" s="55"/>
      <c r="Z196" s="55" t="str">
        <f t="shared" si="6"/>
        <v/>
      </c>
      <c r="AA196" s="105" t="str">
        <f t="shared" si="7"/>
        <v/>
      </c>
      <c r="AB196" s="152" t="str">
        <f t="shared" si="8"/>
        <v/>
      </c>
      <c r="AC196" s="55"/>
      <c r="AD196" s="55" t="str">
        <f t="shared" si="9"/>
        <v/>
      </c>
      <c r="AE196" s="105" t="str">
        <f t="shared" si="19"/>
        <v/>
      </c>
      <c r="AF196" s="55" t="str">
        <f t="shared" si="10"/>
        <v/>
      </c>
      <c r="AG196" s="55"/>
      <c r="AH196" s="55" t="str">
        <f t="shared" si="11"/>
        <v>#NUM!</v>
      </c>
      <c r="AI196" s="55" t="str">
        <f t="shared" si="12"/>
        <v>#NUM!</v>
      </c>
      <c r="AJ196" s="152" t="str">
        <f t="shared" si="13"/>
        <v/>
      </c>
      <c r="AK196" s="176" t="str">
        <f t="shared" si="14"/>
        <v/>
      </c>
      <c r="AL196" s="176" t="str">
        <f t="shared" si="20"/>
        <v/>
      </c>
      <c r="AM196" s="176" t="str">
        <f t="shared" si="15"/>
        <v/>
      </c>
      <c r="AN196" s="55"/>
      <c r="AO196" s="55"/>
      <c r="AP196" s="55"/>
      <c r="AQ196" s="105" t="str">
        <f t="shared" si="16"/>
        <v/>
      </c>
      <c r="AR196" s="105"/>
      <c r="AS196" s="129" t="str">
        <f>'CADASTRO PROD'!I194</f>
        <v/>
      </c>
      <c r="AT196" s="129" t="str">
        <f t="shared" si="17"/>
        <v>0</v>
      </c>
      <c r="AU196" s="105" t="str">
        <f t="shared" si="21"/>
        <v/>
      </c>
      <c r="AV196" s="129"/>
      <c r="AW196" s="129"/>
      <c r="AX196" s="129"/>
      <c r="AY196" s="129"/>
      <c r="AZ196" s="129"/>
      <c r="BA196" s="55"/>
      <c r="BB196" s="55"/>
      <c r="BC196" s="55"/>
      <c r="BD196" s="55"/>
      <c r="BE196" s="55"/>
    </row>
    <row r="197" ht="30.0" customHeight="1">
      <c r="A197" s="1"/>
      <c r="B197" s="166" t="str">
        <f t="shared" si="1"/>
        <v>0</v>
      </c>
      <c r="C197" s="108" t="str">
        <f t="shared" si="18"/>
        <v>-</v>
      </c>
      <c r="D197" s="150" t="str">
        <f>IF('CADASTRO PROD'!D195 = "","", 'CADASTRO PROD'!D195)</f>
        <v/>
      </c>
      <c r="E197" s="110" t="str">
        <f>IF('CADASTRO PROD'!E195:G195 = "", "", 'CADASTRO PROD'!E195:G195)</f>
        <v/>
      </c>
      <c r="F197" s="92"/>
      <c r="G197" s="93"/>
      <c r="H197" s="111" t="str">
        <f>IFERROR(VLOOKUP(D197, 'CADASTRO PROD'!$D$8:$H$407, 5, FALSE),"")</f>
        <v/>
      </c>
      <c r="I197" s="111" t="str">
        <f>VLOOKUP(D197, 'INVENTÁRIO'!$D$11:$I$511, 6, FALSE)</f>
        <v/>
      </c>
      <c r="J197" s="108" t="str">
        <f t="shared" si="2"/>
        <v/>
      </c>
      <c r="K197" s="113" t="str">
        <f>IF(D197 = "", "", SUMIFS('LANÇAMENTOS ENT'!T:T, 'LANÇAMENTOS ENT'!E:E, D197))</f>
        <v>  </v>
      </c>
      <c r="L197" s="113" t="str">
        <f>IF(D197 = "", "",SUMIFS('LANÇAMENTOS SAÍ'!M:M, 'LANÇAMENTOS SAÍ'!E:E, D197))</f>
        <v>  </v>
      </c>
      <c r="M197" s="132" t="str">
        <f>IF(D197 = "", "", SUMIFS('LANÇAMENTOS ENT'!N:N, 'LANÇAMENTOS ENT'!E:E, D197))</f>
        <v/>
      </c>
      <c r="N197" s="132" t="str">
        <f>IF(D197 = "", "",SUMIFS('LANÇAMENTOS SAÍ'!K:K, 'LANÇAMENTOS SAÍ'!E:E, D197))</f>
        <v/>
      </c>
      <c r="O197" s="197" t="str">
        <f>IFERROR(VLOOKUP(D197,'INVENTÁRIO'!$D$11:$L$411, 9, FALSE)/SUM('INVENTÁRIO'!L:L),"")</f>
        <v>0.0%</v>
      </c>
      <c r="P197" s="197" t="str">
        <f>IFERROR(I197/SUM('INVENTÁRIO'!I:I), "")</f>
        <v>0.0%</v>
      </c>
      <c r="Q197" s="132" t="str">
        <f t="shared" si="3"/>
        <v/>
      </c>
      <c r="R197" s="132" t="str">
        <f t="shared" si="4"/>
        <v/>
      </c>
      <c r="S197" s="185"/>
      <c r="T197" s="185"/>
      <c r="U197" s="35"/>
      <c r="V197" s="4"/>
      <c r="W197" s="4"/>
      <c r="X197" s="4"/>
      <c r="Y197" s="55"/>
      <c r="Z197" s="55" t="str">
        <f t="shared" si="6"/>
        <v/>
      </c>
      <c r="AA197" s="105" t="str">
        <f t="shared" si="7"/>
        <v/>
      </c>
      <c r="AB197" s="152" t="str">
        <f t="shared" si="8"/>
        <v/>
      </c>
      <c r="AC197" s="55"/>
      <c r="AD197" s="55" t="str">
        <f t="shared" si="9"/>
        <v/>
      </c>
      <c r="AE197" s="105" t="str">
        <f t="shared" si="19"/>
        <v/>
      </c>
      <c r="AF197" s="55" t="str">
        <f t="shared" si="10"/>
        <v/>
      </c>
      <c r="AG197" s="55"/>
      <c r="AH197" s="55" t="str">
        <f t="shared" si="11"/>
        <v>#NUM!</v>
      </c>
      <c r="AI197" s="55" t="str">
        <f t="shared" si="12"/>
        <v>#NUM!</v>
      </c>
      <c r="AJ197" s="152" t="str">
        <f t="shared" si="13"/>
        <v/>
      </c>
      <c r="AK197" s="176" t="str">
        <f t="shared" si="14"/>
        <v/>
      </c>
      <c r="AL197" s="176" t="str">
        <f t="shared" si="20"/>
        <v/>
      </c>
      <c r="AM197" s="176" t="str">
        <f t="shared" si="15"/>
        <v/>
      </c>
      <c r="AN197" s="55"/>
      <c r="AO197" s="55"/>
      <c r="AP197" s="55"/>
      <c r="AQ197" s="105" t="str">
        <f t="shared" si="16"/>
        <v/>
      </c>
      <c r="AR197" s="105"/>
      <c r="AS197" s="129" t="str">
        <f>'CADASTRO PROD'!I195</f>
        <v/>
      </c>
      <c r="AT197" s="129" t="str">
        <f t="shared" si="17"/>
        <v>0</v>
      </c>
      <c r="AU197" s="105" t="str">
        <f t="shared" si="21"/>
        <v/>
      </c>
      <c r="AV197" s="129"/>
      <c r="AW197" s="129"/>
      <c r="AX197" s="129"/>
      <c r="AY197" s="129"/>
      <c r="AZ197" s="129"/>
      <c r="BA197" s="55"/>
      <c r="BB197" s="55"/>
      <c r="BC197" s="55"/>
      <c r="BD197" s="55"/>
      <c r="BE197" s="55"/>
    </row>
    <row r="198" ht="30.0" customHeight="1">
      <c r="A198" s="1"/>
      <c r="B198" s="166" t="str">
        <f t="shared" si="1"/>
        <v>0</v>
      </c>
      <c r="C198" s="98" t="str">
        <f t="shared" si="18"/>
        <v>-</v>
      </c>
      <c r="D198" s="151" t="str">
        <f>IF('CADASTRO PROD'!D196 = "","", 'CADASTRO PROD'!D196)</f>
        <v/>
      </c>
      <c r="E198" s="100" t="str">
        <f>IF('CADASTRO PROD'!E196:G196 = "", "", 'CADASTRO PROD'!E196:G196)</f>
        <v/>
      </c>
      <c r="F198" s="92"/>
      <c r="G198" s="93"/>
      <c r="H198" s="101" t="str">
        <f>IFERROR(VLOOKUP(D198, 'CADASTRO PROD'!$D$8:$H$407, 5, FALSE),"")</f>
        <v/>
      </c>
      <c r="I198" s="101" t="str">
        <f>VLOOKUP(D198, 'INVENTÁRIO'!$D$11:$I$511, 6, FALSE)</f>
        <v/>
      </c>
      <c r="J198" s="98" t="str">
        <f t="shared" si="2"/>
        <v/>
      </c>
      <c r="K198" s="103" t="str">
        <f>IF(D198 = "", "", SUMIFS('LANÇAMENTOS ENT'!T:T, 'LANÇAMENTOS ENT'!E:E, D198))</f>
        <v>  </v>
      </c>
      <c r="L198" s="103" t="str">
        <f>IF(D198 = "", "",SUMIFS('LANÇAMENTOS SAÍ'!M:M, 'LANÇAMENTOS SAÍ'!E:E, D198))</f>
        <v>  </v>
      </c>
      <c r="M198" s="124" t="str">
        <f>IF(D198 = "", "", SUMIFS('LANÇAMENTOS ENT'!N:N, 'LANÇAMENTOS ENT'!E:E, D198))</f>
        <v/>
      </c>
      <c r="N198" s="124" t="str">
        <f>IF(D198 = "", "",SUMIFS('LANÇAMENTOS SAÍ'!K:K, 'LANÇAMENTOS SAÍ'!E:E, D198))</f>
        <v/>
      </c>
      <c r="O198" s="195" t="str">
        <f>IFERROR(VLOOKUP(D198,'INVENTÁRIO'!$D$11:$L$411, 9, FALSE)/SUM('INVENTÁRIO'!L:L),"")</f>
        <v>0.0%</v>
      </c>
      <c r="P198" s="195" t="str">
        <f>IFERROR(I198/SUM('INVENTÁRIO'!I:I), "")</f>
        <v>0.0%</v>
      </c>
      <c r="Q198" s="124" t="str">
        <f t="shared" si="3"/>
        <v/>
      </c>
      <c r="R198" s="124" t="str">
        <f t="shared" si="4"/>
        <v/>
      </c>
      <c r="S198" s="185"/>
      <c r="T198" s="185"/>
      <c r="U198" s="35"/>
      <c r="V198" s="4"/>
      <c r="W198" s="4"/>
      <c r="X198" s="4"/>
      <c r="Y198" s="55"/>
      <c r="Z198" s="55" t="str">
        <f t="shared" si="6"/>
        <v/>
      </c>
      <c r="AA198" s="105" t="str">
        <f t="shared" si="7"/>
        <v/>
      </c>
      <c r="AB198" s="152" t="str">
        <f t="shared" si="8"/>
        <v/>
      </c>
      <c r="AC198" s="55"/>
      <c r="AD198" s="55" t="str">
        <f t="shared" si="9"/>
        <v/>
      </c>
      <c r="AE198" s="105" t="str">
        <f t="shared" si="19"/>
        <v/>
      </c>
      <c r="AF198" s="55" t="str">
        <f t="shared" si="10"/>
        <v/>
      </c>
      <c r="AG198" s="55"/>
      <c r="AH198" s="55" t="str">
        <f t="shared" si="11"/>
        <v>#NUM!</v>
      </c>
      <c r="AI198" s="55" t="str">
        <f t="shared" si="12"/>
        <v>#NUM!</v>
      </c>
      <c r="AJ198" s="152" t="str">
        <f t="shared" si="13"/>
        <v/>
      </c>
      <c r="AK198" s="176" t="str">
        <f t="shared" si="14"/>
        <v/>
      </c>
      <c r="AL198" s="176" t="str">
        <f t="shared" si="20"/>
        <v/>
      </c>
      <c r="AM198" s="176" t="str">
        <f t="shared" si="15"/>
        <v/>
      </c>
      <c r="AN198" s="55"/>
      <c r="AO198" s="55"/>
      <c r="AP198" s="55"/>
      <c r="AQ198" s="105" t="str">
        <f t="shared" si="16"/>
        <v/>
      </c>
      <c r="AR198" s="105"/>
      <c r="AS198" s="129" t="str">
        <f>'CADASTRO PROD'!I196</f>
        <v/>
      </c>
      <c r="AT198" s="129" t="str">
        <f t="shared" si="17"/>
        <v>0</v>
      </c>
      <c r="AU198" s="105" t="str">
        <f t="shared" si="21"/>
        <v/>
      </c>
      <c r="AV198" s="129"/>
      <c r="AW198" s="129"/>
      <c r="AX198" s="129"/>
      <c r="AY198" s="129"/>
      <c r="AZ198" s="129"/>
      <c r="BA198" s="55"/>
      <c r="BB198" s="55"/>
      <c r="BC198" s="55"/>
      <c r="BD198" s="55"/>
      <c r="BE198" s="55"/>
    </row>
    <row r="199" ht="30.0" customHeight="1">
      <c r="A199" s="1"/>
      <c r="B199" s="166" t="str">
        <f t="shared" si="1"/>
        <v>0</v>
      </c>
      <c r="C199" s="108" t="str">
        <f t="shared" si="18"/>
        <v>-</v>
      </c>
      <c r="D199" s="150" t="str">
        <f>IF('CADASTRO PROD'!D197 = "","", 'CADASTRO PROD'!D197)</f>
        <v/>
      </c>
      <c r="E199" s="110" t="str">
        <f>IF('CADASTRO PROD'!E197:G197 = "", "", 'CADASTRO PROD'!E197:G197)</f>
        <v/>
      </c>
      <c r="F199" s="92"/>
      <c r="G199" s="93"/>
      <c r="H199" s="111" t="str">
        <f>IFERROR(VLOOKUP(D199, 'CADASTRO PROD'!$D$8:$H$407, 5, FALSE),"")</f>
        <v/>
      </c>
      <c r="I199" s="111" t="str">
        <f>VLOOKUP(D199, 'INVENTÁRIO'!$D$11:$I$511, 6, FALSE)</f>
        <v/>
      </c>
      <c r="J199" s="108" t="str">
        <f t="shared" si="2"/>
        <v/>
      </c>
      <c r="K199" s="113" t="str">
        <f>IF(D199 = "", "", SUMIFS('LANÇAMENTOS ENT'!T:T, 'LANÇAMENTOS ENT'!E:E, D199))</f>
        <v>  </v>
      </c>
      <c r="L199" s="113" t="str">
        <f>IF(D199 = "", "",SUMIFS('LANÇAMENTOS SAÍ'!M:M, 'LANÇAMENTOS SAÍ'!E:E, D199))</f>
        <v>  </v>
      </c>
      <c r="M199" s="132" t="str">
        <f>IF(D199 = "", "", SUMIFS('LANÇAMENTOS ENT'!N:N, 'LANÇAMENTOS ENT'!E:E, D199))</f>
        <v/>
      </c>
      <c r="N199" s="132" t="str">
        <f>IF(D199 = "", "",SUMIFS('LANÇAMENTOS SAÍ'!K:K, 'LANÇAMENTOS SAÍ'!E:E, D199))</f>
        <v/>
      </c>
      <c r="O199" s="197" t="str">
        <f>IFERROR(VLOOKUP(D199,'INVENTÁRIO'!$D$11:$L$411, 9, FALSE)/SUM('INVENTÁRIO'!L:L),"")</f>
        <v>0.0%</v>
      </c>
      <c r="P199" s="197" t="str">
        <f>IFERROR(I199/SUM('INVENTÁRIO'!I:I), "")</f>
        <v>0.0%</v>
      </c>
      <c r="Q199" s="132" t="str">
        <f t="shared" si="3"/>
        <v/>
      </c>
      <c r="R199" s="132" t="str">
        <f t="shared" si="4"/>
        <v/>
      </c>
      <c r="S199" s="185"/>
      <c r="T199" s="185"/>
      <c r="U199" s="35"/>
      <c r="V199" s="4"/>
      <c r="W199" s="4"/>
      <c r="X199" s="4"/>
      <c r="Y199" s="55"/>
      <c r="Z199" s="55" t="str">
        <f t="shared" si="6"/>
        <v/>
      </c>
      <c r="AA199" s="105" t="str">
        <f t="shared" si="7"/>
        <v/>
      </c>
      <c r="AB199" s="152" t="str">
        <f t="shared" si="8"/>
        <v/>
      </c>
      <c r="AC199" s="55"/>
      <c r="AD199" s="55" t="str">
        <f t="shared" si="9"/>
        <v/>
      </c>
      <c r="AE199" s="105" t="str">
        <f t="shared" si="19"/>
        <v/>
      </c>
      <c r="AF199" s="55" t="str">
        <f t="shared" si="10"/>
        <v/>
      </c>
      <c r="AG199" s="55"/>
      <c r="AH199" s="55" t="str">
        <f t="shared" si="11"/>
        <v>#NUM!</v>
      </c>
      <c r="AI199" s="55" t="str">
        <f t="shared" si="12"/>
        <v>#NUM!</v>
      </c>
      <c r="AJ199" s="152" t="str">
        <f t="shared" si="13"/>
        <v/>
      </c>
      <c r="AK199" s="176" t="str">
        <f t="shared" si="14"/>
        <v/>
      </c>
      <c r="AL199" s="176" t="str">
        <f t="shared" si="20"/>
        <v/>
      </c>
      <c r="AM199" s="176" t="str">
        <f t="shared" si="15"/>
        <v/>
      </c>
      <c r="AN199" s="55"/>
      <c r="AO199" s="55"/>
      <c r="AP199" s="55"/>
      <c r="AQ199" s="105" t="str">
        <f t="shared" si="16"/>
        <v/>
      </c>
      <c r="AR199" s="105"/>
      <c r="AS199" s="129" t="str">
        <f>'CADASTRO PROD'!I197</f>
        <v/>
      </c>
      <c r="AT199" s="129" t="str">
        <f t="shared" si="17"/>
        <v>0</v>
      </c>
      <c r="AU199" s="105" t="str">
        <f t="shared" si="21"/>
        <v/>
      </c>
      <c r="AV199" s="129"/>
      <c r="AW199" s="129"/>
      <c r="AX199" s="129"/>
      <c r="AY199" s="129"/>
      <c r="AZ199" s="129"/>
      <c r="BA199" s="55"/>
      <c r="BB199" s="55"/>
      <c r="BC199" s="55"/>
      <c r="BD199" s="55"/>
      <c r="BE199" s="55"/>
    </row>
    <row r="200" ht="30.0" customHeight="1">
      <c r="A200" s="1"/>
      <c r="B200" s="166" t="str">
        <f t="shared" si="1"/>
        <v>0</v>
      </c>
      <c r="C200" s="98" t="str">
        <f t="shared" si="18"/>
        <v>-</v>
      </c>
      <c r="D200" s="151" t="str">
        <f>IF('CADASTRO PROD'!D198 = "","", 'CADASTRO PROD'!D198)</f>
        <v/>
      </c>
      <c r="E200" s="100" t="str">
        <f>IF('CADASTRO PROD'!E198:G198 = "", "", 'CADASTRO PROD'!E198:G198)</f>
        <v/>
      </c>
      <c r="F200" s="92"/>
      <c r="G200" s="93"/>
      <c r="H200" s="101" t="str">
        <f>IFERROR(VLOOKUP(D200, 'CADASTRO PROD'!$D$8:$H$407, 5, FALSE),"")</f>
        <v/>
      </c>
      <c r="I200" s="101" t="str">
        <f>VLOOKUP(D200, 'INVENTÁRIO'!$D$11:$I$511, 6, FALSE)</f>
        <v/>
      </c>
      <c r="J200" s="98" t="str">
        <f t="shared" si="2"/>
        <v/>
      </c>
      <c r="K200" s="103" t="str">
        <f>IF(D200 = "", "", SUMIFS('LANÇAMENTOS ENT'!T:T, 'LANÇAMENTOS ENT'!E:E, D200))</f>
        <v>  </v>
      </c>
      <c r="L200" s="103" t="str">
        <f>IF(D200 = "", "",SUMIFS('LANÇAMENTOS SAÍ'!M:M, 'LANÇAMENTOS SAÍ'!E:E, D200))</f>
        <v>  </v>
      </c>
      <c r="M200" s="124" t="str">
        <f>IF(D200 = "", "", SUMIFS('LANÇAMENTOS ENT'!N:N, 'LANÇAMENTOS ENT'!E:E, D200))</f>
        <v/>
      </c>
      <c r="N200" s="124" t="str">
        <f>IF(D200 = "", "",SUMIFS('LANÇAMENTOS SAÍ'!K:K, 'LANÇAMENTOS SAÍ'!E:E, D200))</f>
        <v/>
      </c>
      <c r="O200" s="195" t="str">
        <f>IFERROR(VLOOKUP(D200,'INVENTÁRIO'!$D$11:$L$411, 9, FALSE)/SUM('INVENTÁRIO'!L:L),"")</f>
        <v>0.0%</v>
      </c>
      <c r="P200" s="195" t="str">
        <f>IFERROR(I200/SUM('INVENTÁRIO'!I:I), "")</f>
        <v>0.0%</v>
      </c>
      <c r="Q200" s="124" t="str">
        <f t="shared" si="3"/>
        <v/>
      </c>
      <c r="R200" s="124" t="str">
        <f t="shared" si="4"/>
        <v/>
      </c>
      <c r="S200" s="185"/>
      <c r="T200" s="185"/>
      <c r="U200" s="35"/>
      <c r="V200" s="4"/>
      <c r="W200" s="4"/>
      <c r="X200" s="4"/>
      <c r="Y200" s="55"/>
      <c r="Z200" s="55" t="str">
        <f t="shared" si="6"/>
        <v/>
      </c>
      <c r="AA200" s="105" t="str">
        <f t="shared" si="7"/>
        <v/>
      </c>
      <c r="AB200" s="152" t="str">
        <f t="shared" si="8"/>
        <v/>
      </c>
      <c r="AC200" s="55"/>
      <c r="AD200" s="55" t="str">
        <f t="shared" si="9"/>
        <v/>
      </c>
      <c r="AE200" s="105" t="str">
        <f t="shared" si="19"/>
        <v/>
      </c>
      <c r="AF200" s="55" t="str">
        <f t="shared" si="10"/>
        <v/>
      </c>
      <c r="AG200" s="55"/>
      <c r="AH200" s="55" t="str">
        <f t="shared" si="11"/>
        <v>#NUM!</v>
      </c>
      <c r="AI200" s="55" t="str">
        <f t="shared" si="12"/>
        <v>#NUM!</v>
      </c>
      <c r="AJ200" s="152" t="str">
        <f t="shared" si="13"/>
        <v/>
      </c>
      <c r="AK200" s="176" t="str">
        <f t="shared" si="14"/>
        <v/>
      </c>
      <c r="AL200" s="176" t="str">
        <f t="shared" si="20"/>
        <v/>
      </c>
      <c r="AM200" s="176" t="str">
        <f t="shared" si="15"/>
        <v/>
      </c>
      <c r="AN200" s="55"/>
      <c r="AO200" s="55"/>
      <c r="AP200" s="55"/>
      <c r="AQ200" s="105" t="str">
        <f t="shared" si="16"/>
        <v/>
      </c>
      <c r="AR200" s="105"/>
      <c r="AS200" s="129" t="str">
        <f>'CADASTRO PROD'!I198</f>
        <v/>
      </c>
      <c r="AT200" s="129" t="str">
        <f t="shared" si="17"/>
        <v>0</v>
      </c>
      <c r="AU200" s="105" t="str">
        <f t="shared" si="21"/>
        <v/>
      </c>
      <c r="AV200" s="129"/>
      <c r="AW200" s="129"/>
      <c r="AX200" s="129"/>
      <c r="AY200" s="129"/>
      <c r="AZ200" s="129"/>
      <c r="BA200" s="55"/>
      <c r="BB200" s="55"/>
      <c r="BC200" s="55"/>
      <c r="BD200" s="55"/>
      <c r="BE200" s="55"/>
    </row>
    <row r="201" ht="30.0" customHeight="1">
      <c r="A201" s="1"/>
      <c r="B201" s="166" t="str">
        <f t="shared" si="1"/>
        <v>0</v>
      </c>
      <c r="C201" s="108" t="str">
        <f t="shared" si="18"/>
        <v>-</v>
      </c>
      <c r="D201" s="150" t="str">
        <f>IF('CADASTRO PROD'!D199 = "","", 'CADASTRO PROD'!D199)</f>
        <v/>
      </c>
      <c r="E201" s="110" t="str">
        <f>IF('CADASTRO PROD'!E199:G199 = "", "", 'CADASTRO PROD'!E199:G199)</f>
        <v/>
      </c>
      <c r="F201" s="92"/>
      <c r="G201" s="93"/>
      <c r="H201" s="111" t="str">
        <f>IFERROR(VLOOKUP(D201, 'CADASTRO PROD'!$D$8:$H$407, 5, FALSE),"")</f>
        <v/>
      </c>
      <c r="I201" s="111" t="str">
        <f>VLOOKUP(D201, 'INVENTÁRIO'!$D$11:$I$511, 6, FALSE)</f>
        <v/>
      </c>
      <c r="J201" s="108" t="str">
        <f t="shared" si="2"/>
        <v/>
      </c>
      <c r="K201" s="113" t="str">
        <f>IF(D201 = "", "", SUMIFS('LANÇAMENTOS ENT'!T:T, 'LANÇAMENTOS ENT'!E:E, D201))</f>
        <v>  </v>
      </c>
      <c r="L201" s="113" t="str">
        <f>IF(D201 = "", "",SUMIFS('LANÇAMENTOS SAÍ'!M:M, 'LANÇAMENTOS SAÍ'!E:E, D201))</f>
        <v>  </v>
      </c>
      <c r="M201" s="132" t="str">
        <f>IF(D201 = "", "", SUMIFS('LANÇAMENTOS ENT'!N:N, 'LANÇAMENTOS ENT'!E:E, D201))</f>
        <v/>
      </c>
      <c r="N201" s="132" t="str">
        <f>IF(D201 = "", "",SUMIFS('LANÇAMENTOS SAÍ'!K:K, 'LANÇAMENTOS SAÍ'!E:E, D201))</f>
        <v/>
      </c>
      <c r="O201" s="197" t="str">
        <f>IFERROR(VLOOKUP(D201,'INVENTÁRIO'!$D$11:$L$411, 9, FALSE)/SUM('INVENTÁRIO'!L:L),"")</f>
        <v>0.0%</v>
      </c>
      <c r="P201" s="197" t="str">
        <f>IFERROR(I201/SUM('INVENTÁRIO'!I:I), "")</f>
        <v>0.0%</v>
      </c>
      <c r="Q201" s="132" t="str">
        <f t="shared" si="3"/>
        <v/>
      </c>
      <c r="R201" s="132" t="str">
        <f t="shared" si="4"/>
        <v/>
      </c>
      <c r="S201" s="185"/>
      <c r="T201" s="185"/>
      <c r="U201" s="35"/>
      <c r="V201" s="4"/>
      <c r="W201" s="4"/>
      <c r="X201" s="4"/>
      <c r="Y201" s="55"/>
      <c r="Z201" s="55" t="str">
        <f t="shared" si="6"/>
        <v/>
      </c>
      <c r="AA201" s="105" t="str">
        <f t="shared" si="7"/>
        <v/>
      </c>
      <c r="AB201" s="152" t="str">
        <f t="shared" si="8"/>
        <v/>
      </c>
      <c r="AC201" s="55"/>
      <c r="AD201" s="55" t="str">
        <f t="shared" si="9"/>
        <v/>
      </c>
      <c r="AE201" s="105" t="str">
        <f t="shared" si="19"/>
        <v/>
      </c>
      <c r="AF201" s="55" t="str">
        <f t="shared" si="10"/>
        <v/>
      </c>
      <c r="AG201" s="55"/>
      <c r="AH201" s="55" t="str">
        <f t="shared" si="11"/>
        <v>#NUM!</v>
      </c>
      <c r="AI201" s="55" t="str">
        <f t="shared" si="12"/>
        <v>#NUM!</v>
      </c>
      <c r="AJ201" s="152" t="str">
        <f t="shared" si="13"/>
        <v/>
      </c>
      <c r="AK201" s="176" t="str">
        <f t="shared" si="14"/>
        <v/>
      </c>
      <c r="AL201" s="176" t="str">
        <f t="shared" si="20"/>
        <v/>
      </c>
      <c r="AM201" s="176" t="str">
        <f t="shared" si="15"/>
        <v/>
      </c>
      <c r="AN201" s="55"/>
      <c r="AO201" s="55"/>
      <c r="AP201" s="55"/>
      <c r="AQ201" s="105" t="str">
        <f t="shared" si="16"/>
        <v/>
      </c>
      <c r="AR201" s="105"/>
      <c r="AS201" s="129" t="str">
        <f>'CADASTRO PROD'!I199</f>
        <v/>
      </c>
      <c r="AT201" s="129" t="str">
        <f t="shared" si="17"/>
        <v>0</v>
      </c>
      <c r="AU201" s="105" t="str">
        <f t="shared" si="21"/>
        <v/>
      </c>
      <c r="AV201" s="129"/>
      <c r="AW201" s="129"/>
      <c r="AX201" s="129"/>
      <c r="AY201" s="129"/>
      <c r="AZ201" s="129"/>
      <c r="BA201" s="55"/>
      <c r="BB201" s="55"/>
      <c r="BC201" s="55"/>
      <c r="BD201" s="55"/>
      <c r="BE201" s="55"/>
    </row>
    <row r="202" ht="30.0" customHeight="1">
      <c r="A202" s="1"/>
      <c r="B202" s="166" t="str">
        <f t="shared" si="1"/>
        <v>0</v>
      </c>
      <c r="C202" s="98" t="str">
        <f t="shared" si="18"/>
        <v>-</v>
      </c>
      <c r="D202" s="151" t="str">
        <f>IF('CADASTRO PROD'!D200 = "","", 'CADASTRO PROD'!D200)</f>
        <v/>
      </c>
      <c r="E202" s="100" t="str">
        <f>IF('CADASTRO PROD'!E200:G200 = "", "", 'CADASTRO PROD'!E200:G200)</f>
        <v/>
      </c>
      <c r="F202" s="92"/>
      <c r="G202" s="93"/>
      <c r="H202" s="101" t="str">
        <f>IFERROR(VLOOKUP(D202, 'CADASTRO PROD'!$D$8:$H$407, 5, FALSE),"")</f>
        <v/>
      </c>
      <c r="I202" s="101" t="str">
        <f>VLOOKUP(D202, 'INVENTÁRIO'!$D$11:$I$511, 6, FALSE)</f>
        <v/>
      </c>
      <c r="J202" s="98" t="str">
        <f t="shared" si="2"/>
        <v/>
      </c>
      <c r="K202" s="103" t="str">
        <f>IF(D202 = "", "", SUMIFS('LANÇAMENTOS ENT'!T:T, 'LANÇAMENTOS ENT'!E:E, D202))</f>
        <v>  </v>
      </c>
      <c r="L202" s="103" t="str">
        <f>IF(D202 = "", "",SUMIFS('LANÇAMENTOS SAÍ'!M:M, 'LANÇAMENTOS SAÍ'!E:E, D202))</f>
        <v>  </v>
      </c>
      <c r="M202" s="124" t="str">
        <f>IF(D202 = "", "", SUMIFS('LANÇAMENTOS ENT'!N:N, 'LANÇAMENTOS ENT'!E:E, D202))</f>
        <v/>
      </c>
      <c r="N202" s="124" t="str">
        <f>IF(D202 = "", "",SUMIFS('LANÇAMENTOS SAÍ'!K:K, 'LANÇAMENTOS SAÍ'!E:E, D202))</f>
        <v/>
      </c>
      <c r="O202" s="195" t="str">
        <f>IFERROR(VLOOKUP(D202,'INVENTÁRIO'!$D$11:$L$411, 9, FALSE)/SUM('INVENTÁRIO'!L:L),"")</f>
        <v>0.0%</v>
      </c>
      <c r="P202" s="195" t="str">
        <f>IFERROR(I202/SUM('INVENTÁRIO'!I:I), "")</f>
        <v>0.0%</v>
      </c>
      <c r="Q202" s="124" t="str">
        <f t="shared" si="3"/>
        <v/>
      </c>
      <c r="R202" s="124" t="str">
        <f t="shared" si="4"/>
        <v/>
      </c>
      <c r="S202" s="185"/>
      <c r="T202" s="185"/>
      <c r="U202" s="35"/>
      <c r="V202" s="4"/>
      <c r="W202" s="4"/>
      <c r="X202" s="4"/>
      <c r="Y202" s="55"/>
      <c r="Z202" s="55" t="str">
        <f t="shared" si="6"/>
        <v/>
      </c>
      <c r="AA202" s="105" t="str">
        <f t="shared" si="7"/>
        <v/>
      </c>
      <c r="AB202" s="152" t="str">
        <f t="shared" si="8"/>
        <v/>
      </c>
      <c r="AC202" s="55"/>
      <c r="AD202" s="55" t="str">
        <f t="shared" si="9"/>
        <v/>
      </c>
      <c r="AE202" s="105" t="str">
        <f t="shared" si="19"/>
        <v/>
      </c>
      <c r="AF202" s="55" t="str">
        <f t="shared" si="10"/>
        <v/>
      </c>
      <c r="AG202" s="55"/>
      <c r="AH202" s="55" t="str">
        <f t="shared" si="11"/>
        <v>#NUM!</v>
      </c>
      <c r="AI202" s="55" t="str">
        <f t="shared" si="12"/>
        <v>#NUM!</v>
      </c>
      <c r="AJ202" s="152" t="str">
        <f t="shared" si="13"/>
        <v/>
      </c>
      <c r="AK202" s="176" t="str">
        <f t="shared" si="14"/>
        <v/>
      </c>
      <c r="AL202" s="176" t="str">
        <f t="shared" si="20"/>
        <v/>
      </c>
      <c r="AM202" s="176" t="str">
        <f t="shared" si="15"/>
        <v/>
      </c>
      <c r="AN202" s="55"/>
      <c r="AO202" s="55"/>
      <c r="AP202" s="55"/>
      <c r="AQ202" s="105" t="str">
        <f t="shared" si="16"/>
        <v/>
      </c>
      <c r="AR202" s="105"/>
      <c r="AS202" s="129" t="str">
        <f>'CADASTRO PROD'!I200</f>
        <v/>
      </c>
      <c r="AT202" s="129" t="str">
        <f t="shared" si="17"/>
        <v>0</v>
      </c>
      <c r="AU202" s="105" t="str">
        <f t="shared" si="21"/>
        <v/>
      </c>
      <c r="AV202" s="129"/>
      <c r="AW202" s="129"/>
      <c r="AX202" s="129"/>
      <c r="AY202" s="129"/>
      <c r="AZ202" s="129"/>
      <c r="BA202" s="55"/>
      <c r="BB202" s="55"/>
      <c r="BC202" s="55"/>
      <c r="BD202" s="55"/>
      <c r="BE202" s="55"/>
    </row>
    <row r="203" ht="30.0" customHeight="1">
      <c r="A203" s="1"/>
      <c r="B203" s="166" t="str">
        <f t="shared" si="1"/>
        <v>0</v>
      </c>
      <c r="C203" s="108" t="str">
        <f t="shared" si="18"/>
        <v>-</v>
      </c>
      <c r="D203" s="150" t="str">
        <f>IF('CADASTRO PROD'!D201 = "","", 'CADASTRO PROD'!D201)</f>
        <v/>
      </c>
      <c r="E203" s="110" t="str">
        <f>IF('CADASTRO PROD'!E201:G201 = "", "", 'CADASTRO PROD'!E201:G201)</f>
        <v/>
      </c>
      <c r="F203" s="92"/>
      <c r="G203" s="93"/>
      <c r="H203" s="111" t="str">
        <f>IFERROR(VLOOKUP(D203, 'CADASTRO PROD'!$D$8:$H$407, 5, FALSE),"")</f>
        <v/>
      </c>
      <c r="I203" s="111" t="str">
        <f>VLOOKUP(D203, 'INVENTÁRIO'!$D$11:$I$511, 6, FALSE)</f>
        <v/>
      </c>
      <c r="J203" s="108" t="str">
        <f t="shared" si="2"/>
        <v/>
      </c>
      <c r="K203" s="113" t="str">
        <f>IF(D203 = "", "", SUMIFS('LANÇAMENTOS ENT'!T:T, 'LANÇAMENTOS ENT'!E:E, D203))</f>
        <v>  </v>
      </c>
      <c r="L203" s="113" t="str">
        <f>IF(D203 = "", "",SUMIFS('LANÇAMENTOS SAÍ'!M:M, 'LANÇAMENTOS SAÍ'!E:E, D203))</f>
        <v>  </v>
      </c>
      <c r="M203" s="132" t="str">
        <f>IF(D203 = "", "", SUMIFS('LANÇAMENTOS ENT'!N:N, 'LANÇAMENTOS ENT'!E:E, D203))</f>
        <v/>
      </c>
      <c r="N203" s="132" t="str">
        <f>IF(D203 = "", "",SUMIFS('LANÇAMENTOS SAÍ'!K:K, 'LANÇAMENTOS SAÍ'!E:E, D203))</f>
        <v/>
      </c>
      <c r="O203" s="197" t="str">
        <f>IFERROR(VLOOKUP(D203,'INVENTÁRIO'!$D$11:$L$411, 9, FALSE)/SUM('INVENTÁRIO'!L:L),"")</f>
        <v>0.0%</v>
      </c>
      <c r="P203" s="197" t="str">
        <f>IFERROR(I203/SUM('INVENTÁRIO'!I:I), "")</f>
        <v>0.0%</v>
      </c>
      <c r="Q203" s="132" t="str">
        <f t="shared" si="3"/>
        <v/>
      </c>
      <c r="R203" s="132" t="str">
        <f t="shared" si="4"/>
        <v/>
      </c>
      <c r="S203" s="185"/>
      <c r="T203" s="185"/>
      <c r="U203" s="35"/>
      <c r="V203" s="4"/>
      <c r="W203" s="4"/>
      <c r="X203" s="4"/>
      <c r="Y203" s="55"/>
      <c r="Z203" s="55" t="str">
        <f t="shared" si="6"/>
        <v/>
      </c>
      <c r="AA203" s="105" t="str">
        <f t="shared" si="7"/>
        <v/>
      </c>
      <c r="AB203" s="152" t="str">
        <f t="shared" si="8"/>
        <v/>
      </c>
      <c r="AC203" s="55"/>
      <c r="AD203" s="55" t="str">
        <f t="shared" si="9"/>
        <v/>
      </c>
      <c r="AE203" s="105" t="str">
        <f t="shared" si="19"/>
        <v/>
      </c>
      <c r="AF203" s="55" t="str">
        <f t="shared" si="10"/>
        <v/>
      </c>
      <c r="AG203" s="55"/>
      <c r="AH203" s="55" t="str">
        <f t="shared" si="11"/>
        <v>#NUM!</v>
      </c>
      <c r="AI203" s="55" t="str">
        <f t="shared" si="12"/>
        <v>#NUM!</v>
      </c>
      <c r="AJ203" s="152" t="str">
        <f t="shared" si="13"/>
        <v/>
      </c>
      <c r="AK203" s="176" t="str">
        <f t="shared" si="14"/>
        <v/>
      </c>
      <c r="AL203" s="176" t="str">
        <f t="shared" si="20"/>
        <v/>
      </c>
      <c r="AM203" s="176" t="str">
        <f t="shared" si="15"/>
        <v/>
      </c>
      <c r="AN203" s="55"/>
      <c r="AO203" s="55"/>
      <c r="AP203" s="55"/>
      <c r="AQ203" s="105" t="str">
        <f t="shared" si="16"/>
        <v/>
      </c>
      <c r="AR203" s="105"/>
      <c r="AS203" s="129" t="str">
        <f>'CADASTRO PROD'!I201</f>
        <v/>
      </c>
      <c r="AT203" s="129" t="str">
        <f t="shared" si="17"/>
        <v>0</v>
      </c>
      <c r="AU203" s="105" t="str">
        <f t="shared" si="21"/>
        <v/>
      </c>
      <c r="AV203" s="129"/>
      <c r="AW203" s="129"/>
      <c r="AX203" s="129"/>
      <c r="AY203" s="129"/>
      <c r="AZ203" s="129"/>
      <c r="BA203" s="55"/>
      <c r="BB203" s="55"/>
      <c r="BC203" s="55"/>
      <c r="BD203" s="55"/>
      <c r="BE203" s="55"/>
    </row>
    <row r="204" ht="30.0" customHeight="1">
      <c r="A204" s="1"/>
      <c r="B204" s="166" t="str">
        <f t="shared" si="1"/>
        <v>0</v>
      </c>
      <c r="C204" s="98" t="str">
        <f t="shared" si="18"/>
        <v>-</v>
      </c>
      <c r="D204" s="151" t="str">
        <f>IF('CADASTRO PROD'!D202 = "","", 'CADASTRO PROD'!D202)</f>
        <v/>
      </c>
      <c r="E204" s="100" t="str">
        <f>IF('CADASTRO PROD'!E202:G202 = "", "", 'CADASTRO PROD'!E202:G202)</f>
        <v/>
      </c>
      <c r="F204" s="92"/>
      <c r="G204" s="93"/>
      <c r="H204" s="101" t="str">
        <f>IFERROR(VLOOKUP(D204, 'CADASTRO PROD'!$D$8:$H$407, 5, FALSE),"")</f>
        <v/>
      </c>
      <c r="I204" s="101" t="str">
        <f>VLOOKUP(D204, 'INVENTÁRIO'!$D$11:$I$511, 6, FALSE)</f>
        <v/>
      </c>
      <c r="J204" s="98" t="str">
        <f t="shared" si="2"/>
        <v/>
      </c>
      <c r="K204" s="103" t="str">
        <f>IF(D204 = "", "", SUMIFS('LANÇAMENTOS ENT'!T:T, 'LANÇAMENTOS ENT'!E:E, D204))</f>
        <v>  </v>
      </c>
      <c r="L204" s="103" t="str">
        <f>IF(D204 = "", "",SUMIFS('LANÇAMENTOS SAÍ'!M:M, 'LANÇAMENTOS SAÍ'!E:E, D204))</f>
        <v>  </v>
      </c>
      <c r="M204" s="124" t="str">
        <f>IF(D204 = "", "", SUMIFS('LANÇAMENTOS ENT'!N:N, 'LANÇAMENTOS ENT'!E:E, D204))</f>
        <v/>
      </c>
      <c r="N204" s="124" t="str">
        <f>IF(D204 = "", "",SUMIFS('LANÇAMENTOS SAÍ'!K:K, 'LANÇAMENTOS SAÍ'!E:E, D204))</f>
        <v/>
      </c>
      <c r="O204" s="195" t="str">
        <f>IFERROR(VLOOKUP(D204,'INVENTÁRIO'!$D$11:$L$411, 9, FALSE)/SUM('INVENTÁRIO'!L:L),"")</f>
        <v>0.0%</v>
      </c>
      <c r="P204" s="195" t="str">
        <f>IFERROR(I204/SUM('INVENTÁRIO'!I:I), "")</f>
        <v>0.0%</v>
      </c>
      <c r="Q204" s="124" t="str">
        <f t="shared" si="3"/>
        <v/>
      </c>
      <c r="R204" s="124" t="str">
        <f t="shared" si="4"/>
        <v/>
      </c>
      <c r="S204" s="185"/>
      <c r="T204" s="185"/>
      <c r="U204" s="35"/>
      <c r="V204" s="4"/>
      <c r="W204" s="4"/>
      <c r="X204" s="4"/>
      <c r="Y204" s="55"/>
      <c r="Z204" s="55" t="str">
        <f t="shared" si="6"/>
        <v/>
      </c>
      <c r="AA204" s="105" t="str">
        <f t="shared" si="7"/>
        <v/>
      </c>
      <c r="AB204" s="152" t="str">
        <f t="shared" si="8"/>
        <v/>
      </c>
      <c r="AC204" s="55"/>
      <c r="AD204" s="55" t="str">
        <f t="shared" si="9"/>
        <v/>
      </c>
      <c r="AE204" s="105" t="str">
        <f t="shared" si="19"/>
        <v/>
      </c>
      <c r="AF204" s="55" t="str">
        <f t="shared" si="10"/>
        <v/>
      </c>
      <c r="AG204" s="55"/>
      <c r="AH204" s="55" t="str">
        <f t="shared" si="11"/>
        <v>#NUM!</v>
      </c>
      <c r="AI204" s="55" t="str">
        <f t="shared" si="12"/>
        <v>#NUM!</v>
      </c>
      <c r="AJ204" s="152" t="str">
        <f t="shared" si="13"/>
        <v/>
      </c>
      <c r="AK204" s="176" t="str">
        <f t="shared" si="14"/>
        <v/>
      </c>
      <c r="AL204" s="176" t="str">
        <f t="shared" si="20"/>
        <v/>
      </c>
      <c r="AM204" s="176" t="str">
        <f t="shared" si="15"/>
        <v/>
      </c>
      <c r="AN204" s="55"/>
      <c r="AO204" s="55"/>
      <c r="AP204" s="55"/>
      <c r="AQ204" s="105" t="str">
        <f t="shared" si="16"/>
        <v/>
      </c>
      <c r="AR204" s="105"/>
      <c r="AS204" s="129" t="str">
        <f>'CADASTRO PROD'!I202</f>
        <v/>
      </c>
      <c r="AT204" s="129" t="str">
        <f t="shared" si="17"/>
        <v>0</v>
      </c>
      <c r="AU204" s="105" t="str">
        <f t="shared" si="21"/>
        <v/>
      </c>
      <c r="AV204" s="129"/>
      <c r="AW204" s="129"/>
      <c r="AX204" s="129"/>
      <c r="AY204" s="129"/>
      <c r="AZ204" s="129"/>
      <c r="BA204" s="55"/>
      <c r="BB204" s="55"/>
      <c r="BC204" s="55"/>
      <c r="BD204" s="55"/>
      <c r="BE204" s="55"/>
    </row>
    <row r="205" ht="30.0" customHeight="1">
      <c r="A205" s="1"/>
      <c r="B205" s="166" t="str">
        <f t="shared" si="1"/>
        <v>0</v>
      </c>
      <c r="C205" s="108" t="str">
        <f t="shared" si="18"/>
        <v>-</v>
      </c>
      <c r="D205" s="150" t="str">
        <f>IF('CADASTRO PROD'!D203 = "","", 'CADASTRO PROD'!D203)</f>
        <v/>
      </c>
      <c r="E205" s="110" t="str">
        <f>IF('CADASTRO PROD'!E203:G203 = "", "", 'CADASTRO PROD'!E203:G203)</f>
        <v/>
      </c>
      <c r="F205" s="92"/>
      <c r="G205" s="93"/>
      <c r="H205" s="111" t="str">
        <f>IFERROR(VLOOKUP(D205, 'CADASTRO PROD'!$D$8:$H$407, 5, FALSE),"")</f>
        <v/>
      </c>
      <c r="I205" s="111" t="str">
        <f>VLOOKUP(D205, 'INVENTÁRIO'!$D$11:$I$511, 6, FALSE)</f>
        <v/>
      </c>
      <c r="J205" s="108" t="str">
        <f t="shared" si="2"/>
        <v/>
      </c>
      <c r="K205" s="113" t="str">
        <f>IF(D205 = "", "", SUMIFS('LANÇAMENTOS ENT'!T:T, 'LANÇAMENTOS ENT'!E:E, D205))</f>
        <v>  </v>
      </c>
      <c r="L205" s="113" t="str">
        <f>IF(D205 = "", "",SUMIFS('LANÇAMENTOS SAÍ'!M:M, 'LANÇAMENTOS SAÍ'!E:E, D205))</f>
        <v>  </v>
      </c>
      <c r="M205" s="132" t="str">
        <f>IF(D205 = "", "", SUMIFS('LANÇAMENTOS ENT'!N:N, 'LANÇAMENTOS ENT'!E:E, D205))</f>
        <v/>
      </c>
      <c r="N205" s="132" t="str">
        <f>IF(D205 = "", "",SUMIFS('LANÇAMENTOS SAÍ'!K:K, 'LANÇAMENTOS SAÍ'!E:E, D205))</f>
        <v/>
      </c>
      <c r="O205" s="197" t="str">
        <f>IFERROR(VLOOKUP(D205,'INVENTÁRIO'!$D$11:$L$411, 9, FALSE)/SUM('INVENTÁRIO'!L:L),"")</f>
        <v>0.0%</v>
      </c>
      <c r="P205" s="197" t="str">
        <f>IFERROR(I205/SUM('INVENTÁRIO'!I:I), "")</f>
        <v>0.0%</v>
      </c>
      <c r="Q205" s="132" t="str">
        <f t="shared" si="3"/>
        <v/>
      </c>
      <c r="R205" s="132" t="str">
        <f t="shared" si="4"/>
        <v/>
      </c>
      <c r="S205" s="185"/>
      <c r="T205" s="185"/>
      <c r="U205" s="35"/>
      <c r="V205" s="4"/>
      <c r="W205" s="4"/>
      <c r="X205" s="4"/>
      <c r="Y205" s="55"/>
      <c r="Z205" s="55" t="str">
        <f t="shared" si="6"/>
        <v/>
      </c>
      <c r="AA205" s="105" t="str">
        <f t="shared" si="7"/>
        <v/>
      </c>
      <c r="AB205" s="152" t="str">
        <f t="shared" si="8"/>
        <v/>
      </c>
      <c r="AC205" s="55"/>
      <c r="AD205" s="55" t="str">
        <f t="shared" si="9"/>
        <v/>
      </c>
      <c r="AE205" s="105" t="str">
        <f t="shared" si="19"/>
        <v/>
      </c>
      <c r="AF205" s="55" t="str">
        <f t="shared" si="10"/>
        <v/>
      </c>
      <c r="AG205" s="55"/>
      <c r="AH205" s="55" t="str">
        <f t="shared" si="11"/>
        <v>#NUM!</v>
      </c>
      <c r="AI205" s="55" t="str">
        <f t="shared" si="12"/>
        <v>#NUM!</v>
      </c>
      <c r="AJ205" s="152" t="str">
        <f t="shared" si="13"/>
        <v/>
      </c>
      <c r="AK205" s="176" t="str">
        <f t="shared" si="14"/>
        <v/>
      </c>
      <c r="AL205" s="176" t="str">
        <f t="shared" si="20"/>
        <v/>
      </c>
      <c r="AM205" s="176" t="str">
        <f t="shared" si="15"/>
        <v/>
      </c>
      <c r="AN205" s="55"/>
      <c r="AO205" s="55"/>
      <c r="AP205" s="55"/>
      <c r="AQ205" s="105" t="str">
        <f t="shared" si="16"/>
        <v/>
      </c>
      <c r="AR205" s="105"/>
      <c r="AS205" s="129" t="str">
        <f>'CADASTRO PROD'!I203</f>
        <v/>
      </c>
      <c r="AT205" s="129" t="str">
        <f t="shared" si="17"/>
        <v>0</v>
      </c>
      <c r="AU205" s="105" t="str">
        <f t="shared" si="21"/>
        <v/>
      </c>
      <c r="AV205" s="129"/>
      <c r="AW205" s="129"/>
      <c r="AX205" s="129"/>
      <c r="AY205" s="129"/>
      <c r="AZ205" s="129"/>
      <c r="BA205" s="55"/>
      <c r="BB205" s="55"/>
      <c r="BC205" s="55"/>
      <c r="BD205" s="55"/>
      <c r="BE205" s="55"/>
    </row>
    <row r="206" ht="30.0" customHeight="1">
      <c r="A206" s="1"/>
      <c r="B206" s="166" t="str">
        <f t="shared" si="1"/>
        <v>0</v>
      </c>
      <c r="C206" s="98" t="str">
        <f t="shared" si="18"/>
        <v>-</v>
      </c>
      <c r="D206" s="151" t="str">
        <f>IF('CADASTRO PROD'!D204 = "","", 'CADASTRO PROD'!D204)</f>
        <v/>
      </c>
      <c r="E206" s="100" t="str">
        <f>IF('CADASTRO PROD'!E204:G204 = "", "", 'CADASTRO PROD'!E204:G204)</f>
        <v/>
      </c>
      <c r="F206" s="92"/>
      <c r="G206" s="93"/>
      <c r="H206" s="101" t="str">
        <f>IFERROR(VLOOKUP(D206, 'CADASTRO PROD'!$D$8:$H$407, 5, FALSE),"")</f>
        <v/>
      </c>
      <c r="I206" s="101" t="str">
        <f>VLOOKUP(D206, 'INVENTÁRIO'!$D$11:$I$511, 6, FALSE)</f>
        <v/>
      </c>
      <c r="J206" s="98" t="str">
        <f t="shared" si="2"/>
        <v/>
      </c>
      <c r="K206" s="103" t="str">
        <f>IF(D206 = "", "", SUMIFS('LANÇAMENTOS ENT'!T:T, 'LANÇAMENTOS ENT'!E:E, D206))</f>
        <v>  </v>
      </c>
      <c r="L206" s="103" t="str">
        <f>IF(D206 = "", "",SUMIFS('LANÇAMENTOS SAÍ'!M:M, 'LANÇAMENTOS SAÍ'!E:E, D206))</f>
        <v>  </v>
      </c>
      <c r="M206" s="124" t="str">
        <f>IF(D206 = "", "", SUMIFS('LANÇAMENTOS ENT'!N:N, 'LANÇAMENTOS ENT'!E:E, D206))</f>
        <v/>
      </c>
      <c r="N206" s="124" t="str">
        <f>IF(D206 = "", "",SUMIFS('LANÇAMENTOS SAÍ'!K:K, 'LANÇAMENTOS SAÍ'!E:E, D206))</f>
        <v/>
      </c>
      <c r="O206" s="195" t="str">
        <f>IFERROR(VLOOKUP(D206,'INVENTÁRIO'!$D$11:$L$411, 9, FALSE)/SUM('INVENTÁRIO'!L:L),"")</f>
        <v>0.0%</v>
      </c>
      <c r="P206" s="195" t="str">
        <f>IFERROR(I206/SUM('INVENTÁRIO'!I:I), "")</f>
        <v>0.0%</v>
      </c>
      <c r="Q206" s="124" t="str">
        <f t="shared" si="3"/>
        <v/>
      </c>
      <c r="R206" s="124" t="str">
        <f t="shared" si="4"/>
        <v/>
      </c>
      <c r="S206" s="185"/>
      <c r="T206" s="185"/>
      <c r="U206" s="35"/>
      <c r="V206" s="4"/>
      <c r="W206" s="4"/>
      <c r="X206" s="4"/>
      <c r="Y206" s="55"/>
      <c r="Z206" s="55" t="str">
        <f t="shared" si="6"/>
        <v/>
      </c>
      <c r="AA206" s="105" t="str">
        <f t="shared" si="7"/>
        <v/>
      </c>
      <c r="AB206" s="152" t="str">
        <f t="shared" si="8"/>
        <v/>
      </c>
      <c r="AC206" s="55"/>
      <c r="AD206" s="55" t="str">
        <f t="shared" si="9"/>
        <v/>
      </c>
      <c r="AE206" s="105" t="str">
        <f t="shared" si="19"/>
        <v/>
      </c>
      <c r="AF206" s="55" t="str">
        <f t="shared" si="10"/>
        <v/>
      </c>
      <c r="AG206" s="55"/>
      <c r="AH206" s="55" t="str">
        <f t="shared" si="11"/>
        <v>#NUM!</v>
      </c>
      <c r="AI206" s="55" t="str">
        <f t="shared" si="12"/>
        <v>#NUM!</v>
      </c>
      <c r="AJ206" s="152" t="str">
        <f t="shared" si="13"/>
        <v/>
      </c>
      <c r="AK206" s="176" t="str">
        <f t="shared" si="14"/>
        <v/>
      </c>
      <c r="AL206" s="176" t="str">
        <f t="shared" si="20"/>
        <v/>
      </c>
      <c r="AM206" s="176" t="str">
        <f t="shared" si="15"/>
        <v/>
      </c>
      <c r="AN206" s="55"/>
      <c r="AO206" s="55"/>
      <c r="AP206" s="55"/>
      <c r="AQ206" s="105" t="str">
        <f t="shared" si="16"/>
        <v/>
      </c>
      <c r="AR206" s="105"/>
      <c r="AS206" s="129" t="str">
        <f>'CADASTRO PROD'!I204</f>
        <v/>
      </c>
      <c r="AT206" s="129" t="str">
        <f t="shared" si="17"/>
        <v>0</v>
      </c>
      <c r="AU206" s="105" t="str">
        <f t="shared" si="21"/>
        <v/>
      </c>
      <c r="AV206" s="129"/>
      <c r="AW206" s="129"/>
      <c r="AX206" s="129"/>
      <c r="AY206" s="129"/>
      <c r="AZ206" s="129"/>
      <c r="BA206" s="55"/>
      <c r="BB206" s="55"/>
      <c r="BC206" s="55"/>
      <c r="BD206" s="55"/>
      <c r="BE206" s="55"/>
    </row>
    <row r="207" ht="30.0" customHeight="1">
      <c r="A207" s="1"/>
      <c r="B207" s="166" t="str">
        <f t="shared" si="1"/>
        <v>0</v>
      </c>
      <c r="C207" s="108" t="str">
        <f t="shared" si="18"/>
        <v>-</v>
      </c>
      <c r="D207" s="150" t="str">
        <f>IF('CADASTRO PROD'!D205 = "","", 'CADASTRO PROD'!D205)</f>
        <v/>
      </c>
      <c r="E207" s="110" t="str">
        <f>IF('CADASTRO PROD'!E205:G205 = "", "", 'CADASTRO PROD'!E205:G205)</f>
        <v/>
      </c>
      <c r="F207" s="92"/>
      <c r="G207" s="93"/>
      <c r="H207" s="111" t="str">
        <f>IFERROR(VLOOKUP(D207, 'CADASTRO PROD'!$D$8:$H$407, 5, FALSE),"")</f>
        <v/>
      </c>
      <c r="I207" s="111" t="str">
        <f>VLOOKUP(D207, 'INVENTÁRIO'!$D$11:$I$511, 6, FALSE)</f>
        <v/>
      </c>
      <c r="J207" s="108" t="str">
        <f t="shared" si="2"/>
        <v/>
      </c>
      <c r="K207" s="113" t="str">
        <f>IF(D207 = "", "", SUMIFS('LANÇAMENTOS ENT'!T:T, 'LANÇAMENTOS ENT'!E:E, D207))</f>
        <v>  </v>
      </c>
      <c r="L207" s="113" t="str">
        <f>IF(D207 = "", "",SUMIFS('LANÇAMENTOS SAÍ'!M:M, 'LANÇAMENTOS SAÍ'!E:E, D207))</f>
        <v>  </v>
      </c>
      <c r="M207" s="132" t="str">
        <f>IF(D207 = "", "", SUMIFS('LANÇAMENTOS ENT'!N:N, 'LANÇAMENTOS ENT'!E:E, D207))</f>
        <v/>
      </c>
      <c r="N207" s="132" t="str">
        <f>IF(D207 = "", "",SUMIFS('LANÇAMENTOS SAÍ'!K:K, 'LANÇAMENTOS SAÍ'!E:E, D207))</f>
        <v/>
      </c>
      <c r="O207" s="197" t="str">
        <f>IFERROR(VLOOKUP(D207,'INVENTÁRIO'!$D$11:$L$411, 9, FALSE)/SUM('INVENTÁRIO'!L:L),"")</f>
        <v>0.0%</v>
      </c>
      <c r="P207" s="197" t="str">
        <f>IFERROR(I207/SUM('INVENTÁRIO'!I:I), "")</f>
        <v>0.0%</v>
      </c>
      <c r="Q207" s="132" t="str">
        <f t="shared" si="3"/>
        <v/>
      </c>
      <c r="R207" s="132" t="str">
        <f t="shared" si="4"/>
        <v/>
      </c>
      <c r="S207" s="185"/>
      <c r="T207" s="185"/>
      <c r="U207" s="35"/>
      <c r="V207" s="4"/>
      <c r="W207" s="4"/>
      <c r="X207" s="4"/>
      <c r="Y207" s="55"/>
      <c r="Z207" s="55" t="str">
        <f t="shared" si="6"/>
        <v/>
      </c>
      <c r="AA207" s="105" t="str">
        <f t="shared" si="7"/>
        <v/>
      </c>
      <c r="AB207" s="152" t="str">
        <f t="shared" si="8"/>
        <v/>
      </c>
      <c r="AC207" s="55"/>
      <c r="AD207" s="55" t="str">
        <f t="shared" si="9"/>
        <v/>
      </c>
      <c r="AE207" s="105" t="str">
        <f t="shared" si="19"/>
        <v/>
      </c>
      <c r="AF207" s="55" t="str">
        <f t="shared" si="10"/>
        <v/>
      </c>
      <c r="AG207" s="55"/>
      <c r="AH207" s="55" t="str">
        <f t="shared" si="11"/>
        <v>#NUM!</v>
      </c>
      <c r="AI207" s="55" t="str">
        <f t="shared" si="12"/>
        <v>#NUM!</v>
      </c>
      <c r="AJ207" s="152" t="str">
        <f t="shared" si="13"/>
        <v/>
      </c>
      <c r="AK207" s="176" t="str">
        <f t="shared" si="14"/>
        <v/>
      </c>
      <c r="AL207" s="176" t="str">
        <f t="shared" si="20"/>
        <v/>
      </c>
      <c r="AM207" s="176" t="str">
        <f t="shared" si="15"/>
        <v/>
      </c>
      <c r="AN207" s="55"/>
      <c r="AO207" s="55"/>
      <c r="AP207" s="55"/>
      <c r="AQ207" s="105" t="str">
        <f t="shared" si="16"/>
        <v/>
      </c>
      <c r="AR207" s="105"/>
      <c r="AS207" s="129" t="str">
        <f>'CADASTRO PROD'!I205</f>
        <v/>
      </c>
      <c r="AT207" s="129" t="str">
        <f t="shared" si="17"/>
        <v>0</v>
      </c>
      <c r="AU207" s="105" t="str">
        <f t="shared" si="21"/>
        <v/>
      </c>
      <c r="AV207" s="129"/>
      <c r="AW207" s="129"/>
      <c r="AX207" s="129"/>
      <c r="AY207" s="129"/>
      <c r="AZ207" s="129"/>
      <c r="BA207" s="55"/>
      <c r="BB207" s="55"/>
      <c r="BC207" s="55"/>
      <c r="BD207" s="55"/>
      <c r="BE207" s="55"/>
    </row>
    <row r="208" ht="30.0" customHeight="1">
      <c r="A208" s="1"/>
      <c r="B208" s="166" t="str">
        <f t="shared" si="1"/>
        <v>0</v>
      </c>
      <c r="C208" s="98" t="str">
        <f t="shared" si="18"/>
        <v>-</v>
      </c>
      <c r="D208" s="151" t="str">
        <f>IF('CADASTRO PROD'!D206 = "","", 'CADASTRO PROD'!D206)</f>
        <v/>
      </c>
      <c r="E208" s="100" t="str">
        <f>IF('CADASTRO PROD'!E206:G206 = "", "", 'CADASTRO PROD'!E206:G206)</f>
        <v/>
      </c>
      <c r="F208" s="92"/>
      <c r="G208" s="93"/>
      <c r="H208" s="101" t="str">
        <f>IFERROR(VLOOKUP(D208, 'CADASTRO PROD'!$D$8:$H$407, 5, FALSE),"")</f>
        <v/>
      </c>
      <c r="I208" s="101" t="str">
        <f>VLOOKUP(D208, 'INVENTÁRIO'!$D$11:$I$511, 6, FALSE)</f>
        <v/>
      </c>
      <c r="J208" s="98" t="str">
        <f t="shared" si="2"/>
        <v/>
      </c>
      <c r="K208" s="103" t="str">
        <f>IF(D208 = "", "", SUMIFS('LANÇAMENTOS ENT'!T:T, 'LANÇAMENTOS ENT'!E:E, D208))</f>
        <v>  </v>
      </c>
      <c r="L208" s="103" t="str">
        <f>IF(D208 = "", "",SUMIFS('LANÇAMENTOS SAÍ'!M:M, 'LANÇAMENTOS SAÍ'!E:E, D208))</f>
        <v>  </v>
      </c>
      <c r="M208" s="124" t="str">
        <f>IF(D208 = "", "", SUMIFS('LANÇAMENTOS ENT'!N:N, 'LANÇAMENTOS ENT'!E:E, D208))</f>
        <v/>
      </c>
      <c r="N208" s="124" t="str">
        <f>IF(D208 = "", "",SUMIFS('LANÇAMENTOS SAÍ'!K:K, 'LANÇAMENTOS SAÍ'!E:E, D208))</f>
        <v/>
      </c>
      <c r="O208" s="195" t="str">
        <f>IFERROR(VLOOKUP(D208,'INVENTÁRIO'!$D$11:$L$411, 9, FALSE)/SUM('INVENTÁRIO'!L:L),"")</f>
        <v>0.0%</v>
      </c>
      <c r="P208" s="195" t="str">
        <f>IFERROR(I208/SUM('INVENTÁRIO'!I:I), "")</f>
        <v>0.0%</v>
      </c>
      <c r="Q208" s="124" t="str">
        <f t="shared" si="3"/>
        <v/>
      </c>
      <c r="R208" s="124" t="str">
        <f t="shared" si="4"/>
        <v/>
      </c>
      <c r="S208" s="185"/>
      <c r="T208" s="185"/>
      <c r="U208" s="35"/>
      <c r="V208" s="4"/>
      <c r="W208" s="4"/>
      <c r="X208" s="4"/>
      <c r="Y208" s="55"/>
      <c r="Z208" s="55" t="str">
        <f t="shared" si="6"/>
        <v/>
      </c>
      <c r="AA208" s="105" t="str">
        <f t="shared" si="7"/>
        <v/>
      </c>
      <c r="AB208" s="152" t="str">
        <f t="shared" si="8"/>
        <v/>
      </c>
      <c r="AC208" s="55"/>
      <c r="AD208" s="55" t="str">
        <f t="shared" si="9"/>
        <v/>
      </c>
      <c r="AE208" s="105" t="str">
        <f t="shared" si="19"/>
        <v/>
      </c>
      <c r="AF208" s="55" t="str">
        <f t="shared" si="10"/>
        <v/>
      </c>
      <c r="AG208" s="55"/>
      <c r="AH208" s="55" t="str">
        <f t="shared" si="11"/>
        <v>#NUM!</v>
      </c>
      <c r="AI208" s="55" t="str">
        <f t="shared" si="12"/>
        <v>#NUM!</v>
      </c>
      <c r="AJ208" s="152" t="str">
        <f t="shared" si="13"/>
        <v/>
      </c>
      <c r="AK208" s="176" t="str">
        <f t="shared" si="14"/>
        <v/>
      </c>
      <c r="AL208" s="176" t="str">
        <f t="shared" si="20"/>
        <v/>
      </c>
      <c r="AM208" s="176" t="str">
        <f t="shared" si="15"/>
        <v/>
      </c>
      <c r="AN208" s="55"/>
      <c r="AO208" s="55"/>
      <c r="AP208" s="55"/>
      <c r="AQ208" s="105" t="str">
        <f t="shared" si="16"/>
        <v/>
      </c>
      <c r="AR208" s="105"/>
      <c r="AS208" s="129" t="str">
        <f>'CADASTRO PROD'!I206</f>
        <v/>
      </c>
      <c r="AT208" s="129" t="str">
        <f t="shared" si="17"/>
        <v>0</v>
      </c>
      <c r="AU208" s="105" t="str">
        <f t="shared" si="21"/>
        <v/>
      </c>
      <c r="AV208" s="129"/>
      <c r="AW208" s="129"/>
      <c r="AX208" s="129"/>
      <c r="AY208" s="129"/>
      <c r="AZ208" s="129"/>
      <c r="BA208" s="55"/>
      <c r="BB208" s="55"/>
      <c r="BC208" s="55"/>
      <c r="BD208" s="55"/>
      <c r="BE208" s="55"/>
    </row>
    <row r="209" ht="30.0" customHeight="1">
      <c r="A209" s="1"/>
      <c r="B209" s="166" t="str">
        <f t="shared" si="1"/>
        <v>0</v>
      </c>
      <c r="C209" s="108" t="str">
        <f t="shared" si="18"/>
        <v>-</v>
      </c>
      <c r="D209" s="150" t="str">
        <f>IF('CADASTRO PROD'!D207 = "","", 'CADASTRO PROD'!D207)</f>
        <v/>
      </c>
      <c r="E209" s="110" t="str">
        <f>IF('CADASTRO PROD'!E207:G207 = "", "", 'CADASTRO PROD'!E207:G207)</f>
        <v/>
      </c>
      <c r="F209" s="92"/>
      <c r="G209" s="93"/>
      <c r="H209" s="111" t="str">
        <f>IFERROR(VLOOKUP(D209, 'CADASTRO PROD'!$D$8:$H$407, 5, FALSE),"")</f>
        <v/>
      </c>
      <c r="I209" s="111" t="str">
        <f>VLOOKUP(D209, 'INVENTÁRIO'!$D$11:$I$511, 6, FALSE)</f>
        <v/>
      </c>
      <c r="J209" s="108" t="str">
        <f t="shared" si="2"/>
        <v/>
      </c>
      <c r="K209" s="113" t="str">
        <f>IF(D209 = "", "", SUMIFS('LANÇAMENTOS ENT'!T:T, 'LANÇAMENTOS ENT'!E:E, D209))</f>
        <v>  </v>
      </c>
      <c r="L209" s="113" t="str">
        <f>IF(D209 = "", "",SUMIFS('LANÇAMENTOS SAÍ'!M:M, 'LANÇAMENTOS SAÍ'!E:E, D209))</f>
        <v>  </v>
      </c>
      <c r="M209" s="132" t="str">
        <f>IF(D209 = "", "", SUMIFS('LANÇAMENTOS ENT'!N:N, 'LANÇAMENTOS ENT'!E:E, D209))</f>
        <v/>
      </c>
      <c r="N209" s="132" t="str">
        <f>IF(D209 = "", "",SUMIFS('LANÇAMENTOS SAÍ'!K:K, 'LANÇAMENTOS SAÍ'!E:E, D209))</f>
        <v/>
      </c>
      <c r="O209" s="197" t="str">
        <f>IFERROR(VLOOKUP(D209,'INVENTÁRIO'!$D$11:$L$411, 9, FALSE)/SUM('INVENTÁRIO'!L:L),"")</f>
        <v>0.0%</v>
      </c>
      <c r="P209" s="197" t="str">
        <f>IFERROR(I209/SUM('INVENTÁRIO'!I:I), "")</f>
        <v>0.0%</v>
      </c>
      <c r="Q209" s="132" t="str">
        <f t="shared" si="3"/>
        <v/>
      </c>
      <c r="R209" s="132" t="str">
        <f t="shared" si="4"/>
        <v/>
      </c>
      <c r="S209" s="185"/>
      <c r="T209" s="185"/>
      <c r="U209" s="35"/>
      <c r="V209" s="4"/>
      <c r="W209" s="4"/>
      <c r="X209" s="4"/>
      <c r="Y209" s="55"/>
      <c r="Z209" s="55" t="str">
        <f t="shared" si="6"/>
        <v/>
      </c>
      <c r="AA209" s="105" t="str">
        <f t="shared" si="7"/>
        <v/>
      </c>
      <c r="AB209" s="152" t="str">
        <f t="shared" si="8"/>
        <v/>
      </c>
      <c r="AC209" s="55"/>
      <c r="AD209" s="55" t="str">
        <f t="shared" si="9"/>
        <v/>
      </c>
      <c r="AE209" s="105" t="str">
        <f t="shared" si="19"/>
        <v/>
      </c>
      <c r="AF209" s="55" t="str">
        <f t="shared" si="10"/>
        <v/>
      </c>
      <c r="AG209" s="55"/>
      <c r="AH209" s="55" t="str">
        <f t="shared" si="11"/>
        <v>#NUM!</v>
      </c>
      <c r="AI209" s="55" t="str">
        <f t="shared" si="12"/>
        <v>#NUM!</v>
      </c>
      <c r="AJ209" s="152" t="str">
        <f t="shared" si="13"/>
        <v/>
      </c>
      <c r="AK209" s="176" t="str">
        <f t="shared" si="14"/>
        <v/>
      </c>
      <c r="AL209" s="176" t="str">
        <f t="shared" si="20"/>
        <v/>
      </c>
      <c r="AM209" s="176" t="str">
        <f t="shared" si="15"/>
        <v/>
      </c>
      <c r="AN209" s="55"/>
      <c r="AO209" s="55"/>
      <c r="AP209" s="55"/>
      <c r="AQ209" s="105" t="str">
        <f t="shared" si="16"/>
        <v/>
      </c>
      <c r="AR209" s="105"/>
      <c r="AS209" s="129" t="str">
        <f>'CADASTRO PROD'!I207</f>
        <v/>
      </c>
      <c r="AT209" s="129" t="str">
        <f t="shared" si="17"/>
        <v>0</v>
      </c>
      <c r="AU209" s="105" t="str">
        <f t="shared" si="21"/>
        <v/>
      </c>
      <c r="AV209" s="129"/>
      <c r="AW209" s="129"/>
      <c r="AX209" s="129"/>
      <c r="AY209" s="129"/>
      <c r="AZ209" s="129"/>
      <c r="BA209" s="55"/>
      <c r="BB209" s="55"/>
      <c r="BC209" s="55"/>
      <c r="BD209" s="55"/>
      <c r="BE209" s="55"/>
    </row>
    <row r="210" ht="30.0" customHeight="1">
      <c r="A210" s="1"/>
      <c r="B210" s="166" t="str">
        <f t="shared" si="1"/>
        <v>0</v>
      </c>
      <c r="C210" s="98" t="str">
        <f t="shared" si="18"/>
        <v>-</v>
      </c>
      <c r="D210" s="151" t="str">
        <f>IF('CADASTRO PROD'!D208 = "","", 'CADASTRO PROD'!D208)</f>
        <v/>
      </c>
      <c r="E210" s="100" t="str">
        <f>IF('CADASTRO PROD'!E208:G208 = "", "", 'CADASTRO PROD'!E208:G208)</f>
        <v/>
      </c>
      <c r="F210" s="92"/>
      <c r="G210" s="93"/>
      <c r="H210" s="101" t="str">
        <f>IFERROR(VLOOKUP(D210, 'CADASTRO PROD'!$D$8:$H$407, 5, FALSE),"")</f>
        <v/>
      </c>
      <c r="I210" s="101" t="str">
        <f>VLOOKUP(D210, 'INVENTÁRIO'!$D$11:$I$511, 6, FALSE)</f>
        <v/>
      </c>
      <c r="J210" s="98" t="str">
        <f t="shared" si="2"/>
        <v/>
      </c>
      <c r="K210" s="103" t="str">
        <f>IF(D210 = "", "", SUMIFS('LANÇAMENTOS ENT'!T:T, 'LANÇAMENTOS ENT'!E:E, D210))</f>
        <v>  </v>
      </c>
      <c r="L210" s="103" t="str">
        <f>IF(D210 = "", "",SUMIFS('LANÇAMENTOS SAÍ'!M:M, 'LANÇAMENTOS SAÍ'!E:E, D210))</f>
        <v>  </v>
      </c>
      <c r="M210" s="124" t="str">
        <f>IF(D210 = "", "", SUMIFS('LANÇAMENTOS ENT'!N:N, 'LANÇAMENTOS ENT'!E:E, D210))</f>
        <v/>
      </c>
      <c r="N210" s="124" t="str">
        <f>IF(D210 = "", "",SUMIFS('LANÇAMENTOS SAÍ'!K:K, 'LANÇAMENTOS SAÍ'!E:E, D210))</f>
        <v/>
      </c>
      <c r="O210" s="195" t="str">
        <f>IFERROR(VLOOKUP(D210,'INVENTÁRIO'!$D$11:$L$411, 9, FALSE)/SUM('INVENTÁRIO'!L:L),"")</f>
        <v>0.0%</v>
      </c>
      <c r="P210" s="195" t="str">
        <f>IFERROR(I210/SUM('INVENTÁRIO'!I:I), "")</f>
        <v>0.0%</v>
      </c>
      <c r="Q210" s="124" t="str">
        <f t="shared" si="3"/>
        <v/>
      </c>
      <c r="R210" s="124" t="str">
        <f t="shared" si="4"/>
        <v/>
      </c>
      <c r="S210" s="185"/>
      <c r="T210" s="185"/>
      <c r="U210" s="35"/>
      <c r="V210" s="4"/>
      <c r="W210" s="4"/>
      <c r="X210" s="4"/>
      <c r="Y210" s="55"/>
      <c r="Z210" s="55" t="str">
        <f t="shared" si="6"/>
        <v/>
      </c>
      <c r="AA210" s="105" t="str">
        <f t="shared" si="7"/>
        <v/>
      </c>
      <c r="AB210" s="152" t="str">
        <f t="shared" si="8"/>
        <v/>
      </c>
      <c r="AC210" s="55"/>
      <c r="AD210" s="55" t="str">
        <f t="shared" si="9"/>
        <v/>
      </c>
      <c r="AE210" s="105" t="str">
        <f t="shared" si="19"/>
        <v/>
      </c>
      <c r="AF210" s="55" t="str">
        <f t="shared" si="10"/>
        <v/>
      </c>
      <c r="AG210" s="55"/>
      <c r="AH210" s="55" t="str">
        <f t="shared" si="11"/>
        <v>#NUM!</v>
      </c>
      <c r="AI210" s="55" t="str">
        <f t="shared" si="12"/>
        <v>#NUM!</v>
      </c>
      <c r="AJ210" s="152" t="str">
        <f t="shared" si="13"/>
        <v/>
      </c>
      <c r="AK210" s="176" t="str">
        <f t="shared" si="14"/>
        <v/>
      </c>
      <c r="AL210" s="176" t="str">
        <f t="shared" si="20"/>
        <v/>
      </c>
      <c r="AM210" s="176" t="str">
        <f t="shared" si="15"/>
        <v/>
      </c>
      <c r="AN210" s="55"/>
      <c r="AO210" s="55"/>
      <c r="AP210" s="55"/>
      <c r="AQ210" s="105" t="str">
        <f t="shared" si="16"/>
        <v/>
      </c>
      <c r="AR210" s="105"/>
      <c r="AS210" s="129" t="str">
        <f>'CADASTRO PROD'!I208</f>
        <v/>
      </c>
      <c r="AT210" s="129" t="str">
        <f t="shared" si="17"/>
        <v>0</v>
      </c>
      <c r="AU210" s="105" t="str">
        <f t="shared" si="21"/>
        <v/>
      </c>
      <c r="AV210" s="129"/>
      <c r="AW210" s="129"/>
      <c r="AX210" s="129"/>
      <c r="AY210" s="129"/>
      <c r="AZ210" s="129"/>
      <c r="BA210" s="55"/>
      <c r="BB210" s="55"/>
      <c r="BC210" s="55"/>
      <c r="BD210" s="55"/>
      <c r="BE210" s="55"/>
    </row>
    <row r="211" ht="30.0" customHeight="1">
      <c r="A211" s="1"/>
      <c r="B211" s="166" t="str">
        <f t="shared" si="1"/>
        <v>0</v>
      </c>
      <c r="C211" s="108" t="str">
        <f t="shared" si="18"/>
        <v>-</v>
      </c>
      <c r="D211" s="150" t="str">
        <f>IF('CADASTRO PROD'!D209 = "","", 'CADASTRO PROD'!D209)</f>
        <v/>
      </c>
      <c r="E211" s="110" t="str">
        <f>IF('CADASTRO PROD'!E209:G209 = "", "", 'CADASTRO PROD'!E209:G209)</f>
        <v/>
      </c>
      <c r="F211" s="92"/>
      <c r="G211" s="93"/>
      <c r="H211" s="111" t="str">
        <f>IFERROR(VLOOKUP(D211, 'CADASTRO PROD'!$D$8:$H$407, 5, FALSE),"")</f>
        <v/>
      </c>
      <c r="I211" s="111" t="str">
        <f>VLOOKUP(D211, 'INVENTÁRIO'!$D$11:$I$511, 6, FALSE)</f>
        <v/>
      </c>
      <c r="J211" s="108" t="str">
        <f t="shared" si="2"/>
        <v/>
      </c>
      <c r="K211" s="113" t="str">
        <f>IF(D211 = "", "", SUMIFS('LANÇAMENTOS ENT'!T:T, 'LANÇAMENTOS ENT'!E:E, D211))</f>
        <v>  </v>
      </c>
      <c r="L211" s="113" t="str">
        <f>IF(D211 = "", "",SUMIFS('LANÇAMENTOS SAÍ'!M:M, 'LANÇAMENTOS SAÍ'!E:E, D211))</f>
        <v>  </v>
      </c>
      <c r="M211" s="132" t="str">
        <f>IF(D211 = "", "", SUMIFS('LANÇAMENTOS ENT'!N:N, 'LANÇAMENTOS ENT'!E:E, D211))</f>
        <v/>
      </c>
      <c r="N211" s="132" t="str">
        <f>IF(D211 = "", "",SUMIFS('LANÇAMENTOS SAÍ'!K:K, 'LANÇAMENTOS SAÍ'!E:E, D211))</f>
        <v/>
      </c>
      <c r="O211" s="197" t="str">
        <f>IFERROR(VLOOKUP(D211,'INVENTÁRIO'!$D$11:$L$411, 9, FALSE)/SUM('INVENTÁRIO'!L:L),"")</f>
        <v>0.0%</v>
      </c>
      <c r="P211" s="197" t="str">
        <f>IFERROR(I211/SUM('INVENTÁRIO'!I:I), "")</f>
        <v>0.0%</v>
      </c>
      <c r="Q211" s="132" t="str">
        <f t="shared" si="3"/>
        <v/>
      </c>
      <c r="R211" s="132" t="str">
        <f t="shared" si="4"/>
        <v/>
      </c>
      <c r="S211" s="185"/>
      <c r="T211" s="185"/>
      <c r="U211" s="35"/>
      <c r="V211" s="4"/>
      <c r="W211" s="4"/>
      <c r="X211" s="4"/>
      <c r="Y211" s="55"/>
      <c r="Z211" s="55" t="str">
        <f t="shared" si="6"/>
        <v/>
      </c>
      <c r="AA211" s="105" t="str">
        <f t="shared" si="7"/>
        <v/>
      </c>
      <c r="AB211" s="152" t="str">
        <f t="shared" si="8"/>
        <v/>
      </c>
      <c r="AC211" s="55"/>
      <c r="AD211" s="55" t="str">
        <f t="shared" si="9"/>
        <v/>
      </c>
      <c r="AE211" s="105" t="str">
        <f t="shared" si="19"/>
        <v/>
      </c>
      <c r="AF211" s="55" t="str">
        <f t="shared" si="10"/>
        <v/>
      </c>
      <c r="AG211" s="55"/>
      <c r="AH211" s="55" t="str">
        <f t="shared" si="11"/>
        <v>#NUM!</v>
      </c>
      <c r="AI211" s="55" t="str">
        <f t="shared" si="12"/>
        <v>#NUM!</v>
      </c>
      <c r="AJ211" s="152" t="str">
        <f t="shared" si="13"/>
        <v/>
      </c>
      <c r="AK211" s="176" t="str">
        <f t="shared" si="14"/>
        <v/>
      </c>
      <c r="AL211" s="176" t="str">
        <f t="shared" si="20"/>
        <v/>
      </c>
      <c r="AM211" s="176" t="str">
        <f t="shared" si="15"/>
        <v/>
      </c>
      <c r="AN211" s="55"/>
      <c r="AO211" s="55"/>
      <c r="AP211" s="55"/>
      <c r="AQ211" s="105" t="str">
        <f t="shared" si="16"/>
        <v/>
      </c>
      <c r="AR211" s="105"/>
      <c r="AS211" s="129" t="str">
        <f>'CADASTRO PROD'!I209</f>
        <v/>
      </c>
      <c r="AT211" s="129" t="str">
        <f t="shared" si="17"/>
        <v>0</v>
      </c>
      <c r="AU211" s="105" t="str">
        <f t="shared" si="21"/>
        <v/>
      </c>
      <c r="AV211" s="129"/>
      <c r="AW211" s="129"/>
      <c r="AX211" s="129"/>
      <c r="AY211" s="129"/>
      <c r="AZ211" s="129"/>
      <c r="BA211" s="55"/>
      <c r="BB211" s="55"/>
      <c r="BC211" s="55"/>
      <c r="BD211" s="55"/>
      <c r="BE211" s="55"/>
    </row>
    <row r="212" ht="30.0" customHeight="1">
      <c r="A212" s="1"/>
      <c r="B212" s="166" t="str">
        <f t="shared" si="1"/>
        <v>0</v>
      </c>
      <c r="C212" s="98" t="str">
        <f t="shared" si="18"/>
        <v>-</v>
      </c>
      <c r="D212" s="151" t="str">
        <f>IF('CADASTRO PROD'!D210 = "","", 'CADASTRO PROD'!D210)</f>
        <v/>
      </c>
      <c r="E212" s="100" t="str">
        <f>IF('CADASTRO PROD'!E210:G210 = "", "", 'CADASTRO PROD'!E210:G210)</f>
        <v/>
      </c>
      <c r="F212" s="92"/>
      <c r="G212" s="93"/>
      <c r="H212" s="101" t="str">
        <f>IFERROR(VLOOKUP(D212, 'CADASTRO PROD'!$D$8:$H$407, 5, FALSE),"")</f>
        <v/>
      </c>
      <c r="I212" s="101" t="str">
        <f>VLOOKUP(D212, 'INVENTÁRIO'!$D$11:$I$511, 6, FALSE)</f>
        <v/>
      </c>
      <c r="J212" s="98" t="str">
        <f t="shared" si="2"/>
        <v/>
      </c>
      <c r="K212" s="103" t="str">
        <f>IF(D212 = "", "", SUMIFS('LANÇAMENTOS ENT'!T:T, 'LANÇAMENTOS ENT'!E:E, D212))</f>
        <v>  </v>
      </c>
      <c r="L212" s="103" t="str">
        <f>IF(D212 = "", "",SUMIFS('LANÇAMENTOS SAÍ'!M:M, 'LANÇAMENTOS SAÍ'!E:E, D212))</f>
        <v>  </v>
      </c>
      <c r="M212" s="124" t="str">
        <f>IF(D212 = "", "", SUMIFS('LANÇAMENTOS ENT'!N:N, 'LANÇAMENTOS ENT'!E:E, D212))</f>
        <v/>
      </c>
      <c r="N212" s="124" t="str">
        <f>IF(D212 = "", "",SUMIFS('LANÇAMENTOS SAÍ'!K:K, 'LANÇAMENTOS SAÍ'!E:E, D212))</f>
        <v/>
      </c>
      <c r="O212" s="195" t="str">
        <f>IFERROR(VLOOKUP(D212,'INVENTÁRIO'!$D$11:$L$411, 9, FALSE)/SUM('INVENTÁRIO'!L:L),"")</f>
        <v>0.0%</v>
      </c>
      <c r="P212" s="195" t="str">
        <f>IFERROR(I212/SUM('INVENTÁRIO'!I:I), "")</f>
        <v>0.0%</v>
      </c>
      <c r="Q212" s="124" t="str">
        <f t="shared" si="3"/>
        <v/>
      </c>
      <c r="R212" s="124" t="str">
        <f t="shared" si="4"/>
        <v/>
      </c>
      <c r="S212" s="185"/>
      <c r="T212" s="185"/>
      <c r="U212" s="35"/>
      <c r="V212" s="4"/>
      <c r="W212" s="4"/>
      <c r="X212" s="4"/>
      <c r="Y212" s="55"/>
      <c r="Z212" s="55" t="str">
        <f t="shared" si="6"/>
        <v/>
      </c>
      <c r="AA212" s="105" t="str">
        <f t="shared" si="7"/>
        <v/>
      </c>
      <c r="AB212" s="152" t="str">
        <f t="shared" si="8"/>
        <v/>
      </c>
      <c r="AC212" s="55"/>
      <c r="AD212" s="55" t="str">
        <f t="shared" si="9"/>
        <v/>
      </c>
      <c r="AE212" s="105" t="str">
        <f t="shared" si="19"/>
        <v/>
      </c>
      <c r="AF212" s="55" t="str">
        <f t="shared" si="10"/>
        <v/>
      </c>
      <c r="AG212" s="55"/>
      <c r="AH212" s="55" t="str">
        <f t="shared" si="11"/>
        <v>#NUM!</v>
      </c>
      <c r="AI212" s="55" t="str">
        <f t="shared" si="12"/>
        <v>#NUM!</v>
      </c>
      <c r="AJ212" s="152" t="str">
        <f t="shared" si="13"/>
        <v/>
      </c>
      <c r="AK212" s="176" t="str">
        <f t="shared" si="14"/>
        <v/>
      </c>
      <c r="AL212" s="176" t="str">
        <f t="shared" si="20"/>
        <v/>
      </c>
      <c r="AM212" s="176" t="str">
        <f t="shared" si="15"/>
        <v/>
      </c>
      <c r="AN212" s="55"/>
      <c r="AO212" s="55"/>
      <c r="AP212" s="55"/>
      <c r="AQ212" s="105" t="str">
        <f t="shared" si="16"/>
        <v/>
      </c>
      <c r="AR212" s="105"/>
      <c r="AS212" s="129" t="str">
        <f>'CADASTRO PROD'!I210</f>
        <v/>
      </c>
      <c r="AT212" s="129" t="str">
        <f t="shared" si="17"/>
        <v>0</v>
      </c>
      <c r="AU212" s="105" t="str">
        <f t="shared" si="21"/>
        <v/>
      </c>
      <c r="AV212" s="129"/>
      <c r="AW212" s="129"/>
      <c r="AX212" s="129"/>
      <c r="AY212" s="129"/>
      <c r="AZ212" s="129"/>
      <c r="BA212" s="55"/>
      <c r="BB212" s="55"/>
      <c r="BC212" s="55"/>
      <c r="BD212" s="55"/>
      <c r="BE212" s="55"/>
    </row>
    <row r="213" ht="30.0" customHeight="1">
      <c r="A213" s="1"/>
      <c r="B213" s="166" t="str">
        <f t="shared" si="1"/>
        <v>0</v>
      </c>
      <c r="C213" s="108" t="str">
        <f t="shared" si="18"/>
        <v>-</v>
      </c>
      <c r="D213" s="150" t="str">
        <f>IF('CADASTRO PROD'!D211 = "","", 'CADASTRO PROD'!D211)</f>
        <v/>
      </c>
      <c r="E213" s="110" t="str">
        <f>IF('CADASTRO PROD'!E211:G211 = "", "", 'CADASTRO PROD'!E211:G211)</f>
        <v/>
      </c>
      <c r="F213" s="92"/>
      <c r="G213" s="93"/>
      <c r="H213" s="111" t="str">
        <f>IFERROR(VLOOKUP(D213, 'CADASTRO PROD'!$D$8:$H$407, 5, FALSE),"")</f>
        <v/>
      </c>
      <c r="I213" s="111" t="str">
        <f>VLOOKUP(D213, 'INVENTÁRIO'!$D$11:$I$511, 6, FALSE)</f>
        <v/>
      </c>
      <c r="J213" s="108" t="str">
        <f t="shared" si="2"/>
        <v/>
      </c>
      <c r="K213" s="113" t="str">
        <f>IF(D213 = "", "", SUMIFS('LANÇAMENTOS ENT'!T:T, 'LANÇAMENTOS ENT'!E:E, D213))</f>
        <v>  </v>
      </c>
      <c r="L213" s="113" t="str">
        <f>IF(D213 = "", "",SUMIFS('LANÇAMENTOS SAÍ'!M:M, 'LANÇAMENTOS SAÍ'!E:E, D213))</f>
        <v>  </v>
      </c>
      <c r="M213" s="132" t="str">
        <f>IF(D213 = "", "", SUMIFS('LANÇAMENTOS ENT'!N:N, 'LANÇAMENTOS ENT'!E:E, D213))</f>
        <v/>
      </c>
      <c r="N213" s="132" t="str">
        <f>IF(D213 = "", "",SUMIFS('LANÇAMENTOS SAÍ'!K:K, 'LANÇAMENTOS SAÍ'!E:E, D213))</f>
        <v/>
      </c>
      <c r="O213" s="197" t="str">
        <f>IFERROR(VLOOKUP(D213,'INVENTÁRIO'!$D$11:$L$411, 9, FALSE)/SUM('INVENTÁRIO'!L:L),"")</f>
        <v>0.0%</v>
      </c>
      <c r="P213" s="197" t="str">
        <f>IFERROR(I213/SUM('INVENTÁRIO'!I:I), "")</f>
        <v>0.0%</v>
      </c>
      <c r="Q213" s="132" t="str">
        <f t="shared" si="3"/>
        <v/>
      </c>
      <c r="R213" s="132" t="str">
        <f t="shared" si="4"/>
        <v/>
      </c>
      <c r="S213" s="185"/>
      <c r="T213" s="185"/>
      <c r="U213" s="35"/>
      <c r="V213" s="4"/>
      <c r="W213" s="4"/>
      <c r="X213" s="4"/>
      <c r="Y213" s="55"/>
      <c r="Z213" s="55" t="str">
        <f t="shared" si="6"/>
        <v/>
      </c>
      <c r="AA213" s="105" t="str">
        <f t="shared" si="7"/>
        <v/>
      </c>
      <c r="AB213" s="152" t="str">
        <f t="shared" si="8"/>
        <v/>
      </c>
      <c r="AC213" s="55"/>
      <c r="AD213" s="55" t="str">
        <f t="shared" si="9"/>
        <v/>
      </c>
      <c r="AE213" s="105" t="str">
        <f t="shared" si="19"/>
        <v/>
      </c>
      <c r="AF213" s="55" t="str">
        <f t="shared" si="10"/>
        <v/>
      </c>
      <c r="AG213" s="55"/>
      <c r="AH213" s="55" t="str">
        <f t="shared" si="11"/>
        <v>#NUM!</v>
      </c>
      <c r="AI213" s="55" t="str">
        <f t="shared" si="12"/>
        <v>#NUM!</v>
      </c>
      <c r="AJ213" s="152" t="str">
        <f t="shared" si="13"/>
        <v/>
      </c>
      <c r="AK213" s="176" t="str">
        <f t="shared" si="14"/>
        <v/>
      </c>
      <c r="AL213" s="176" t="str">
        <f t="shared" si="20"/>
        <v/>
      </c>
      <c r="AM213" s="176" t="str">
        <f t="shared" si="15"/>
        <v/>
      </c>
      <c r="AN213" s="55"/>
      <c r="AO213" s="55"/>
      <c r="AP213" s="55"/>
      <c r="AQ213" s="105" t="str">
        <f t="shared" si="16"/>
        <v/>
      </c>
      <c r="AR213" s="105"/>
      <c r="AS213" s="129" t="str">
        <f>'CADASTRO PROD'!I211</f>
        <v/>
      </c>
      <c r="AT213" s="129" t="str">
        <f t="shared" si="17"/>
        <v>0</v>
      </c>
      <c r="AU213" s="105" t="str">
        <f t="shared" si="21"/>
        <v/>
      </c>
      <c r="AV213" s="129"/>
      <c r="AW213" s="129"/>
      <c r="AX213" s="129"/>
      <c r="AY213" s="129"/>
      <c r="AZ213" s="129"/>
      <c r="BA213" s="55"/>
      <c r="BB213" s="55"/>
      <c r="BC213" s="55"/>
      <c r="BD213" s="55"/>
      <c r="BE213" s="55"/>
    </row>
    <row r="214" ht="30.0" customHeight="1">
      <c r="A214" s="1"/>
      <c r="B214" s="166" t="str">
        <f t="shared" si="1"/>
        <v>0</v>
      </c>
      <c r="C214" s="98" t="str">
        <f t="shared" si="18"/>
        <v>-</v>
      </c>
      <c r="D214" s="151" t="str">
        <f>IF('CADASTRO PROD'!D212 = "","", 'CADASTRO PROD'!D212)</f>
        <v/>
      </c>
      <c r="E214" s="100" t="str">
        <f>IF('CADASTRO PROD'!E212:G212 = "", "", 'CADASTRO PROD'!E212:G212)</f>
        <v/>
      </c>
      <c r="F214" s="92"/>
      <c r="G214" s="93"/>
      <c r="H214" s="101" t="str">
        <f>IFERROR(VLOOKUP(D214, 'CADASTRO PROD'!$D$8:$H$407, 5, FALSE),"")</f>
        <v/>
      </c>
      <c r="I214" s="101" t="str">
        <f>VLOOKUP(D214, 'INVENTÁRIO'!$D$11:$I$511, 6, FALSE)</f>
        <v/>
      </c>
      <c r="J214" s="98" t="str">
        <f t="shared" si="2"/>
        <v/>
      </c>
      <c r="K214" s="103" t="str">
        <f>IF(D214 = "", "", SUMIFS('LANÇAMENTOS ENT'!T:T, 'LANÇAMENTOS ENT'!E:E, D214))</f>
        <v>  </v>
      </c>
      <c r="L214" s="103" t="str">
        <f>IF(D214 = "", "",SUMIFS('LANÇAMENTOS SAÍ'!M:M, 'LANÇAMENTOS SAÍ'!E:E, D214))</f>
        <v>  </v>
      </c>
      <c r="M214" s="124" t="str">
        <f>IF(D214 = "", "", SUMIFS('LANÇAMENTOS ENT'!N:N, 'LANÇAMENTOS ENT'!E:E, D214))</f>
        <v/>
      </c>
      <c r="N214" s="124" t="str">
        <f>IF(D214 = "", "",SUMIFS('LANÇAMENTOS SAÍ'!K:K, 'LANÇAMENTOS SAÍ'!E:E, D214))</f>
        <v/>
      </c>
      <c r="O214" s="195" t="str">
        <f>IFERROR(VLOOKUP(D214,'INVENTÁRIO'!$D$11:$L$411, 9, FALSE)/SUM('INVENTÁRIO'!L:L),"")</f>
        <v>0.0%</v>
      </c>
      <c r="P214" s="195" t="str">
        <f>IFERROR(I214/SUM('INVENTÁRIO'!I:I), "")</f>
        <v>0.0%</v>
      </c>
      <c r="Q214" s="124" t="str">
        <f t="shared" si="3"/>
        <v/>
      </c>
      <c r="R214" s="124" t="str">
        <f t="shared" si="4"/>
        <v/>
      </c>
      <c r="S214" s="185"/>
      <c r="T214" s="185"/>
      <c r="U214" s="35"/>
      <c r="V214" s="4"/>
      <c r="W214" s="4"/>
      <c r="X214" s="4"/>
      <c r="Y214" s="55"/>
      <c r="Z214" s="55" t="str">
        <f t="shared" si="6"/>
        <v/>
      </c>
      <c r="AA214" s="105" t="str">
        <f t="shared" si="7"/>
        <v/>
      </c>
      <c r="AB214" s="152" t="str">
        <f t="shared" si="8"/>
        <v/>
      </c>
      <c r="AC214" s="55"/>
      <c r="AD214" s="55" t="str">
        <f t="shared" si="9"/>
        <v/>
      </c>
      <c r="AE214" s="105" t="str">
        <f t="shared" si="19"/>
        <v/>
      </c>
      <c r="AF214" s="55" t="str">
        <f t="shared" si="10"/>
        <v/>
      </c>
      <c r="AG214" s="55"/>
      <c r="AH214" s="55" t="str">
        <f t="shared" si="11"/>
        <v>#NUM!</v>
      </c>
      <c r="AI214" s="55" t="str">
        <f t="shared" si="12"/>
        <v>#NUM!</v>
      </c>
      <c r="AJ214" s="152" t="str">
        <f t="shared" si="13"/>
        <v/>
      </c>
      <c r="AK214" s="176" t="str">
        <f t="shared" si="14"/>
        <v/>
      </c>
      <c r="AL214" s="176" t="str">
        <f t="shared" si="20"/>
        <v/>
      </c>
      <c r="AM214" s="176" t="str">
        <f t="shared" si="15"/>
        <v/>
      </c>
      <c r="AN214" s="55"/>
      <c r="AO214" s="55"/>
      <c r="AP214" s="55"/>
      <c r="AQ214" s="105" t="str">
        <f t="shared" si="16"/>
        <v/>
      </c>
      <c r="AR214" s="105"/>
      <c r="AS214" s="129" t="str">
        <f>'CADASTRO PROD'!I212</f>
        <v/>
      </c>
      <c r="AT214" s="129" t="str">
        <f t="shared" si="17"/>
        <v>0</v>
      </c>
      <c r="AU214" s="105" t="str">
        <f t="shared" si="21"/>
        <v/>
      </c>
      <c r="AV214" s="129"/>
      <c r="AW214" s="129"/>
      <c r="AX214" s="129"/>
      <c r="AY214" s="129"/>
      <c r="AZ214" s="129"/>
      <c r="BA214" s="55"/>
      <c r="BB214" s="55"/>
      <c r="BC214" s="55"/>
      <c r="BD214" s="55"/>
      <c r="BE214" s="55"/>
    </row>
    <row r="215" ht="30.0" customHeight="1">
      <c r="A215" s="1"/>
      <c r="B215" s="166" t="str">
        <f t="shared" si="1"/>
        <v>0</v>
      </c>
      <c r="C215" s="108" t="str">
        <f t="shared" si="18"/>
        <v>-</v>
      </c>
      <c r="D215" s="150" t="str">
        <f>IF('CADASTRO PROD'!D213 = "","", 'CADASTRO PROD'!D213)</f>
        <v/>
      </c>
      <c r="E215" s="110" t="str">
        <f>IF('CADASTRO PROD'!E213:G213 = "", "", 'CADASTRO PROD'!E213:G213)</f>
        <v/>
      </c>
      <c r="F215" s="92"/>
      <c r="G215" s="93"/>
      <c r="H215" s="111" t="str">
        <f>IFERROR(VLOOKUP(D215, 'CADASTRO PROD'!$D$8:$H$407, 5, FALSE),"")</f>
        <v/>
      </c>
      <c r="I215" s="111" t="str">
        <f>VLOOKUP(D215, 'INVENTÁRIO'!$D$11:$I$511, 6, FALSE)</f>
        <v/>
      </c>
      <c r="J215" s="108" t="str">
        <f t="shared" si="2"/>
        <v/>
      </c>
      <c r="K215" s="113" t="str">
        <f>IF(D215 = "", "", SUMIFS('LANÇAMENTOS ENT'!T:T, 'LANÇAMENTOS ENT'!E:E, D215))</f>
        <v>  </v>
      </c>
      <c r="L215" s="113" t="str">
        <f>IF(D215 = "", "",SUMIFS('LANÇAMENTOS SAÍ'!M:M, 'LANÇAMENTOS SAÍ'!E:E, D215))</f>
        <v>  </v>
      </c>
      <c r="M215" s="132" t="str">
        <f>IF(D215 = "", "", SUMIFS('LANÇAMENTOS ENT'!N:N, 'LANÇAMENTOS ENT'!E:E, D215))</f>
        <v/>
      </c>
      <c r="N215" s="132" t="str">
        <f>IF(D215 = "", "",SUMIFS('LANÇAMENTOS SAÍ'!K:K, 'LANÇAMENTOS SAÍ'!E:E, D215))</f>
        <v/>
      </c>
      <c r="O215" s="197" t="str">
        <f>IFERROR(VLOOKUP(D215,'INVENTÁRIO'!$D$11:$L$411, 9, FALSE)/SUM('INVENTÁRIO'!L:L),"")</f>
        <v>0.0%</v>
      </c>
      <c r="P215" s="197" t="str">
        <f>IFERROR(I215/SUM('INVENTÁRIO'!I:I), "")</f>
        <v>0.0%</v>
      </c>
      <c r="Q215" s="132" t="str">
        <f t="shared" si="3"/>
        <v/>
      </c>
      <c r="R215" s="132" t="str">
        <f t="shared" si="4"/>
        <v/>
      </c>
      <c r="S215" s="185"/>
      <c r="T215" s="185"/>
      <c r="U215" s="35"/>
      <c r="V215" s="4"/>
      <c r="W215" s="4"/>
      <c r="X215" s="4"/>
      <c r="Y215" s="55"/>
      <c r="Z215" s="55" t="str">
        <f t="shared" si="6"/>
        <v/>
      </c>
      <c r="AA215" s="105" t="str">
        <f t="shared" si="7"/>
        <v/>
      </c>
      <c r="AB215" s="152" t="str">
        <f t="shared" si="8"/>
        <v/>
      </c>
      <c r="AC215" s="55"/>
      <c r="AD215" s="55" t="str">
        <f t="shared" si="9"/>
        <v/>
      </c>
      <c r="AE215" s="105" t="str">
        <f t="shared" si="19"/>
        <v/>
      </c>
      <c r="AF215" s="55" t="str">
        <f t="shared" si="10"/>
        <v/>
      </c>
      <c r="AG215" s="55"/>
      <c r="AH215" s="55" t="str">
        <f t="shared" si="11"/>
        <v>#NUM!</v>
      </c>
      <c r="AI215" s="55" t="str">
        <f t="shared" si="12"/>
        <v>#NUM!</v>
      </c>
      <c r="AJ215" s="152" t="str">
        <f t="shared" si="13"/>
        <v/>
      </c>
      <c r="AK215" s="176" t="str">
        <f t="shared" si="14"/>
        <v/>
      </c>
      <c r="AL215" s="176" t="str">
        <f t="shared" si="20"/>
        <v/>
      </c>
      <c r="AM215" s="176" t="str">
        <f t="shared" si="15"/>
        <v/>
      </c>
      <c r="AN215" s="55"/>
      <c r="AO215" s="55"/>
      <c r="AP215" s="55"/>
      <c r="AQ215" s="105" t="str">
        <f t="shared" si="16"/>
        <v/>
      </c>
      <c r="AR215" s="105"/>
      <c r="AS215" s="129" t="str">
        <f>'CADASTRO PROD'!I213</f>
        <v/>
      </c>
      <c r="AT215" s="129" t="str">
        <f t="shared" si="17"/>
        <v>0</v>
      </c>
      <c r="AU215" s="105" t="str">
        <f t="shared" si="21"/>
        <v/>
      </c>
      <c r="AV215" s="129"/>
      <c r="AW215" s="129"/>
      <c r="AX215" s="129"/>
      <c r="AY215" s="129"/>
      <c r="AZ215" s="129"/>
      <c r="BA215" s="55"/>
      <c r="BB215" s="55"/>
      <c r="BC215" s="55"/>
      <c r="BD215" s="55"/>
      <c r="BE215" s="55"/>
    </row>
    <row r="216" ht="30.0" customHeight="1">
      <c r="A216" s="1"/>
      <c r="B216" s="166" t="str">
        <f t="shared" si="1"/>
        <v>0</v>
      </c>
      <c r="C216" s="98" t="str">
        <f t="shared" si="18"/>
        <v>-</v>
      </c>
      <c r="D216" s="151" t="str">
        <f>IF('CADASTRO PROD'!D214 = "","", 'CADASTRO PROD'!D214)</f>
        <v/>
      </c>
      <c r="E216" s="100" t="str">
        <f>IF('CADASTRO PROD'!E214:G214 = "", "", 'CADASTRO PROD'!E214:G214)</f>
        <v/>
      </c>
      <c r="F216" s="92"/>
      <c r="G216" s="93"/>
      <c r="H216" s="101" t="str">
        <f>IFERROR(VLOOKUP(D216, 'CADASTRO PROD'!$D$8:$H$407, 5, FALSE),"")</f>
        <v/>
      </c>
      <c r="I216" s="101" t="str">
        <f>VLOOKUP(D216, 'INVENTÁRIO'!$D$11:$I$511, 6, FALSE)</f>
        <v/>
      </c>
      <c r="J216" s="98" t="str">
        <f t="shared" si="2"/>
        <v/>
      </c>
      <c r="K216" s="103" t="str">
        <f>IF(D216 = "", "", SUMIFS('LANÇAMENTOS ENT'!T:T, 'LANÇAMENTOS ENT'!E:E, D216))</f>
        <v>  </v>
      </c>
      <c r="L216" s="103" t="str">
        <f>IF(D216 = "", "",SUMIFS('LANÇAMENTOS SAÍ'!M:M, 'LANÇAMENTOS SAÍ'!E:E, D216))</f>
        <v>  </v>
      </c>
      <c r="M216" s="124" t="str">
        <f>IF(D216 = "", "", SUMIFS('LANÇAMENTOS ENT'!N:N, 'LANÇAMENTOS ENT'!E:E, D216))</f>
        <v/>
      </c>
      <c r="N216" s="124" t="str">
        <f>IF(D216 = "", "",SUMIFS('LANÇAMENTOS SAÍ'!K:K, 'LANÇAMENTOS SAÍ'!E:E, D216))</f>
        <v/>
      </c>
      <c r="O216" s="195" t="str">
        <f>IFERROR(VLOOKUP(D216,'INVENTÁRIO'!$D$11:$L$411, 9, FALSE)/SUM('INVENTÁRIO'!L:L),"")</f>
        <v>0.0%</v>
      </c>
      <c r="P216" s="195" t="str">
        <f>IFERROR(I216/SUM('INVENTÁRIO'!I:I), "")</f>
        <v>0.0%</v>
      </c>
      <c r="Q216" s="124" t="str">
        <f t="shared" si="3"/>
        <v/>
      </c>
      <c r="R216" s="124" t="str">
        <f t="shared" si="4"/>
        <v/>
      </c>
      <c r="S216" s="185"/>
      <c r="T216" s="185"/>
      <c r="U216" s="35"/>
      <c r="V216" s="4"/>
      <c r="W216" s="4"/>
      <c r="X216" s="4"/>
      <c r="Y216" s="55"/>
      <c r="Z216" s="55" t="str">
        <f t="shared" si="6"/>
        <v/>
      </c>
      <c r="AA216" s="105" t="str">
        <f t="shared" si="7"/>
        <v/>
      </c>
      <c r="AB216" s="152" t="str">
        <f t="shared" si="8"/>
        <v/>
      </c>
      <c r="AC216" s="55"/>
      <c r="AD216" s="55" t="str">
        <f t="shared" si="9"/>
        <v/>
      </c>
      <c r="AE216" s="105" t="str">
        <f t="shared" si="19"/>
        <v/>
      </c>
      <c r="AF216" s="55" t="str">
        <f t="shared" si="10"/>
        <v/>
      </c>
      <c r="AG216" s="55"/>
      <c r="AH216" s="55" t="str">
        <f t="shared" si="11"/>
        <v>#NUM!</v>
      </c>
      <c r="AI216" s="55" t="str">
        <f t="shared" si="12"/>
        <v>#NUM!</v>
      </c>
      <c r="AJ216" s="152" t="str">
        <f t="shared" si="13"/>
        <v/>
      </c>
      <c r="AK216" s="176" t="str">
        <f t="shared" si="14"/>
        <v/>
      </c>
      <c r="AL216" s="176" t="str">
        <f t="shared" si="20"/>
        <v/>
      </c>
      <c r="AM216" s="176" t="str">
        <f t="shared" si="15"/>
        <v/>
      </c>
      <c r="AN216" s="55"/>
      <c r="AO216" s="55"/>
      <c r="AP216" s="55"/>
      <c r="AQ216" s="105" t="str">
        <f t="shared" si="16"/>
        <v/>
      </c>
      <c r="AR216" s="105"/>
      <c r="AS216" s="129" t="str">
        <f>'CADASTRO PROD'!I214</f>
        <v/>
      </c>
      <c r="AT216" s="129" t="str">
        <f t="shared" si="17"/>
        <v>0</v>
      </c>
      <c r="AU216" s="105" t="str">
        <f t="shared" si="21"/>
        <v/>
      </c>
      <c r="AV216" s="129"/>
      <c r="AW216" s="129"/>
      <c r="AX216" s="129"/>
      <c r="AY216" s="129"/>
      <c r="AZ216" s="129"/>
      <c r="BA216" s="55"/>
      <c r="BB216" s="55"/>
      <c r="BC216" s="55"/>
      <c r="BD216" s="55"/>
      <c r="BE216" s="55"/>
    </row>
    <row r="217" ht="30.0" customHeight="1">
      <c r="A217" s="1"/>
      <c r="B217" s="166" t="str">
        <f t="shared" si="1"/>
        <v>0</v>
      </c>
      <c r="C217" s="108" t="str">
        <f t="shared" si="18"/>
        <v>-</v>
      </c>
      <c r="D217" s="150" t="str">
        <f>IF('CADASTRO PROD'!D215 = "","", 'CADASTRO PROD'!D215)</f>
        <v/>
      </c>
      <c r="E217" s="110" t="str">
        <f>IF('CADASTRO PROD'!E215:G215 = "", "", 'CADASTRO PROD'!E215:G215)</f>
        <v/>
      </c>
      <c r="F217" s="92"/>
      <c r="G217" s="93"/>
      <c r="H217" s="111" t="str">
        <f>IFERROR(VLOOKUP(D217, 'CADASTRO PROD'!$D$8:$H$407, 5, FALSE),"")</f>
        <v/>
      </c>
      <c r="I217" s="111" t="str">
        <f>VLOOKUP(D217, 'INVENTÁRIO'!$D$11:$I$511, 6, FALSE)</f>
        <v/>
      </c>
      <c r="J217" s="108" t="str">
        <f t="shared" si="2"/>
        <v/>
      </c>
      <c r="K217" s="113" t="str">
        <f>IF(D217 = "", "", SUMIFS('LANÇAMENTOS ENT'!T:T, 'LANÇAMENTOS ENT'!E:E, D217))</f>
        <v>  </v>
      </c>
      <c r="L217" s="113" t="str">
        <f>IF(D217 = "", "",SUMIFS('LANÇAMENTOS SAÍ'!M:M, 'LANÇAMENTOS SAÍ'!E:E, D217))</f>
        <v>  </v>
      </c>
      <c r="M217" s="132" t="str">
        <f>IF(D217 = "", "", SUMIFS('LANÇAMENTOS ENT'!N:N, 'LANÇAMENTOS ENT'!E:E, D217))</f>
        <v/>
      </c>
      <c r="N217" s="132" t="str">
        <f>IF(D217 = "", "",SUMIFS('LANÇAMENTOS SAÍ'!K:K, 'LANÇAMENTOS SAÍ'!E:E, D217))</f>
        <v/>
      </c>
      <c r="O217" s="197" t="str">
        <f>IFERROR(VLOOKUP(D217,'INVENTÁRIO'!$D$11:$L$411, 9, FALSE)/SUM('INVENTÁRIO'!L:L),"")</f>
        <v>0.0%</v>
      </c>
      <c r="P217" s="197" t="str">
        <f>IFERROR(I217/SUM('INVENTÁRIO'!I:I), "")</f>
        <v>0.0%</v>
      </c>
      <c r="Q217" s="132" t="str">
        <f t="shared" si="3"/>
        <v/>
      </c>
      <c r="R217" s="132" t="str">
        <f t="shared" si="4"/>
        <v/>
      </c>
      <c r="S217" s="185"/>
      <c r="T217" s="185"/>
      <c r="U217" s="35"/>
      <c r="V217" s="4"/>
      <c r="W217" s="4"/>
      <c r="X217" s="4"/>
      <c r="Y217" s="55"/>
      <c r="Z217" s="55" t="str">
        <f t="shared" si="6"/>
        <v/>
      </c>
      <c r="AA217" s="105" t="str">
        <f t="shared" si="7"/>
        <v/>
      </c>
      <c r="AB217" s="152" t="str">
        <f t="shared" si="8"/>
        <v/>
      </c>
      <c r="AC217" s="55"/>
      <c r="AD217" s="55" t="str">
        <f t="shared" si="9"/>
        <v/>
      </c>
      <c r="AE217" s="105" t="str">
        <f t="shared" si="19"/>
        <v/>
      </c>
      <c r="AF217" s="55" t="str">
        <f t="shared" si="10"/>
        <v/>
      </c>
      <c r="AG217" s="55"/>
      <c r="AH217" s="55" t="str">
        <f t="shared" si="11"/>
        <v>#NUM!</v>
      </c>
      <c r="AI217" s="55" t="str">
        <f t="shared" si="12"/>
        <v>#NUM!</v>
      </c>
      <c r="AJ217" s="152" t="str">
        <f t="shared" si="13"/>
        <v/>
      </c>
      <c r="AK217" s="176" t="str">
        <f t="shared" si="14"/>
        <v/>
      </c>
      <c r="AL217" s="176" t="str">
        <f t="shared" si="20"/>
        <v/>
      </c>
      <c r="AM217" s="176" t="str">
        <f t="shared" si="15"/>
        <v/>
      </c>
      <c r="AN217" s="55"/>
      <c r="AO217" s="55"/>
      <c r="AP217" s="55"/>
      <c r="AQ217" s="105" t="str">
        <f t="shared" si="16"/>
        <v/>
      </c>
      <c r="AR217" s="105"/>
      <c r="AS217" s="129" t="str">
        <f>'CADASTRO PROD'!I215</f>
        <v/>
      </c>
      <c r="AT217" s="129" t="str">
        <f t="shared" si="17"/>
        <v>0</v>
      </c>
      <c r="AU217" s="105" t="str">
        <f t="shared" si="21"/>
        <v/>
      </c>
      <c r="AV217" s="129"/>
      <c r="AW217" s="129"/>
      <c r="AX217" s="129"/>
      <c r="AY217" s="129"/>
      <c r="AZ217" s="129"/>
      <c r="BA217" s="55"/>
      <c r="BB217" s="55"/>
      <c r="BC217" s="55"/>
      <c r="BD217" s="55"/>
      <c r="BE217" s="55"/>
    </row>
    <row r="218" ht="30.0" customHeight="1">
      <c r="A218" s="1"/>
      <c r="B218" s="166" t="str">
        <f t="shared" si="1"/>
        <v>0</v>
      </c>
      <c r="C218" s="98" t="str">
        <f t="shared" si="18"/>
        <v>-</v>
      </c>
      <c r="D218" s="151" t="str">
        <f>IF('CADASTRO PROD'!D216 = "","", 'CADASTRO PROD'!D216)</f>
        <v/>
      </c>
      <c r="E218" s="100" t="str">
        <f>IF('CADASTRO PROD'!E216:G216 = "", "", 'CADASTRO PROD'!E216:G216)</f>
        <v/>
      </c>
      <c r="F218" s="92"/>
      <c r="G218" s="93"/>
      <c r="H218" s="101" t="str">
        <f>IFERROR(VLOOKUP(D218, 'CADASTRO PROD'!$D$8:$H$407, 5, FALSE),"")</f>
        <v/>
      </c>
      <c r="I218" s="101" t="str">
        <f>VLOOKUP(D218, 'INVENTÁRIO'!$D$11:$I$511, 6, FALSE)</f>
        <v/>
      </c>
      <c r="J218" s="98" t="str">
        <f t="shared" si="2"/>
        <v/>
      </c>
      <c r="K218" s="103" t="str">
        <f>IF(D218 = "", "", SUMIFS('LANÇAMENTOS ENT'!T:T, 'LANÇAMENTOS ENT'!E:E, D218))</f>
        <v>  </v>
      </c>
      <c r="L218" s="103" t="str">
        <f>IF(D218 = "", "",SUMIFS('LANÇAMENTOS SAÍ'!M:M, 'LANÇAMENTOS SAÍ'!E:E, D218))</f>
        <v>  </v>
      </c>
      <c r="M218" s="124" t="str">
        <f>IF(D218 = "", "", SUMIFS('LANÇAMENTOS ENT'!N:N, 'LANÇAMENTOS ENT'!E:E, D218))</f>
        <v/>
      </c>
      <c r="N218" s="124" t="str">
        <f>IF(D218 = "", "",SUMIFS('LANÇAMENTOS SAÍ'!K:K, 'LANÇAMENTOS SAÍ'!E:E, D218))</f>
        <v/>
      </c>
      <c r="O218" s="195" t="str">
        <f>IFERROR(VLOOKUP(D218,'INVENTÁRIO'!$D$11:$L$411, 9, FALSE)/SUM('INVENTÁRIO'!L:L),"")</f>
        <v>0.0%</v>
      </c>
      <c r="P218" s="195" t="str">
        <f>IFERROR(I218/SUM('INVENTÁRIO'!I:I), "")</f>
        <v>0.0%</v>
      </c>
      <c r="Q218" s="124" t="str">
        <f t="shared" si="3"/>
        <v/>
      </c>
      <c r="R218" s="124" t="str">
        <f t="shared" si="4"/>
        <v/>
      </c>
      <c r="S218" s="185"/>
      <c r="T218" s="185"/>
      <c r="U218" s="35"/>
      <c r="V218" s="4"/>
      <c r="W218" s="4"/>
      <c r="X218" s="4"/>
      <c r="Y218" s="55"/>
      <c r="Z218" s="55" t="str">
        <f t="shared" si="6"/>
        <v/>
      </c>
      <c r="AA218" s="105" t="str">
        <f t="shared" si="7"/>
        <v/>
      </c>
      <c r="AB218" s="152" t="str">
        <f t="shared" si="8"/>
        <v/>
      </c>
      <c r="AC218" s="55"/>
      <c r="AD218" s="55" t="str">
        <f t="shared" si="9"/>
        <v/>
      </c>
      <c r="AE218" s="105" t="str">
        <f t="shared" si="19"/>
        <v/>
      </c>
      <c r="AF218" s="55" t="str">
        <f t="shared" si="10"/>
        <v/>
      </c>
      <c r="AG218" s="55"/>
      <c r="AH218" s="55" t="str">
        <f t="shared" si="11"/>
        <v>#NUM!</v>
      </c>
      <c r="AI218" s="55" t="str">
        <f t="shared" si="12"/>
        <v>#NUM!</v>
      </c>
      <c r="AJ218" s="152" t="str">
        <f t="shared" si="13"/>
        <v/>
      </c>
      <c r="AK218" s="176" t="str">
        <f t="shared" si="14"/>
        <v/>
      </c>
      <c r="AL218" s="176" t="str">
        <f t="shared" si="20"/>
        <v/>
      </c>
      <c r="AM218" s="176" t="str">
        <f t="shared" si="15"/>
        <v/>
      </c>
      <c r="AN218" s="55"/>
      <c r="AO218" s="55"/>
      <c r="AP218" s="55"/>
      <c r="AQ218" s="105" t="str">
        <f t="shared" si="16"/>
        <v/>
      </c>
      <c r="AR218" s="105"/>
      <c r="AS218" s="129" t="str">
        <f>'CADASTRO PROD'!I216</f>
        <v/>
      </c>
      <c r="AT218" s="129" t="str">
        <f t="shared" si="17"/>
        <v>0</v>
      </c>
      <c r="AU218" s="105" t="str">
        <f t="shared" si="21"/>
        <v/>
      </c>
      <c r="AV218" s="129"/>
      <c r="AW218" s="129"/>
      <c r="AX218" s="129"/>
      <c r="AY218" s="129"/>
      <c r="AZ218" s="129"/>
      <c r="BA218" s="55"/>
      <c r="BB218" s="55"/>
      <c r="BC218" s="55"/>
      <c r="BD218" s="55"/>
      <c r="BE218" s="55"/>
    </row>
    <row r="219" ht="30.0" customHeight="1">
      <c r="A219" s="1"/>
      <c r="B219" s="166" t="str">
        <f t="shared" si="1"/>
        <v>0</v>
      </c>
      <c r="C219" s="108" t="str">
        <f t="shared" si="18"/>
        <v>-</v>
      </c>
      <c r="D219" s="150" t="str">
        <f>IF('CADASTRO PROD'!D217 = "","", 'CADASTRO PROD'!D217)</f>
        <v/>
      </c>
      <c r="E219" s="110" t="str">
        <f>IF('CADASTRO PROD'!E217:G217 = "", "", 'CADASTRO PROD'!E217:G217)</f>
        <v/>
      </c>
      <c r="F219" s="92"/>
      <c r="G219" s="93"/>
      <c r="H219" s="111" t="str">
        <f>IFERROR(VLOOKUP(D219, 'CADASTRO PROD'!$D$8:$H$407, 5, FALSE),"")</f>
        <v/>
      </c>
      <c r="I219" s="111" t="str">
        <f>VLOOKUP(D219, 'INVENTÁRIO'!$D$11:$I$511, 6, FALSE)</f>
        <v/>
      </c>
      <c r="J219" s="108" t="str">
        <f t="shared" si="2"/>
        <v/>
      </c>
      <c r="K219" s="113" t="str">
        <f>IF(D219 = "", "", SUMIFS('LANÇAMENTOS ENT'!T:T, 'LANÇAMENTOS ENT'!E:E, D219))</f>
        <v>  </v>
      </c>
      <c r="L219" s="113" t="str">
        <f>IF(D219 = "", "",SUMIFS('LANÇAMENTOS SAÍ'!M:M, 'LANÇAMENTOS SAÍ'!E:E, D219))</f>
        <v>  </v>
      </c>
      <c r="M219" s="132" t="str">
        <f>IF(D219 = "", "", SUMIFS('LANÇAMENTOS ENT'!N:N, 'LANÇAMENTOS ENT'!E:E, D219))</f>
        <v/>
      </c>
      <c r="N219" s="132" t="str">
        <f>IF(D219 = "", "",SUMIFS('LANÇAMENTOS SAÍ'!K:K, 'LANÇAMENTOS SAÍ'!E:E, D219))</f>
        <v/>
      </c>
      <c r="O219" s="197" t="str">
        <f>IFERROR(VLOOKUP(D219,'INVENTÁRIO'!$D$11:$L$411, 9, FALSE)/SUM('INVENTÁRIO'!L:L),"")</f>
        <v>0.0%</v>
      </c>
      <c r="P219" s="197" t="str">
        <f>IFERROR(I219/SUM('INVENTÁRIO'!I:I), "")</f>
        <v>0.0%</v>
      </c>
      <c r="Q219" s="132" t="str">
        <f t="shared" si="3"/>
        <v/>
      </c>
      <c r="R219" s="132" t="str">
        <f t="shared" si="4"/>
        <v/>
      </c>
      <c r="S219" s="185"/>
      <c r="T219" s="185"/>
      <c r="U219" s="35"/>
      <c r="V219" s="4"/>
      <c r="W219" s="4"/>
      <c r="X219" s="4"/>
      <c r="Y219" s="55"/>
      <c r="Z219" s="55" t="str">
        <f t="shared" si="6"/>
        <v/>
      </c>
      <c r="AA219" s="105" t="str">
        <f t="shared" si="7"/>
        <v/>
      </c>
      <c r="AB219" s="152" t="str">
        <f t="shared" si="8"/>
        <v/>
      </c>
      <c r="AC219" s="55"/>
      <c r="AD219" s="55" t="str">
        <f t="shared" si="9"/>
        <v/>
      </c>
      <c r="AE219" s="105" t="str">
        <f t="shared" si="19"/>
        <v/>
      </c>
      <c r="AF219" s="55" t="str">
        <f t="shared" si="10"/>
        <v/>
      </c>
      <c r="AG219" s="55"/>
      <c r="AH219" s="55" t="str">
        <f t="shared" si="11"/>
        <v>#NUM!</v>
      </c>
      <c r="AI219" s="55" t="str">
        <f t="shared" si="12"/>
        <v>#NUM!</v>
      </c>
      <c r="AJ219" s="152" t="str">
        <f t="shared" si="13"/>
        <v/>
      </c>
      <c r="AK219" s="176" t="str">
        <f t="shared" si="14"/>
        <v/>
      </c>
      <c r="AL219" s="176" t="str">
        <f t="shared" si="20"/>
        <v/>
      </c>
      <c r="AM219" s="176" t="str">
        <f t="shared" si="15"/>
        <v/>
      </c>
      <c r="AN219" s="55"/>
      <c r="AO219" s="55"/>
      <c r="AP219" s="55"/>
      <c r="AQ219" s="105" t="str">
        <f t="shared" si="16"/>
        <v/>
      </c>
      <c r="AR219" s="105"/>
      <c r="AS219" s="129" t="str">
        <f>'CADASTRO PROD'!I217</f>
        <v/>
      </c>
      <c r="AT219" s="129" t="str">
        <f t="shared" si="17"/>
        <v>0</v>
      </c>
      <c r="AU219" s="105" t="str">
        <f t="shared" si="21"/>
        <v/>
      </c>
      <c r="AV219" s="129"/>
      <c r="AW219" s="129"/>
      <c r="AX219" s="129"/>
      <c r="AY219" s="129"/>
      <c r="AZ219" s="129"/>
      <c r="BA219" s="55"/>
      <c r="BB219" s="55"/>
      <c r="BC219" s="55"/>
      <c r="BD219" s="55"/>
      <c r="BE219" s="55"/>
    </row>
    <row r="220" ht="30.0" customHeight="1">
      <c r="A220" s="1"/>
      <c r="B220" s="166" t="str">
        <f t="shared" si="1"/>
        <v>0</v>
      </c>
      <c r="C220" s="98" t="str">
        <f t="shared" si="18"/>
        <v>-</v>
      </c>
      <c r="D220" s="151" t="str">
        <f>IF('CADASTRO PROD'!D218 = "","", 'CADASTRO PROD'!D218)</f>
        <v/>
      </c>
      <c r="E220" s="100" t="str">
        <f>IF('CADASTRO PROD'!E218:G218 = "", "", 'CADASTRO PROD'!E218:G218)</f>
        <v/>
      </c>
      <c r="F220" s="92"/>
      <c r="G220" s="93"/>
      <c r="H220" s="101" t="str">
        <f>IFERROR(VLOOKUP(D220, 'CADASTRO PROD'!$D$8:$H$407, 5, FALSE),"")</f>
        <v/>
      </c>
      <c r="I220" s="101" t="str">
        <f>VLOOKUP(D220, 'INVENTÁRIO'!$D$11:$I$511, 6, FALSE)</f>
        <v/>
      </c>
      <c r="J220" s="98" t="str">
        <f t="shared" si="2"/>
        <v/>
      </c>
      <c r="K220" s="103" t="str">
        <f>IF(D220 = "", "", SUMIFS('LANÇAMENTOS ENT'!T:T, 'LANÇAMENTOS ENT'!E:E, D220))</f>
        <v>  </v>
      </c>
      <c r="L220" s="103" t="str">
        <f>IF(D220 = "", "",SUMIFS('LANÇAMENTOS SAÍ'!M:M, 'LANÇAMENTOS SAÍ'!E:E, D220))</f>
        <v>  </v>
      </c>
      <c r="M220" s="124" t="str">
        <f>IF(D220 = "", "", SUMIFS('LANÇAMENTOS ENT'!N:N, 'LANÇAMENTOS ENT'!E:E, D220))</f>
        <v/>
      </c>
      <c r="N220" s="124" t="str">
        <f>IF(D220 = "", "",SUMIFS('LANÇAMENTOS SAÍ'!K:K, 'LANÇAMENTOS SAÍ'!E:E, D220))</f>
        <v/>
      </c>
      <c r="O220" s="195" t="str">
        <f>IFERROR(VLOOKUP(D220,'INVENTÁRIO'!$D$11:$L$411, 9, FALSE)/SUM('INVENTÁRIO'!L:L),"")</f>
        <v>0.0%</v>
      </c>
      <c r="P220" s="195" t="str">
        <f>IFERROR(I220/SUM('INVENTÁRIO'!I:I), "")</f>
        <v>0.0%</v>
      </c>
      <c r="Q220" s="124" t="str">
        <f t="shared" si="3"/>
        <v/>
      </c>
      <c r="R220" s="124" t="str">
        <f t="shared" si="4"/>
        <v/>
      </c>
      <c r="S220" s="185"/>
      <c r="T220" s="185"/>
      <c r="U220" s="35"/>
      <c r="V220" s="4"/>
      <c r="W220" s="4"/>
      <c r="X220" s="4"/>
      <c r="Y220" s="55"/>
      <c r="Z220" s="55" t="str">
        <f t="shared" si="6"/>
        <v/>
      </c>
      <c r="AA220" s="105" t="str">
        <f t="shared" si="7"/>
        <v/>
      </c>
      <c r="AB220" s="152" t="str">
        <f t="shared" si="8"/>
        <v/>
      </c>
      <c r="AC220" s="55"/>
      <c r="AD220" s="55" t="str">
        <f t="shared" si="9"/>
        <v/>
      </c>
      <c r="AE220" s="105" t="str">
        <f t="shared" si="19"/>
        <v/>
      </c>
      <c r="AF220" s="55" t="str">
        <f t="shared" si="10"/>
        <v/>
      </c>
      <c r="AG220" s="55"/>
      <c r="AH220" s="55" t="str">
        <f t="shared" si="11"/>
        <v>#NUM!</v>
      </c>
      <c r="AI220" s="55" t="str">
        <f t="shared" si="12"/>
        <v>#NUM!</v>
      </c>
      <c r="AJ220" s="152" t="str">
        <f t="shared" si="13"/>
        <v/>
      </c>
      <c r="AK220" s="176" t="str">
        <f t="shared" si="14"/>
        <v/>
      </c>
      <c r="AL220" s="176" t="str">
        <f t="shared" si="20"/>
        <v/>
      </c>
      <c r="AM220" s="176" t="str">
        <f t="shared" si="15"/>
        <v/>
      </c>
      <c r="AN220" s="55"/>
      <c r="AO220" s="55"/>
      <c r="AP220" s="55"/>
      <c r="AQ220" s="105" t="str">
        <f t="shared" si="16"/>
        <v/>
      </c>
      <c r="AR220" s="105"/>
      <c r="AS220" s="129" t="str">
        <f>'CADASTRO PROD'!I218</f>
        <v/>
      </c>
      <c r="AT220" s="129" t="str">
        <f t="shared" si="17"/>
        <v>0</v>
      </c>
      <c r="AU220" s="105" t="str">
        <f t="shared" si="21"/>
        <v/>
      </c>
      <c r="AV220" s="129"/>
      <c r="AW220" s="129"/>
      <c r="AX220" s="129"/>
      <c r="AY220" s="129"/>
      <c r="AZ220" s="129"/>
      <c r="BA220" s="55"/>
      <c r="BB220" s="55"/>
      <c r="BC220" s="55"/>
      <c r="BD220" s="55"/>
      <c r="BE220" s="55"/>
    </row>
    <row r="221" ht="30.0" customHeight="1">
      <c r="A221" s="1"/>
      <c r="B221" s="166" t="str">
        <f t="shared" si="1"/>
        <v>0</v>
      </c>
      <c r="C221" s="108" t="str">
        <f t="shared" si="18"/>
        <v>-</v>
      </c>
      <c r="D221" s="150" t="str">
        <f>IF('CADASTRO PROD'!D219 = "","", 'CADASTRO PROD'!D219)</f>
        <v/>
      </c>
      <c r="E221" s="110" t="str">
        <f>IF('CADASTRO PROD'!E219:G219 = "", "", 'CADASTRO PROD'!E219:G219)</f>
        <v/>
      </c>
      <c r="F221" s="92"/>
      <c r="G221" s="93"/>
      <c r="H221" s="111" t="str">
        <f>IFERROR(VLOOKUP(D221, 'CADASTRO PROD'!$D$8:$H$407, 5, FALSE),"")</f>
        <v/>
      </c>
      <c r="I221" s="111" t="str">
        <f>VLOOKUP(D221, 'INVENTÁRIO'!$D$11:$I$511, 6, FALSE)</f>
        <v/>
      </c>
      <c r="J221" s="108" t="str">
        <f t="shared" si="2"/>
        <v/>
      </c>
      <c r="K221" s="113" t="str">
        <f>IF(D221 = "", "", SUMIFS('LANÇAMENTOS ENT'!T:T, 'LANÇAMENTOS ENT'!E:E, D221))</f>
        <v>  </v>
      </c>
      <c r="L221" s="113" t="str">
        <f>IF(D221 = "", "",SUMIFS('LANÇAMENTOS SAÍ'!M:M, 'LANÇAMENTOS SAÍ'!E:E, D221))</f>
        <v>  </v>
      </c>
      <c r="M221" s="132" t="str">
        <f>IF(D221 = "", "", SUMIFS('LANÇAMENTOS ENT'!N:N, 'LANÇAMENTOS ENT'!E:E, D221))</f>
        <v/>
      </c>
      <c r="N221" s="132" t="str">
        <f>IF(D221 = "", "",SUMIFS('LANÇAMENTOS SAÍ'!K:K, 'LANÇAMENTOS SAÍ'!E:E, D221))</f>
        <v/>
      </c>
      <c r="O221" s="197" t="str">
        <f>IFERROR(VLOOKUP(D221,'INVENTÁRIO'!$D$11:$L$411, 9, FALSE)/SUM('INVENTÁRIO'!L:L),"")</f>
        <v>0.0%</v>
      </c>
      <c r="P221" s="197" t="str">
        <f>IFERROR(I221/SUM('INVENTÁRIO'!I:I), "")</f>
        <v>0.0%</v>
      </c>
      <c r="Q221" s="132" t="str">
        <f t="shared" si="3"/>
        <v/>
      </c>
      <c r="R221" s="132" t="str">
        <f t="shared" si="4"/>
        <v/>
      </c>
      <c r="S221" s="185"/>
      <c r="T221" s="185"/>
      <c r="U221" s="35"/>
      <c r="V221" s="4"/>
      <c r="W221" s="4"/>
      <c r="X221" s="4"/>
      <c r="Y221" s="55"/>
      <c r="Z221" s="55" t="str">
        <f t="shared" si="6"/>
        <v/>
      </c>
      <c r="AA221" s="105" t="str">
        <f t="shared" si="7"/>
        <v/>
      </c>
      <c r="AB221" s="152" t="str">
        <f t="shared" si="8"/>
        <v/>
      </c>
      <c r="AC221" s="55"/>
      <c r="AD221" s="55" t="str">
        <f t="shared" si="9"/>
        <v/>
      </c>
      <c r="AE221" s="105" t="str">
        <f t="shared" si="19"/>
        <v/>
      </c>
      <c r="AF221" s="55" t="str">
        <f t="shared" si="10"/>
        <v/>
      </c>
      <c r="AG221" s="55"/>
      <c r="AH221" s="55" t="str">
        <f t="shared" si="11"/>
        <v>#NUM!</v>
      </c>
      <c r="AI221" s="55" t="str">
        <f t="shared" si="12"/>
        <v>#NUM!</v>
      </c>
      <c r="AJ221" s="152" t="str">
        <f t="shared" si="13"/>
        <v/>
      </c>
      <c r="AK221" s="176" t="str">
        <f t="shared" si="14"/>
        <v/>
      </c>
      <c r="AL221" s="176" t="str">
        <f t="shared" si="20"/>
        <v/>
      </c>
      <c r="AM221" s="176" t="str">
        <f t="shared" si="15"/>
        <v/>
      </c>
      <c r="AN221" s="55"/>
      <c r="AO221" s="55"/>
      <c r="AP221" s="55"/>
      <c r="AQ221" s="105" t="str">
        <f t="shared" si="16"/>
        <v/>
      </c>
      <c r="AR221" s="105"/>
      <c r="AS221" s="129" t="str">
        <f>'CADASTRO PROD'!I219</f>
        <v/>
      </c>
      <c r="AT221" s="129" t="str">
        <f t="shared" si="17"/>
        <v>0</v>
      </c>
      <c r="AU221" s="105" t="str">
        <f t="shared" si="21"/>
        <v/>
      </c>
      <c r="AV221" s="129"/>
      <c r="AW221" s="129"/>
      <c r="AX221" s="129"/>
      <c r="AY221" s="129"/>
      <c r="AZ221" s="129"/>
      <c r="BA221" s="55"/>
      <c r="BB221" s="55"/>
      <c r="BC221" s="55"/>
      <c r="BD221" s="55"/>
      <c r="BE221" s="55"/>
    </row>
    <row r="222" ht="30.0" customHeight="1">
      <c r="A222" s="1"/>
      <c r="B222" s="166" t="str">
        <f t="shared" si="1"/>
        <v>0</v>
      </c>
      <c r="C222" s="98" t="str">
        <f t="shared" si="18"/>
        <v>-</v>
      </c>
      <c r="D222" s="151" t="str">
        <f>IF('CADASTRO PROD'!D220 = "","", 'CADASTRO PROD'!D220)</f>
        <v/>
      </c>
      <c r="E222" s="100" t="str">
        <f>IF('CADASTRO PROD'!E220:G220 = "", "", 'CADASTRO PROD'!E220:G220)</f>
        <v/>
      </c>
      <c r="F222" s="92"/>
      <c r="G222" s="93"/>
      <c r="H222" s="101" t="str">
        <f>IFERROR(VLOOKUP(D222, 'CADASTRO PROD'!$D$8:$H$407, 5, FALSE),"")</f>
        <v/>
      </c>
      <c r="I222" s="101" t="str">
        <f>VLOOKUP(D222, 'INVENTÁRIO'!$D$11:$I$511, 6, FALSE)</f>
        <v/>
      </c>
      <c r="J222" s="98" t="str">
        <f t="shared" si="2"/>
        <v/>
      </c>
      <c r="K222" s="103" t="str">
        <f>IF(D222 = "", "", SUMIFS('LANÇAMENTOS ENT'!T:T, 'LANÇAMENTOS ENT'!E:E, D222))</f>
        <v>  </v>
      </c>
      <c r="L222" s="103" t="str">
        <f>IF(D222 = "", "",SUMIFS('LANÇAMENTOS SAÍ'!M:M, 'LANÇAMENTOS SAÍ'!E:E, D222))</f>
        <v>  </v>
      </c>
      <c r="M222" s="124" t="str">
        <f>IF(D222 = "", "", SUMIFS('LANÇAMENTOS ENT'!N:N, 'LANÇAMENTOS ENT'!E:E, D222))</f>
        <v/>
      </c>
      <c r="N222" s="124" t="str">
        <f>IF(D222 = "", "",SUMIFS('LANÇAMENTOS SAÍ'!K:K, 'LANÇAMENTOS SAÍ'!E:E, D222))</f>
        <v/>
      </c>
      <c r="O222" s="195" t="str">
        <f>IFERROR(VLOOKUP(D222,'INVENTÁRIO'!$D$11:$L$411, 9, FALSE)/SUM('INVENTÁRIO'!L:L),"")</f>
        <v>0.0%</v>
      </c>
      <c r="P222" s="195" t="str">
        <f>IFERROR(I222/SUM('INVENTÁRIO'!I:I), "")</f>
        <v>0.0%</v>
      </c>
      <c r="Q222" s="124" t="str">
        <f t="shared" si="3"/>
        <v/>
      </c>
      <c r="R222" s="124" t="str">
        <f t="shared" si="4"/>
        <v/>
      </c>
      <c r="S222" s="185"/>
      <c r="T222" s="185"/>
      <c r="U222" s="35"/>
      <c r="V222" s="4"/>
      <c r="W222" s="4"/>
      <c r="X222" s="4"/>
      <c r="Y222" s="55"/>
      <c r="Z222" s="55" t="str">
        <f t="shared" si="6"/>
        <v/>
      </c>
      <c r="AA222" s="105" t="str">
        <f t="shared" si="7"/>
        <v/>
      </c>
      <c r="AB222" s="152" t="str">
        <f t="shared" si="8"/>
        <v/>
      </c>
      <c r="AC222" s="55"/>
      <c r="AD222" s="55" t="str">
        <f t="shared" si="9"/>
        <v/>
      </c>
      <c r="AE222" s="105" t="str">
        <f t="shared" si="19"/>
        <v/>
      </c>
      <c r="AF222" s="55" t="str">
        <f t="shared" si="10"/>
        <v/>
      </c>
      <c r="AG222" s="55"/>
      <c r="AH222" s="55" t="str">
        <f t="shared" si="11"/>
        <v>#NUM!</v>
      </c>
      <c r="AI222" s="55" t="str">
        <f t="shared" si="12"/>
        <v>#NUM!</v>
      </c>
      <c r="AJ222" s="152" t="str">
        <f t="shared" si="13"/>
        <v/>
      </c>
      <c r="AK222" s="176" t="str">
        <f t="shared" si="14"/>
        <v/>
      </c>
      <c r="AL222" s="176" t="str">
        <f t="shared" si="20"/>
        <v/>
      </c>
      <c r="AM222" s="176" t="str">
        <f t="shared" si="15"/>
        <v/>
      </c>
      <c r="AN222" s="55"/>
      <c r="AO222" s="55"/>
      <c r="AP222" s="55"/>
      <c r="AQ222" s="105" t="str">
        <f t="shared" si="16"/>
        <v/>
      </c>
      <c r="AR222" s="105"/>
      <c r="AS222" s="129" t="str">
        <f>'CADASTRO PROD'!I220</f>
        <v/>
      </c>
      <c r="AT222" s="129" t="str">
        <f t="shared" si="17"/>
        <v>0</v>
      </c>
      <c r="AU222" s="105" t="str">
        <f t="shared" si="21"/>
        <v/>
      </c>
      <c r="AV222" s="129"/>
      <c r="AW222" s="129"/>
      <c r="AX222" s="129"/>
      <c r="AY222" s="129"/>
      <c r="AZ222" s="129"/>
      <c r="BA222" s="55"/>
      <c r="BB222" s="55"/>
      <c r="BC222" s="55"/>
      <c r="BD222" s="55"/>
      <c r="BE222" s="55"/>
    </row>
    <row r="223" ht="30.0" customHeight="1">
      <c r="A223" s="1"/>
      <c r="B223" s="166" t="str">
        <f t="shared" si="1"/>
        <v>0</v>
      </c>
      <c r="C223" s="108" t="str">
        <f t="shared" si="18"/>
        <v>-</v>
      </c>
      <c r="D223" s="150" t="str">
        <f>IF('CADASTRO PROD'!D221 = "","", 'CADASTRO PROD'!D221)</f>
        <v/>
      </c>
      <c r="E223" s="110" t="str">
        <f>IF('CADASTRO PROD'!E221:G221 = "", "", 'CADASTRO PROD'!E221:G221)</f>
        <v/>
      </c>
      <c r="F223" s="92"/>
      <c r="G223" s="93"/>
      <c r="H223" s="111" t="str">
        <f>IFERROR(VLOOKUP(D223, 'CADASTRO PROD'!$D$8:$H$407, 5, FALSE),"")</f>
        <v/>
      </c>
      <c r="I223" s="111" t="str">
        <f>VLOOKUP(D223, 'INVENTÁRIO'!$D$11:$I$511, 6, FALSE)</f>
        <v/>
      </c>
      <c r="J223" s="108" t="str">
        <f t="shared" si="2"/>
        <v/>
      </c>
      <c r="K223" s="113" t="str">
        <f>IF(D223 = "", "", SUMIFS('LANÇAMENTOS ENT'!T:T, 'LANÇAMENTOS ENT'!E:E, D223))</f>
        <v>  </v>
      </c>
      <c r="L223" s="113" t="str">
        <f>IF(D223 = "", "",SUMIFS('LANÇAMENTOS SAÍ'!M:M, 'LANÇAMENTOS SAÍ'!E:E, D223))</f>
        <v>  </v>
      </c>
      <c r="M223" s="132" t="str">
        <f>IF(D223 = "", "", SUMIFS('LANÇAMENTOS ENT'!N:N, 'LANÇAMENTOS ENT'!E:E, D223))</f>
        <v/>
      </c>
      <c r="N223" s="132" t="str">
        <f>IF(D223 = "", "",SUMIFS('LANÇAMENTOS SAÍ'!K:K, 'LANÇAMENTOS SAÍ'!E:E, D223))</f>
        <v/>
      </c>
      <c r="O223" s="197" t="str">
        <f>IFERROR(VLOOKUP(D223,'INVENTÁRIO'!$D$11:$L$411, 9, FALSE)/SUM('INVENTÁRIO'!L:L),"")</f>
        <v>0.0%</v>
      </c>
      <c r="P223" s="197" t="str">
        <f>IFERROR(I223/SUM('INVENTÁRIO'!I:I), "")</f>
        <v>0.0%</v>
      </c>
      <c r="Q223" s="132" t="str">
        <f t="shared" si="3"/>
        <v/>
      </c>
      <c r="R223" s="132" t="str">
        <f t="shared" si="4"/>
        <v/>
      </c>
      <c r="S223" s="185"/>
      <c r="T223" s="185"/>
      <c r="U223" s="35"/>
      <c r="V223" s="4"/>
      <c r="W223" s="4"/>
      <c r="X223" s="4"/>
      <c r="Y223" s="55"/>
      <c r="Z223" s="55" t="str">
        <f t="shared" si="6"/>
        <v/>
      </c>
      <c r="AA223" s="105" t="str">
        <f t="shared" si="7"/>
        <v/>
      </c>
      <c r="AB223" s="152" t="str">
        <f t="shared" si="8"/>
        <v/>
      </c>
      <c r="AC223" s="55"/>
      <c r="AD223" s="55" t="str">
        <f t="shared" si="9"/>
        <v/>
      </c>
      <c r="AE223" s="105" t="str">
        <f t="shared" si="19"/>
        <v/>
      </c>
      <c r="AF223" s="55" t="str">
        <f t="shared" si="10"/>
        <v/>
      </c>
      <c r="AG223" s="55"/>
      <c r="AH223" s="55" t="str">
        <f t="shared" si="11"/>
        <v>#NUM!</v>
      </c>
      <c r="AI223" s="55" t="str">
        <f t="shared" si="12"/>
        <v>#NUM!</v>
      </c>
      <c r="AJ223" s="152" t="str">
        <f t="shared" si="13"/>
        <v/>
      </c>
      <c r="AK223" s="176" t="str">
        <f t="shared" si="14"/>
        <v/>
      </c>
      <c r="AL223" s="176" t="str">
        <f t="shared" si="20"/>
        <v/>
      </c>
      <c r="AM223" s="176" t="str">
        <f t="shared" si="15"/>
        <v/>
      </c>
      <c r="AN223" s="55"/>
      <c r="AO223" s="55"/>
      <c r="AP223" s="55"/>
      <c r="AQ223" s="105" t="str">
        <f t="shared" si="16"/>
        <v/>
      </c>
      <c r="AR223" s="105"/>
      <c r="AS223" s="129" t="str">
        <f>'CADASTRO PROD'!I221</f>
        <v/>
      </c>
      <c r="AT223" s="129" t="str">
        <f t="shared" si="17"/>
        <v>0</v>
      </c>
      <c r="AU223" s="105" t="str">
        <f t="shared" si="21"/>
        <v/>
      </c>
      <c r="AV223" s="129"/>
      <c r="AW223" s="129"/>
      <c r="AX223" s="129"/>
      <c r="AY223" s="129"/>
      <c r="AZ223" s="129"/>
      <c r="BA223" s="55"/>
      <c r="BB223" s="55"/>
      <c r="BC223" s="55"/>
      <c r="BD223" s="55"/>
      <c r="BE223" s="55"/>
    </row>
    <row r="224" ht="30.0" customHeight="1">
      <c r="A224" s="1"/>
      <c r="B224" s="166" t="str">
        <f t="shared" si="1"/>
        <v>0</v>
      </c>
      <c r="C224" s="98" t="str">
        <f t="shared" si="18"/>
        <v>-</v>
      </c>
      <c r="D224" s="151" t="str">
        <f>IF('CADASTRO PROD'!D222 = "","", 'CADASTRO PROD'!D222)</f>
        <v/>
      </c>
      <c r="E224" s="100" t="str">
        <f>IF('CADASTRO PROD'!E222:G222 = "", "", 'CADASTRO PROD'!E222:G222)</f>
        <v/>
      </c>
      <c r="F224" s="92"/>
      <c r="G224" s="93"/>
      <c r="H224" s="101" t="str">
        <f>IFERROR(VLOOKUP(D224, 'CADASTRO PROD'!$D$8:$H$407, 5, FALSE),"")</f>
        <v/>
      </c>
      <c r="I224" s="101" t="str">
        <f>VLOOKUP(D224, 'INVENTÁRIO'!$D$11:$I$511, 6, FALSE)</f>
        <v/>
      </c>
      <c r="J224" s="98" t="str">
        <f t="shared" si="2"/>
        <v/>
      </c>
      <c r="K224" s="103" t="str">
        <f>IF(D224 = "", "", SUMIFS('LANÇAMENTOS ENT'!T:T, 'LANÇAMENTOS ENT'!E:E, D224))</f>
        <v>  </v>
      </c>
      <c r="L224" s="103" t="str">
        <f>IF(D224 = "", "",SUMIFS('LANÇAMENTOS SAÍ'!M:M, 'LANÇAMENTOS SAÍ'!E:E, D224))</f>
        <v>  </v>
      </c>
      <c r="M224" s="124" t="str">
        <f>IF(D224 = "", "", SUMIFS('LANÇAMENTOS ENT'!N:N, 'LANÇAMENTOS ENT'!E:E, D224))</f>
        <v/>
      </c>
      <c r="N224" s="124" t="str">
        <f>IF(D224 = "", "",SUMIFS('LANÇAMENTOS SAÍ'!K:K, 'LANÇAMENTOS SAÍ'!E:E, D224))</f>
        <v/>
      </c>
      <c r="O224" s="195" t="str">
        <f>IFERROR(VLOOKUP(D224,'INVENTÁRIO'!$D$11:$L$411, 9, FALSE)/SUM('INVENTÁRIO'!L:L),"")</f>
        <v>0.0%</v>
      </c>
      <c r="P224" s="195" t="str">
        <f>IFERROR(I224/SUM('INVENTÁRIO'!I:I), "")</f>
        <v>0.0%</v>
      </c>
      <c r="Q224" s="124" t="str">
        <f t="shared" si="3"/>
        <v/>
      </c>
      <c r="R224" s="124" t="str">
        <f t="shared" si="4"/>
        <v/>
      </c>
      <c r="S224" s="185"/>
      <c r="T224" s="185"/>
      <c r="U224" s="35"/>
      <c r="V224" s="4"/>
      <c r="W224" s="4"/>
      <c r="X224" s="4"/>
      <c r="Y224" s="55"/>
      <c r="Z224" s="55" t="str">
        <f t="shared" si="6"/>
        <v/>
      </c>
      <c r="AA224" s="105" t="str">
        <f t="shared" si="7"/>
        <v/>
      </c>
      <c r="AB224" s="152" t="str">
        <f t="shared" si="8"/>
        <v/>
      </c>
      <c r="AC224" s="55"/>
      <c r="AD224" s="55" t="str">
        <f t="shared" si="9"/>
        <v/>
      </c>
      <c r="AE224" s="105" t="str">
        <f t="shared" si="19"/>
        <v/>
      </c>
      <c r="AF224" s="55" t="str">
        <f t="shared" si="10"/>
        <v/>
      </c>
      <c r="AG224" s="55"/>
      <c r="AH224" s="55" t="str">
        <f t="shared" si="11"/>
        <v>#NUM!</v>
      </c>
      <c r="AI224" s="55" t="str">
        <f t="shared" si="12"/>
        <v>#NUM!</v>
      </c>
      <c r="AJ224" s="152" t="str">
        <f t="shared" si="13"/>
        <v/>
      </c>
      <c r="AK224" s="176" t="str">
        <f t="shared" si="14"/>
        <v/>
      </c>
      <c r="AL224" s="176" t="str">
        <f t="shared" si="20"/>
        <v/>
      </c>
      <c r="AM224" s="176" t="str">
        <f t="shared" si="15"/>
        <v/>
      </c>
      <c r="AN224" s="55"/>
      <c r="AO224" s="55"/>
      <c r="AP224" s="55"/>
      <c r="AQ224" s="105" t="str">
        <f t="shared" si="16"/>
        <v/>
      </c>
      <c r="AR224" s="105"/>
      <c r="AS224" s="129" t="str">
        <f>'CADASTRO PROD'!I222</f>
        <v/>
      </c>
      <c r="AT224" s="129" t="str">
        <f t="shared" si="17"/>
        <v>0</v>
      </c>
      <c r="AU224" s="105" t="str">
        <f t="shared" si="21"/>
        <v/>
      </c>
      <c r="AV224" s="129"/>
      <c r="AW224" s="129"/>
      <c r="AX224" s="129"/>
      <c r="AY224" s="129"/>
      <c r="AZ224" s="129"/>
      <c r="BA224" s="55"/>
      <c r="BB224" s="55"/>
      <c r="BC224" s="55"/>
      <c r="BD224" s="55"/>
      <c r="BE224" s="55"/>
    </row>
    <row r="225" ht="30.0" customHeight="1">
      <c r="A225" s="1"/>
      <c r="B225" s="166" t="str">
        <f t="shared" si="1"/>
        <v>0</v>
      </c>
      <c r="C225" s="108" t="str">
        <f t="shared" si="18"/>
        <v>-</v>
      </c>
      <c r="D225" s="150" t="str">
        <f>IF('CADASTRO PROD'!D223 = "","", 'CADASTRO PROD'!D223)</f>
        <v/>
      </c>
      <c r="E225" s="110" t="str">
        <f>IF('CADASTRO PROD'!E223:G223 = "", "", 'CADASTRO PROD'!E223:G223)</f>
        <v/>
      </c>
      <c r="F225" s="92"/>
      <c r="G225" s="93"/>
      <c r="H225" s="111" t="str">
        <f>IFERROR(VLOOKUP(D225, 'CADASTRO PROD'!$D$8:$H$407, 5, FALSE),"")</f>
        <v/>
      </c>
      <c r="I225" s="111" t="str">
        <f>VLOOKUP(D225, 'INVENTÁRIO'!$D$11:$I$511, 6, FALSE)</f>
        <v/>
      </c>
      <c r="J225" s="108" t="str">
        <f t="shared" si="2"/>
        <v/>
      </c>
      <c r="K225" s="113" t="str">
        <f>IF(D225 = "", "", SUMIFS('LANÇAMENTOS ENT'!T:T, 'LANÇAMENTOS ENT'!E:E, D225))</f>
        <v>  </v>
      </c>
      <c r="L225" s="113" t="str">
        <f>IF(D225 = "", "",SUMIFS('LANÇAMENTOS SAÍ'!M:M, 'LANÇAMENTOS SAÍ'!E:E, D225))</f>
        <v>  </v>
      </c>
      <c r="M225" s="132" t="str">
        <f>IF(D225 = "", "", SUMIFS('LANÇAMENTOS ENT'!N:N, 'LANÇAMENTOS ENT'!E:E, D225))</f>
        <v/>
      </c>
      <c r="N225" s="132" t="str">
        <f>IF(D225 = "", "",SUMIFS('LANÇAMENTOS SAÍ'!K:K, 'LANÇAMENTOS SAÍ'!E:E, D225))</f>
        <v/>
      </c>
      <c r="O225" s="197" t="str">
        <f>IFERROR(VLOOKUP(D225,'INVENTÁRIO'!$D$11:$L$411, 9, FALSE)/SUM('INVENTÁRIO'!L:L),"")</f>
        <v>0.0%</v>
      </c>
      <c r="P225" s="197" t="str">
        <f>IFERROR(I225/SUM('INVENTÁRIO'!I:I), "")</f>
        <v>0.0%</v>
      </c>
      <c r="Q225" s="132" t="str">
        <f t="shared" si="3"/>
        <v/>
      </c>
      <c r="R225" s="132" t="str">
        <f t="shared" si="4"/>
        <v/>
      </c>
      <c r="S225" s="185"/>
      <c r="T225" s="185"/>
      <c r="U225" s="35"/>
      <c r="V225" s="4"/>
      <c r="W225" s="4"/>
      <c r="X225" s="4"/>
      <c r="Y225" s="55"/>
      <c r="Z225" s="55" t="str">
        <f t="shared" si="6"/>
        <v/>
      </c>
      <c r="AA225" s="105" t="str">
        <f t="shared" si="7"/>
        <v/>
      </c>
      <c r="AB225" s="152" t="str">
        <f t="shared" si="8"/>
        <v/>
      </c>
      <c r="AC225" s="55"/>
      <c r="AD225" s="55" t="str">
        <f t="shared" si="9"/>
        <v/>
      </c>
      <c r="AE225" s="105" t="str">
        <f t="shared" si="19"/>
        <v/>
      </c>
      <c r="AF225" s="55" t="str">
        <f t="shared" si="10"/>
        <v/>
      </c>
      <c r="AG225" s="55"/>
      <c r="AH225" s="55" t="str">
        <f t="shared" si="11"/>
        <v>#NUM!</v>
      </c>
      <c r="AI225" s="55" t="str">
        <f t="shared" si="12"/>
        <v>#NUM!</v>
      </c>
      <c r="AJ225" s="152" t="str">
        <f t="shared" si="13"/>
        <v/>
      </c>
      <c r="AK225" s="176" t="str">
        <f t="shared" si="14"/>
        <v/>
      </c>
      <c r="AL225" s="176" t="str">
        <f t="shared" si="20"/>
        <v/>
      </c>
      <c r="AM225" s="176" t="str">
        <f t="shared" si="15"/>
        <v/>
      </c>
      <c r="AN225" s="55"/>
      <c r="AO225" s="55"/>
      <c r="AP225" s="55"/>
      <c r="AQ225" s="105" t="str">
        <f t="shared" si="16"/>
        <v/>
      </c>
      <c r="AR225" s="105"/>
      <c r="AS225" s="129" t="str">
        <f>'CADASTRO PROD'!I223</f>
        <v/>
      </c>
      <c r="AT225" s="129" t="str">
        <f t="shared" si="17"/>
        <v>0</v>
      </c>
      <c r="AU225" s="105" t="str">
        <f t="shared" si="21"/>
        <v/>
      </c>
      <c r="AV225" s="129"/>
      <c r="AW225" s="129"/>
      <c r="AX225" s="129"/>
      <c r="AY225" s="129"/>
      <c r="AZ225" s="129"/>
      <c r="BA225" s="55"/>
      <c r="BB225" s="55"/>
      <c r="BC225" s="55"/>
      <c r="BD225" s="55"/>
      <c r="BE225" s="55"/>
    </row>
    <row r="226" ht="30.0" customHeight="1">
      <c r="A226" s="1"/>
      <c r="B226" s="166" t="str">
        <f t="shared" si="1"/>
        <v>0</v>
      </c>
      <c r="C226" s="98" t="str">
        <f t="shared" si="18"/>
        <v>-</v>
      </c>
      <c r="D226" s="151" t="str">
        <f>IF('CADASTRO PROD'!D224 = "","", 'CADASTRO PROD'!D224)</f>
        <v/>
      </c>
      <c r="E226" s="100" t="str">
        <f>IF('CADASTRO PROD'!E224:G224 = "", "", 'CADASTRO PROD'!E224:G224)</f>
        <v/>
      </c>
      <c r="F226" s="92"/>
      <c r="G226" s="93"/>
      <c r="H226" s="101" t="str">
        <f>IFERROR(VLOOKUP(D226, 'CADASTRO PROD'!$D$8:$H$407, 5, FALSE),"")</f>
        <v/>
      </c>
      <c r="I226" s="101" t="str">
        <f>VLOOKUP(D226, 'INVENTÁRIO'!$D$11:$I$511, 6, FALSE)</f>
        <v/>
      </c>
      <c r="J226" s="98" t="str">
        <f t="shared" si="2"/>
        <v/>
      </c>
      <c r="K226" s="103" t="str">
        <f>IF(D226 = "", "", SUMIFS('LANÇAMENTOS ENT'!T:T, 'LANÇAMENTOS ENT'!E:E, D226))</f>
        <v>  </v>
      </c>
      <c r="L226" s="103" t="str">
        <f>IF(D226 = "", "",SUMIFS('LANÇAMENTOS SAÍ'!M:M, 'LANÇAMENTOS SAÍ'!E:E, D226))</f>
        <v>  </v>
      </c>
      <c r="M226" s="124" t="str">
        <f>IF(D226 = "", "", SUMIFS('LANÇAMENTOS ENT'!N:N, 'LANÇAMENTOS ENT'!E:E, D226))</f>
        <v/>
      </c>
      <c r="N226" s="124" t="str">
        <f>IF(D226 = "", "",SUMIFS('LANÇAMENTOS SAÍ'!K:K, 'LANÇAMENTOS SAÍ'!E:E, D226))</f>
        <v/>
      </c>
      <c r="O226" s="195" t="str">
        <f>IFERROR(VLOOKUP(D226,'INVENTÁRIO'!$D$11:$L$411, 9, FALSE)/SUM('INVENTÁRIO'!L:L),"")</f>
        <v>0.0%</v>
      </c>
      <c r="P226" s="195" t="str">
        <f>IFERROR(I226/SUM('INVENTÁRIO'!I:I), "")</f>
        <v>0.0%</v>
      </c>
      <c r="Q226" s="124" t="str">
        <f t="shared" si="3"/>
        <v/>
      </c>
      <c r="R226" s="124" t="str">
        <f t="shared" si="4"/>
        <v/>
      </c>
      <c r="S226" s="185"/>
      <c r="T226" s="185"/>
      <c r="U226" s="35"/>
      <c r="V226" s="4"/>
      <c r="W226" s="4"/>
      <c r="X226" s="4"/>
      <c r="Y226" s="55"/>
      <c r="Z226" s="55" t="str">
        <f t="shared" si="6"/>
        <v/>
      </c>
      <c r="AA226" s="105" t="str">
        <f t="shared" si="7"/>
        <v/>
      </c>
      <c r="AB226" s="152" t="str">
        <f t="shared" si="8"/>
        <v/>
      </c>
      <c r="AC226" s="55"/>
      <c r="AD226" s="55" t="str">
        <f t="shared" si="9"/>
        <v/>
      </c>
      <c r="AE226" s="105" t="str">
        <f t="shared" si="19"/>
        <v/>
      </c>
      <c r="AF226" s="55" t="str">
        <f t="shared" si="10"/>
        <v/>
      </c>
      <c r="AG226" s="55"/>
      <c r="AH226" s="55" t="str">
        <f t="shared" si="11"/>
        <v>#NUM!</v>
      </c>
      <c r="AI226" s="55" t="str">
        <f t="shared" si="12"/>
        <v>#NUM!</v>
      </c>
      <c r="AJ226" s="152" t="str">
        <f t="shared" si="13"/>
        <v/>
      </c>
      <c r="AK226" s="176" t="str">
        <f t="shared" si="14"/>
        <v/>
      </c>
      <c r="AL226" s="176" t="str">
        <f t="shared" si="20"/>
        <v/>
      </c>
      <c r="AM226" s="176" t="str">
        <f t="shared" si="15"/>
        <v/>
      </c>
      <c r="AN226" s="55"/>
      <c r="AO226" s="55"/>
      <c r="AP226" s="55"/>
      <c r="AQ226" s="105" t="str">
        <f t="shared" si="16"/>
        <v/>
      </c>
      <c r="AR226" s="105"/>
      <c r="AS226" s="129" t="str">
        <f>'CADASTRO PROD'!I224</f>
        <v/>
      </c>
      <c r="AT226" s="129" t="str">
        <f t="shared" si="17"/>
        <v>0</v>
      </c>
      <c r="AU226" s="105" t="str">
        <f t="shared" si="21"/>
        <v/>
      </c>
      <c r="AV226" s="129"/>
      <c r="AW226" s="129"/>
      <c r="AX226" s="129"/>
      <c r="AY226" s="129"/>
      <c r="AZ226" s="129"/>
      <c r="BA226" s="55"/>
      <c r="BB226" s="55"/>
      <c r="BC226" s="55"/>
      <c r="BD226" s="55"/>
      <c r="BE226" s="55"/>
    </row>
    <row r="227" ht="30.0" customHeight="1">
      <c r="A227" s="1"/>
      <c r="B227" s="166" t="str">
        <f t="shared" si="1"/>
        <v>0</v>
      </c>
      <c r="C227" s="108" t="str">
        <f t="shared" si="18"/>
        <v>-</v>
      </c>
      <c r="D227" s="150" t="str">
        <f>IF('CADASTRO PROD'!D225 = "","", 'CADASTRO PROD'!D225)</f>
        <v/>
      </c>
      <c r="E227" s="110" t="str">
        <f>IF('CADASTRO PROD'!E225:G225 = "", "", 'CADASTRO PROD'!E225:G225)</f>
        <v/>
      </c>
      <c r="F227" s="92"/>
      <c r="G227" s="93"/>
      <c r="H227" s="111" t="str">
        <f>IFERROR(VLOOKUP(D227, 'CADASTRO PROD'!$D$8:$H$407, 5, FALSE),"")</f>
        <v/>
      </c>
      <c r="I227" s="111" t="str">
        <f>VLOOKUP(D227, 'INVENTÁRIO'!$D$11:$I$511, 6, FALSE)</f>
        <v/>
      </c>
      <c r="J227" s="108" t="str">
        <f t="shared" si="2"/>
        <v/>
      </c>
      <c r="K227" s="113" t="str">
        <f>IF(D227 = "", "", SUMIFS('LANÇAMENTOS ENT'!T:T, 'LANÇAMENTOS ENT'!E:E, D227))</f>
        <v>  </v>
      </c>
      <c r="L227" s="113" t="str">
        <f>IF(D227 = "", "",SUMIFS('LANÇAMENTOS SAÍ'!M:M, 'LANÇAMENTOS SAÍ'!E:E, D227))</f>
        <v>  </v>
      </c>
      <c r="M227" s="132" t="str">
        <f>IF(D227 = "", "", SUMIFS('LANÇAMENTOS ENT'!N:N, 'LANÇAMENTOS ENT'!E:E, D227))</f>
        <v/>
      </c>
      <c r="N227" s="132" t="str">
        <f>IF(D227 = "", "",SUMIFS('LANÇAMENTOS SAÍ'!K:K, 'LANÇAMENTOS SAÍ'!E:E, D227))</f>
        <v/>
      </c>
      <c r="O227" s="197" t="str">
        <f>IFERROR(VLOOKUP(D227,'INVENTÁRIO'!$D$11:$L$411, 9, FALSE)/SUM('INVENTÁRIO'!L:L),"")</f>
        <v>0.0%</v>
      </c>
      <c r="P227" s="197" t="str">
        <f>IFERROR(I227/SUM('INVENTÁRIO'!I:I), "")</f>
        <v>0.0%</v>
      </c>
      <c r="Q227" s="132" t="str">
        <f t="shared" si="3"/>
        <v/>
      </c>
      <c r="R227" s="132" t="str">
        <f t="shared" si="4"/>
        <v/>
      </c>
      <c r="S227" s="185"/>
      <c r="T227" s="185"/>
      <c r="U227" s="35"/>
      <c r="V227" s="4"/>
      <c r="W227" s="4"/>
      <c r="X227" s="4"/>
      <c r="Y227" s="55"/>
      <c r="Z227" s="55" t="str">
        <f t="shared" si="6"/>
        <v/>
      </c>
      <c r="AA227" s="105" t="str">
        <f t="shared" si="7"/>
        <v/>
      </c>
      <c r="AB227" s="152" t="str">
        <f t="shared" si="8"/>
        <v/>
      </c>
      <c r="AC227" s="55"/>
      <c r="AD227" s="55" t="str">
        <f t="shared" si="9"/>
        <v/>
      </c>
      <c r="AE227" s="105" t="str">
        <f t="shared" si="19"/>
        <v/>
      </c>
      <c r="AF227" s="55" t="str">
        <f t="shared" si="10"/>
        <v/>
      </c>
      <c r="AG227" s="55"/>
      <c r="AH227" s="55" t="str">
        <f t="shared" si="11"/>
        <v>#NUM!</v>
      </c>
      <c r="AI227" s="55" t="str">
        <f t="shared" si="12"/>
        <v>#NUM!</v>
      </c>
      <c r="AJ227" s="152" t="str">
        <f t="shared" si="13"/>
        <v/>
      </c>
      <c r="AK227" s="176" t="str">
        <f t="shared" si="14"/>
        <v/>
      </c>
      <c r="AL227" s="176" t="str">
        <f t="shared" si="20"/>
        <v/>
      </c>
      <c r="AM227" s="176" t="str">
        <f t="shared" si="15"/>
        <v/>
      </c>
      <c r="AN227" s="55"/>
      <c r="AO227" s="55"/>
      <c r="AP227" s="55"/>
      <c r="AQ227" s="105" t="str">
        <f t="shared" si="16"/>
        <v/>
      </c>
      <c r="AR227" s="105"/>
      <c r="AS227" s="129" t="str">
        <f>'CADASTRO PROD'!I225</f>
        <v/>
      </c>
      <c r="AT227" s="129" t="str">
        <f t="shared" si="17"/>
        <v>0</v>
      </c>
      <c r="AU227" s="105" t="str">
        <f t="shared" si="21"/>
        <v/>
      </c>
      <c r="AV227" s="129"/>
      <c r="AW227" s="129"/>
      <c r="AX227" s="129"/>
      <c r="AY227" s="129"/>
      <c r="AZ227" s="129"/>
      <c r="BA227" s="55"/>
      <c r="BB227" s="55"/>
      <c r="BC227" s="55"/>
      <c r="BD227" s="55"/>
      <c r="BE227" s="55"/>
    </row>
    <row r="228" ht="30.0" customHeight="1">
      <c r="A228" s="1"/>
      <c r="B228" s="166" t="str">
        <f t="shared" si="1"/>
        <v>0</v>
      </c>
      <c r="C228" s="98" t="str">
        <f t="shared" si="18"/>
        <v>-</v>
      </c>
      <c r="D228" s="151" t="str">
        <f>IF('CADASTRO PROD'!D226 = "","", 'CADASTRO PROD'!D226)</f>
        <v/>
      </c>
      <c r="E228" s="100" t="str">
        <f>IF('CADASTRO PROD'!E226:G226 = "", "", 'CADASTRO PROD'!E226:G226)</f>
        <v/>
      </c>
      <c r="F228" s="92"/>
      <c r="G228" s="93"/>
      <c r="H228" s="101" t="str">
        <f>IFERROR(VLOOKUP(D228, 'CADASTRO PROD'!$D$8:$H$407, 5, FALSE),"")</f>
        <v/>
      </c>
      <c r="I228" s="101" t="str">
        <f>VLOOKUP(D228, 'INVENTÁRIO'!$D$11:$I$511, 6, FALSE)</f>
        <v/>
      </c>
      <c r="J228" s="98" t="str">
        <f t="shared" si="2"/>
        <v/>
      </c>
      <c r="K228" s="103" t="str">
        <f>IF(D228 = "", "", SUMIFS('LANÇAMENTOS ENT'!T:T, 'LANÇAMENTOS ENT'!E:E, D228))</f>
        <v>  </v>
      </c>
      <c r="L228" s="103" t="str">
        <f>IF(D228 = "", "",SUMIFS('LANÇAMENTOS SAÍ'!M:M, 'LANÇAMENTOS SAÍ'!E:E, D228))</f>
        <v>  </v>
      </c>
      <c r="M228" s="124" t="str">
        <f>IF(D228 = "", "", SUMIFS('LANÇAMENTOS ENT'!N:N, 'LANÇAMENTOS ENT'!E:E, D228))</f>
        <v/>
      </c>
      <c r="N228" s="124" t="str">
        <f>IF(D228 = "", "",SUMIFS('LANÇAMENTOS SAÍ'!K:K, 'LANÇAMENTOS SAÍ'!E:E, D228))</f>
        <v/>
      </c>
      <c r="O228" s="195" t="str">
        <f>IFERROR(VLOOKUP(D228,'INVENTÁRIO'!$D$11:$L$411, 9, FALSE)/SUM('INVENTÁRIO'!L:L),"")</f>
        <v>0.0%</v>
      </c>
      <c r="P228" s="195" t="str">
        <f>IFERROR(I228/SUM('INVENTÁRIO'!I:I), "")</f>
        <v>0.0%</v>
      </c>
      <c r="Q228" s="124" t="str">
        <f t="shared" si="3"/>
        <v/>
      </c>
      <c r="R228" s="124" t="str">
        <f t="shared" si="4"/>
        <v/>
      </c>
      <c r="S228" s="185"/>
      <c r="T228" s="185"/>
      <c r="U228" s="35"/>
      <c r="V228" s="4"/>
      <c r="W228" s="4"/>
      <c r="X228" s="4"/>
      <c r="Y228" s="55"/>
      <c r="Z228" s="55" t="str">
        <f t="shared" si="6"/>
        <v/>
      </c>
      <c r="AA228" s="105" t="str">
        <f t="shared" si="7"/>
        <v/>
      </c>
      <c r="AB228" s="152" t="str">
        <f t="shared" si="8"/>
        <v/>
      </c>
      <c r="AC228" s="55"/>
      <c r="AD228" s="55" t="str">
        <f t="shared" si="9"/>
        <v/>
      </c>
      <c r="AE228" s="105" t="str">
        <f t="shared" si="19"/>
        <v/>
      </c>
      <c r="AF228" s="55" t="str">
        <f t="shared" si="10"/>
        <v/>
      </c>
      <c r="AG228" s="55"/>
      <c r="AH228" s="55" t="str">
        <f t="shared" si="11"/>
        <v>#NUM!</v>
      </c>
      <c r="AI228" s="55" t="str">
        <f t="shared" si="12"/>
        <v>#NUM!</v>
      </c>
      <c r="AJ228" s="152" t="str">
        <f t="shared" si="13"/>
        <v/>
      </c>
      <c r="AK228" s="176" t="str">
        <f t="shared" si="14"/>
        <v/>
      </c>
      <c r="AL228" s="176" t="str">
        <f t="shared" si="20"/>
        <v/>
      </c>
      <c r="AM228" s="176" t="str">
        <f t="shared" si="15"/>
        <v/>
      </c>
      <c r="AN228" s="55"/>
      <c r="AO228" s="55"/>
      <c r="AP228" s="55"/>
      <c r="AQ228" s="105" t="str">
        <f t="shared" si="16"/>
        <v/>
      </c>
      <c r="AR228" s="105"/>
      <c r="AS228" s="129" t="str">
        <f>'CADASTRO PROD'!I226</f>
        <v/>
      </c>
      <c r="AT228" s="129" t="str">
        <f t="shared" si="17"/>
        <v>0</v>
      </c>
      <c r="AU228" s="105" t="str">
        <f t="shared" si="21"/>
        <v/>
      </c>
      <c r="AV228" s="129"/>
      <c r="AW228" s="129"/>
      <c r="AX228" s="129"/>
      <c r="AY228" s="129"/>
      <c r="AZ228" s="129"/>
      <c r="BA228" s="55"/>
      <c r="BB228" s="55"/>
      <c r="BC228" s="55"/>
      <c r="BD228" s="55"/>
      <c r="BE228" s="55"/>
    </row>
    <row r="229" ht="30.0" customHeight="1">
      <c r="A229" s="1"/>
      <c r="B229" s="166" t="str">
        <f t="shared" si="1"/>
        <v>0</v>
      </c>
      <c r="C229" s="108" t="str">
        <f t="shared" si="18"/>
        <v>-</v>
      </c>
      <c r="D229" s="150" t="str">
        <f>IF('CADASTRO PROD'!D227 = "","", 'CADASTRO PROD'!D227)</f>
        <v/>
      </c>
      <c r="E229" s="110" t="str">
        <f>IF('CADASTRO PROD'!E227:G227 = "", "", 'CADASTRO PROD'!E227:G227)</f>
        <v/>
      </c>
      <c r="F229" s="92"/>
      <c r="G229" s="93"/>
      <c r="H229" s="111" t="str">
        <f>IFERROR(VLOOKUP(D229, 'CADASTRO PROD'!$D$8:$H$407, 5, FALSE),"")</f>
        <v/>
      </c>
      <c r="I229" s="111" t="str">
        <f>VLOOKUP(D229, 'INVENTÁRIO'!$D$11:$I$511, 6, FALSE)</f>
        <v/>
      </c>
      <c r="J229" s="108" t="str">
        <f t="shared" si="2"/>
        <v/>
      </c>
      <c r="K229" s="113" t="str">
        <f>IF(D229 = "", "", SUMIFS('LANÇAMENTOS ENT'!T:T, 'LANÇAMENTOS ENT'!E:E, D229))</f>
        <v>  </v>
      </c>
      <c r="L229" s="113" t="str">
        <f>IF(D229 = "", "",SUMIFS('LANÇAMENTOS SAÍ'!M:M, 'LANÇAMENTOS SAÍ'!E:E, D229))</f>
        <v>  </v>
      </c>
      <c r="M229" s="132" t="str">
        <f>IF(D229 = "", "", SUMIFS('LANÇAMENTOS ENT'!N:N, 'LANÇAMENTOS ENT'!E:E, D229))</f>
        <v/>
      </c>
      <c r="N229" s="132" t="str">
        <f>IF(D229 = "", "",SUMIFS('LANÇAMENTOS SAÍ'!K:K, 'LANÇAMENTOS SAÍ'!E:E, D229))</f>
        <v/>
      </c>
      <c r="O229" s="197" t="str">
        <f>IFERROR(VLOOKUP(D229,'INVENTÁRIO'!$D$11:$L$411, 9, FALSE)/SUM('INVENTÁRIO'!L:L),"")</f>
        <v>0.0%</v>
      </c>
      <c r="P229" s="197" t="str">
        <f>IFERROR(I229/SUM('INVENTÁRIO'!I:I), "")</f>
        <v>0.0%</v>
      </c>
      <c r="Q229" s="132" t="str">
        <f t="shared" si="3"/>
        <v/>
      </c>
      <c r="R229" s="132" t="str">
        <f t="shared" si="4"/>
        <v/>
      </c>
      <c r="S229" s="185"/>
      <c r="T229" s="185"/>
      <c r="U229" s="35"/>
      <c r="V229" s="4"/>
      <c r="W229" s="4"/>
      <c r="X229" s="4"/>
      <c r="Y229" s="55"/>
      <c r="Z229" s="55" t="str">
        <f t="shared" si="6"/>
        <v/>
      </c>
      <c r="AA229" s="105" t="str">
        <f t="shared" si="7"/>
        <v/>
      </c>
      <c r="AB229" s="152" t="str">
        <f t="shared" si="8"/>
        <v/>
      </c>
      <c r="AC229" s="55"/>
      <c r="AD229" s="55" t="str">
        <f t="shared" si="9"/>
        <v/>
      </c>
      <c r="AE229" s="105" t="str">
        <f t="shared" si="19"/>
        <v/>
      </c>
      <c r="AF229" s="55" t="str">
        <f t="shared" si="10"/>
        <v/>
      </c>
      <c r="AG229" s="55"/>
      <c r="AH229" s="55" t="str">
        <f t="shared" si="11"/>
        <v>#NUM!</v>
      </c>
      <c r="AI229" s="55" t="str">
        <f t="shared" si="12"/>
        <v>#NUM!</v>
      </c>
      <c r="AJ229" s="152" t="str">
        <f t="shared" si="13"/>
        <v/>
      </c>
      <c r="AK229" s="176" t="str">
        <f t="shared" si="14"/>
        <v/>
      </c>
      <c r="AL229" s="176" t="str">
        <f t="shared" si="20"/>
        <v/>
      </c>
      <c r="AM229" s="176" t="str">
        <f t="shared" si="15"/>
        <v/>
      </c>
      <c r="AN229" s="55"/>
      <c r="AO229" s="55"/>
      <c r="AP229" s="55"/>
      <c r="AQ229" s="105" t="str">
        <f t="shared" si="16"/>
        <v/>
      </c>
      <c r="AR229" s="105"/>
      <c r="AS229" s="129" t="str">
        <f>'CADASTRO PROD'!I227</f>
        <v/>
      </c>
      <c r="AT229" s="129" t="str">
        <f t="shared" si="17"/>
        <v>0</v>
      </c>
      <c r="AU229" s="105" t="str">
        <f t="shared" si="21"/>
        <v/>
      </c>
      <c r="AV229" s="129"/>
      <c r="AW229" s="129"/>
      <c r="AX229" s="129"/>
      <c r="AY229" s="129"/>
      <c r="AZ229" s="129"/>
      <c r="BA229" s="55"/>
      <c r="BB229" s="55"/>
      <c r="BC229" s="55"/>
      <c r="BD229" s="55"/>
      <c r="BE229" s="55"/>
    </row>
    <row r="230" ht="30.0" customHeight="1">
      <c r="A230" s="1"/>
      <c r="B230" s="166" t="str">
        <f t="shared" si="1"/>
        <v>0</v>
      </c>
      <c r="C230" s="98" t="str">
        <f t="shared" si="18"/>
        <v>-</v>
      </c>
      <c r="D230" s="151" t="str">
        <f>IF('CADASTRO PROD'!D228 = "","", 'CADASTRO PROD'!D228)</f>
        <v/>
      </c>
      <c r="E230" s="100" t="str">
        <f>IF('CADASTRO PROD'!E228:G228 = "", "", 'CADASTRO PROD'!E228:G228)</f>
        <v/>
      </c>
      <c r="F230" s="92"/>
      <c r="G230" s="93"/>
      <c r="H230" s="101" t="str">
        <f>IFERROR(VLOOKUP(D230, 'CADASTRO PROD'!$D$8:$H$407, 5, FALSE),"")</f>
        <v/>
      </c>
      <c r="I230" s="101" t="str">
        <f>VLOOKUP(D230, 'INVENTÁRIO'!$D$11:$I$511, 6, FALSE)</f>
        <v/>
      </c>
      <c r="J230" s="98" t="str">
        <f t="shared" si="2"/>
        <v/>
      </c>
      <c r="K230" s="103" t="str">
        <f>IF(D230 = "", "", SUMIFS('LANÇAMENTOS ENT'!T:T, 'LANÇAMENTOS ENT'!E:E, D230))</f>
        <v>  </v>
      </c>
      <c r="L230" s="103" t="str">
        <f>IF(D230 = "", "",SUMIFS('LANÇAMENTOS SAÍ'!M:M, 'LANÇAMENTOS SAÍ'!E:E, D230))</f>
        <v>  </v>
      </c>
      <c r="M230" s="124" t="str">
        <f>IF(D230 = "", "", SUMIFS('LANÇAMENTOS ENT'!N:N, 'LANÇAMENTOS ENT'!E:E, D230))</f>
        <v/>
      </c>
      <c r="N230" s="124" t="str">
        <f>IF(D230 = "", "",SUMIFS('LANÇAMENTOS SAÍ'!K:K, 'LANÇAMENTOS SAÍ'!E:E, D230))</f>
        <v/>
      </c>
      <c r="O230" s="195" t="str">
        <f>IFERROR(VLOOKUP(D230,'INVENTÁRIO'!$D$11:$L$411, 9, FALSE)/SUM('INVENTÁRIO'!L:L),"")</f>
        <v>0.0%</v>
      </c>
      <c r="P230" s="195" t="str">
        <f>IFERROR(I230/SUM('INVENTÁRIO'!I:I), "")</f>
        <v>0.0%</v>
      </c>
      <c r="Q230" s="124" t="str">
        <f t="shared" si="3"/>
        <v/>
      </c>
      <c r="R230" s="124" t="str">
        <f t="shared" si="4"/>
        <v/>
      </c>
      <c r="S230" s="185"/>
      <c r="T230" s="185"/>
      <c r="U230" s="35"/>
      <c r="V230" s="4"/>
      <c r="W230" s="4"/>
      <c r="X230" s="4"/>
      <c r="Y230" s="55"/>
      <c r="Z230" s="55" t="str">
        <f t="shared" si="6"/>
        <v/>
      </c>
      <c r="AA230" s="105" t="str">
        <f t="shared" si="7"/>
        <v/>
      </c>
      <c r="AB230" s="152" t="str">
        <f t="shared" si="8"/>
        <v/>
      </c>
      <c r="AC230" s="55"/>
      <c r="AD230" s="55" t="str">
        <f t="shared" si="9"/>
        <v/>
      </c>
      <c r="AE230" s="105" t="str">
        <f t="shared" si="19"/>
        <v/>
      </c>
      <c r="AF230" s="55" t="str">
        <f t="shared" si="10"/>
        <v/>
      </c>
      <c r="AG230" s="55"/>
      <c r="AH230" s="55" t="str">
        <f t="shared" si="11"/>
        <v>#NUM!</v>
      </c>
      <c r="AI230" s="55" t="str">
        <f t="shared" si="12"/>
        <v>#NUM!</v>
      </c>
      <c r="AJ230" s="152" t="str">
        <f t="shared" si="13"/>
        <v/>
      </c>
      <c r="AK230" s="176" t="str">
        <f t="shared" si="14"/>
        <v/>
      </c>
      <c r="AL230" s="176" t="str">
        <f t="shared" si="20"/>
        <v/>
      </c>
      <c r="AM230" s="176" t="str">
        <f t="shared" si="15"/>
        <v/>
      </c>
      <c r="AN230" s="55"/>
      <c r="AO230" s="55"/>
      <c r="AP230" s="55"/>
      <c r="AQ230" s="105" t="str">
        <f t="shared" si="16"/>
        <v/>
      </c>
      <c r="AR230" s="105"/>
      <c r="AS230" s="129" t="str">
        <f>'CADASTRO PROD'!I228</f>
        <v/>
      </c>
      <c r="AT230" s="129" t="str">
        <f t="shared" si="17"/>
        <v>0</v>
      </c>
      <c r="AU230" s="105" t="str">
        <f t="shared" si="21"/>
        <v/>
      </c>
      <c r="AV230" s="129"/>
      <c r="AW230" s="129"/>
      <c r="AX230" s="129"/>
      <c r="AY230" s="129"/>
      <c r="AZ230" s="129"/>
      <c r="BA230" s="55"/>
      <c r="BB230" s="55"/>
      <c r="BC230" s="55"/>
      <c r="BD230" s="55"/>
      <c r="BE230" s="55"/>
    </row>
    <row r="231" ht="30.0" customHeight="1">
      <c r="A231" s="1"/>
      <c r="B231" s="166" t="str">
        <f t="shared" si="1"/>
        <v>0</v>
      </c>
      <c r="C231" s="108" t="str">
        <f t="shared" si="18"/>
        <v>-</v>
      </c>
      <c r="D231" s="150" t="str">
        <f>IF('CADASTRO PROD'!D229 = "","", 'CADASTRO PROD'!D229)</f>
        <v/>
      </c>
      <c r="E231" s="110" t="str">
        <f>IF('CADASTRO PROD'!E229:G229 = "", "", 'CADASTRO PROD'!E229:G229)</f>
        <v/>
      </c>
      <c r="F231" s="92"/>
      <c r="G231" s="93"/>
      <c r="H231" s="111" t="str">
        <f>IFERROR(VLOOKUP(D231, 'CADASTRO PROD'!$D$8:$H$407, 5, FALSE),"")</f>
        <v/>
      </c>
      <c r="I231" s="111" t="str">
        <f>VLOOKUP(D231, 'INVENTÁRIO'!$D$11:$I$511, 6, FALSE)</f>
        <v/>
      </c>
      <c r="J231" s="108" t="str">
        <f t="shared" si="2"/>
        <v/>
      </c>
      <c r="K231" s="113" t="str">
        <f>IF(D231 = "", "", SUMIFS('LANÇAMENTOS ENT'!T:T, 'LANÇAMENTOS ENT'!E:E, D231))</f>
        <v>  </v>
      </c>
      <c r="L231" s="113" t="str">
        <f>IF(D231 = "", "",SUMIFS('LANÇAMENTOS SAÍ'!M:M, 'LANÇAMENTOS SAÍ'!E:E, D231))</f>
        <v>  </v>
      </c>
      <c r="M231" s="132" t="str">
        <f>IF(D231 = "", "", SUMIFS('LANÇAMENTOS ENT'!N:N, 'LANÇAMENTOS ENT'!E:E, D231))</f>
        <v/>
      </c>
      <c r="N231" s="132" t="str">
        <f>IF(D231 = "", "",SUMIFS('LANÇAMENTOS SAÍ'!K:K, 'LANÇAMENTOS SAÍ'!E:E, D231))</f>
        <v/>
      </c>
      <c r="O231" s="197" t="str">
        <f>IFERROR(VLOOKUP(D231,'INVENTÁRIO'!$D$11:$L$411, 9, FALSE)/SUM('INVENTÁRIO'!L:L),"")</f>
        <v>0.0%</v>
      </c>
      <c r="P231" s="197" t="str">
        <f>IFERROR(I231/SUM('INVENTÁRIO'!I:I), "")</f>
        <v>0.0%</v>
      </c>
      <c r="Q231" s="132" t="str">
        <f t="shared" si="3"/>
        <v/>
      </c>
      <c r="R231" s="132" t="str">
        <f t="shared" si="4"/>
        <v/>
      </c>
      <c r="S231" s="185"/>
      <c r="T231" s="185"/>
      <c r="U231" s="35"/>
      <c r="V231" s="4"/>
      <c r="W231" s="4"/>
      <c r="X231" s="4"/>
      <c r="Y231" s="55"/>
      <c r="Z231" s="55" t="str">
        <f t="shared" si="6"/>
        <v/>
      </c>
      <c r="AA231" s="105" t="str">
        <f t="shared" si="7"/>
        <v/>
      </c>
      <c r="AB231" s="152" t="str">
        <f t="shared" si="8"/>
        <v/>
      </c>
      <c r="AC231" s="55"/>
      <c r="AD231" s="55" t="str">
        <f t="shared" si="9"/>
        <v/>
      </c>
      <c r="AE231" s="105" t="str">
        <f t="shared" si="19"/>
        <v/>
      </c>
      <c r="AF231" s="55" t="str">
        <f t="shared" si="10"/>
        <v/>
      </c>
      <c r="AG231" s="55"/>
      <c r="AH231" s="55" t="str">
        <f t="shared" si="11"/>
        <v>#NUM!</v>
      </c>
      <c r="AI231" s="55" t="str">
        <f t="shared" si="12"/>
        <v>#NUM!</v>
      </c>
      <c r="AJ231" s="152" t="str">
        <f t="shared" si="13"/>
        <v/>
      </c>
      <c r="AK231" s="176" t="str">
        <f t="shared" si="14"/>
        <v/>
      </c>
      <c r="AL231" s="176" t="str">
        <f t="shared" si="20"/>
        <v/>
      </c>
      <c r="AM231" s="176" t="str">
        <f t="shared" si="15"/>
        <v/>
      </c>
      <c r="AN231" s="55"/>
      <c r="AO231" s="55"/>
      <c r="AP231" s="55"/>
      <c r="AQ231" s="105" t="str">
        <f t="shared" si="16"/>
        <v/>
      </c>
      <c r="AR231" s="105"/>
      <c r="AS231" s="129" t="str">
        <f>'CADASTRO PROD'!I229</f>
        <v/>
      </c>
      <c r="AT231" s="129" t="str">
        <f t="shared" si="17"/>
        <v>0</v>
      </c>
      <c r="AU231" s="105" t="str">
        <f t="shared" si="21"/>
        <v/>
      </c>
      <c r="AV231" s="129"/>
      <c r="AW231" s="129"/>
      <c r="AX231" s="129"/>
      <c r="AY231" s="129"/>
      <c r="AZ231" s="129"/>
      <c r="BA231" s="55"/>
      <c r="BB231" s="55"/>
      <c r="BC231" s="55"/>
      <c r="BD231" s="55"/>
      <c r="BE231" s="55"/>
    </row>
    <row r="232" ht="30.0" customHeight="1">
      <c r="A232" s="1"/>
      <c r="B232" s="166" t="str">
        <f t="shared" si="1"/>
        <v>0</v>
      </c>
      <c r="C232" s="98" t="str">
        <f t="shared" si="18"/>
        <v>-</v>
      </c>
      <c r="D232" s="151" t="str">
        <f>IF('CADASTRO PROD'!D230 = "","", 'CADASTRO PROD'!D230)</f>
        <v/>
      </c>
      <c r="E232" s="100" t="str">
        <f>IF('CADASTRO PROD'!E230:G230 = "", "", 'CADASTRO PROD'!E230:G230)</f>
        <v/>
      </c>
      <c r="F232" s="92"/>
      <c r="G232" s="93"/>
      <c r="H232" s="101" t="str">
        <f>IFERROR(VLOOKUP(D232, 'CADASTRO PROD'!$D$8:$H$407, 5, FALSE),"")</f>
        <v/>
      </c>
      <c r="I232" s="101" t="str">
        <f>VLOOKUP(D232, 'INVENTÁRIO'!$D$11:$I$511, 6, FALSE)</f>
        <v/>
      </c>
      <c r="J232" s="98" t="str">
        <f t="shared" si="2"/>
        <v/>
      </c>
      <c r="K232" s="103" t="str">
        <f>IF(D232 = "", "", SUMIFS('LANÇAMENTOS ENT'!T:T, 'LANÇAMENTOS ENT'!E:E, D232))</f>
        <v>  </v>
      </c>
      <c r="L232" s="103" t="str">
        <f>IF(D232 = "", "",SUMIFS('LANÇAMENTOS SAÍ'!M:M, 'LANÇAMENTOS SAÍ'!E:E, D232))</f>
        <v>  </v>
      </c>
      <c r="M232" s="124" t="str">
        <f>IF(D232 = "", "", SUMIFS('LANÇAMENTOS ENT'!N:N, 'LANÇAMENTOS ENT'!E:E, D232))</f>
        <v/>
      </c>
      <c r="N232" s="124" t="str">
        <f>IF(D232 = "", "",SUMIFS('LANÇAMENTOS SAÍ'!K:K, 'LANÇAMENTOS SAÍ'!E:E, D232))</f>
        <v/>
      </c>
      <c r="O232" s="195" t="str">
        <f>IFERROR(VLOOKUP(D232,'INVENTÁRIO'!$D$11:$L$411, 9, FALSE)/SUM('INVENTÁRIO'!L:L),"")</f>
        <v>0.0%</v>
      </c>
      <c r="P232" s="195" t="str">
        <f>IFERROR(I232/SUM('INVENTÁRIO'!I:I), "")</f>
        <v>0.0%</v>
      </c>
      <c r="Q232" s="124" t="str">
        <f t="shared" si="3"/>
        <v/>
      </c>
      <c r="R232" s="124" t="str">
        <f t="shared" si="4"/>
        <v/>
      </c>
      <c r="S232" s="185"/>
      <c r="T232" s="185"/>
      <c r="U232" s="35"/>
      <c r="V232" s="4"/>
      <c r="W232" s="4"/>
      <c r="X232" s="4"/>
      <c r="Y232" s="55"/>
      <c r="Z232" s="55" t="str">
        <f t="shared" si="6"/>
        <v/>
      </c>
      <c r="AA232" s="105" t="str">
        <f t="shared" si="7"/>
        <v/>
      </c>
      <c r="AB232" s="152" t="str">
        <f t="shared" si="8"/>
        <v/>
      </c>
      <c r="AC232" s="55"/>
      <c r="AD232" s="55" t="str">
        <f t="shared" si="9"/>
        <v/>
      </c>
      <c r="AE232" s="105" t="str">
        <f t="shared" si="19"/>
        <v/>
      </c>
      <c r="AF232" s="55" t="str">
        <f t="shared" si="10"/>
        <v/>
      </c>
      <c r="AG232" s="55"/>
      <c r="AH232" s="55" t="str">
        <f t="shared" si="11"/>
        <v>#NUM!</v>
      </c>
      <c r="AI232" s="55" t="str">
        <f t="shared" si="12"/>
        <v>#NUM!</v>
      </c>
      <c r="AJ232" s="152" t="str">
        <f t="shared" si="13"/>
        <v/>
      </c>
      <c r="AK232" s="176" t="str">
        <f t="shared" si="14"/>
        <v/>
      </c>
      <c r="AL232" s="176" t="str">
        <f t="shared" si="20"/>
        <v/>
      </c>
      <c r="AM232" s="176" t="str">
        <f t="shared" si="15"/>
        <v/>
      </c>
      <c r="AN232" s="55"/>
      <c r="AO232" s="55"/>
      <c r="AP232" s="55"/>
      <c r="AQ232" s="105" t="str">
        <f t="shared" si="16"/>
        <v/>
      </c>
      <c r="AR232" s="105"/>
      <c r="AS232" s="129" t="str">
        <f>'CADASTRO PROD'!I230</f>
        <v/>
      </c>
      <c r="AT232" s="129" t="str">
        <f t="shared" si="17"/>
        <v>0</v>
      </c>
      <c r="AU232" s="105" t="str">
        <f t="shared" si="21"/>
        <v/>
      </c>
      <c r="AV232" s="129"/>
      <c r="AW232" s="129"/>
      <c r="AX232" s="129"/>
      <c r="AY232" s="129"/>
      <c r="AZ232" s="129"/>
      <c r="BA232" s="55"/>
      <c r="BB232" s="55"/>
      <c r="BC232" s="55"/>
      <c r="BD232" s="55"/>
      <c r="BE232" s="55"/>
    </row>
    <row r="233" ht="30.0" customHeight="1">
      <c r="A233" s="1"/>
      <c r="B233" s="166" t="str">
        <f t="shared" si="1"/>
        <v>0</v>
      </c>
      <c r="C233" s="108" t="str">
        <f t="shared" si="18"/>
        <v>-</v>
      </c>
      <c r="D233" s="150" t="str">
        <f>IF('CADASTRO PROD'!D231 = "","", 'CADASTRO PROD'!D231)</f>
        <v/>
      </c>
      <c r="E233" s="110" t="str">
        <f>IF('CADASTRO PROD'!E231:G231 = "", "", 'CADASTRO PROD'!E231:G231)</f>
        <v/>
      </c>
      <c r="F233" s="92"/>
      <c r="G233" s="93"/>
      <c r="H233" s="111" t="str">
        <f>IFERROR(VLOOKUP(D233, 'CADASTRO PROD'!$D$8:$H$407, 5, FALSE),"")</f>
        <v/>
      </c>
      <c r="I233" s="111" t="str">
        <f>VLOOKUP(D233, 'INVENTÁRIO'!$D$11:$I$511, 6, FALSE)</f>
        <v/>
      </c>
      <c r="J233" s="108" t="str">
        <f t="shared" si="2"/>
        <v/>
      </c>
      <c r="K233" s="113" t="str">
        <f>IF(D233 = "", "", SUMIFS('LANÇAMENTOS ENT'!T:T, 'LANÇAMENTOS ENT'!E:E, D233))</f>
        <v>  </v>
      </c>
      <c r="L233" s="113" t="str">
        <f>IF(D233 = "", "",SUMIFS('LANÇAMENTOS SAÍ'!M:M, 'LANÇAMENTOS SAÍ'!E:E, D233))</f>
        <v>  </v>
      </c>
      <c r="M233" s="132" t="str">
        <f>IF(D233 = "", "", SUMIFS('LANÇAMENTOS ENT'!N:N, 'LANÇAMENTOS ENT'!E:E, D233))</f>
        <v/>
      </c>
      <c r="N233" s="132" t="str">
        <f>IF(D233 = "", "",SUMIFS('LANÇAMENTOS SAÍ'!K:K, 'LANÇAMENTOS SAÍ'!E:E, D233))</f>
        <v/>
      </c>
      <c r="O233" s="197" t="str">
        <f>IFERROR(VLOOKUP(D233,'INVENTÁRIO'!$D$11:$L$411, 9, FALSE)/SUM('INVENTÁRIO'!L:L),"")</f>
        <v>0.0%</v>
      </c>
      <c r="P233" s="197" t="str">
        <f>IFERROR(I233/SUM('INVENTÁRIO'!I:I), "")</f>
        <v>0.0%</v>
      </c>
      <c r="Q233" s="132" t="str">
        <f t="shared" si="3"/>
        <v/>
      </c>
      <c r="R233" s="132" t="str">
        <f t="shared" si="4"/>
        <v/>
      </c>
      <c r="S233" s="185"/>
      <c r="T233" s="185"/>
      <c r="U233" s="35"/>
      <c r="V233" s="4"/>
      <c r="W233" s="4"/>
      <c r="X233" s="4"/>
      <c r="Y233" s="55"/>
      <c r="Z233" s="55" t="str">
        <f t="shared" si="6"/>
        <v/>
      </c>
      <c r="AA233" s="105" t="str">
        <f t="shared" si="7"/>
        <v/>
      </c>
      <c r="AB233" s="152" t="str">
        <f t="shared" si="8"/>
        <v/>
      </c>
      <c r="AC233" s="55"/>
      <c r="AD233" s="55" t="str">
        <f t="shared" si="9"/>
        <v/>
      </c>
      <c r="AE233" s="105" t="str">
        <f t="shared" si="19"/>
        <v/>
      </c>
      <c r="AF233" s="55" t="str">
        <f t="shared" si="10"/>
        <v/>
      </c>
      <c r="AG233" s="55"/>
      <c r="AH233" s="55" t="str">
        <f t="shared" si="11"/>
        <v>#NUM!</v>
      </c>
      <c r="AI233" s="55" t="str">
        <f t="shared" si="12"/>
        <v>#NUM!</v>
      </c>
      <c r="AJ233" s="152" t="str">
        <f t="shared" si="13"/>
        <v/>
      </c>
      <c r="AK233" s="176" t="str">
        <f t="shared" si="14"/>
        <v/>
      </c>
      <c r="AL233" s="176" t="str">
        <f t="shared" si="20"/>
        <v/>
      </c>
      <c r="AM233" s="176" t="str">
        <f t="shared" si="15"/>
        <v/>
      </c>
      <c r="AN233" s="55"/>
      <c r="AO233" s="55"/>
      <c r="AP233" s="55"/>
      <c r="AQ233" s="105" t="str">
        <f t="shared" si="16"/>
        <v/>
      </c>
      <c r="AR233" s="105"/>
      <c r="AS233" s="129" t="str">
        <f>'CADASTRO PROD'!I231</f>
        <v/>
      </c>
      <c r="AT233" s="129" t="str">
        <f t="shared" si="17"/>
        <v>0</v>
      </c>
      <c r="AU233" s="105" t="str">
        <f t="shared" si="21"/>
        <v/>
      </c>
      <c r="AV233" s="129"/>
      <c r="AW233" s="129"/>
      <c r="AX233" s="129"/>
      <c r="AY233" s="129"/>
      <c r="AZ233" s="129"/>
      <c r="BA233" s="55"/>
      <c r="BB233" s="55"/>
      <c r="BC233" s="55"/>
      <c r="BD233" s="55"/>
      <c r="BE233" s="55"/>
    </row>
    <row r="234" ht="30.0" customHeight="1">
      <c r="A234" s="1"/>
      <c r="B234" s="166" t="str">
        <f t="shared" si="1"/>
        <v>0</v>
      </c>
      <c r="C234" s="98" t="str">
        <f t="shared" si="18"/>
        <v>-</v>
      </c>
      <c r="D234" s="151" t="str">
        <f>IF('CADASTRO PROD'!D232 = "","", 'CADASTRO PROD'!D232)</f>
        <v/>
      </c>
      <c r="E234" s="100" t="str">
        <f>IF('CADASTRO PROD'!E232:G232 = "", "", 'CADASTRO PROD'!E232:G232)</f>
        <v/>
      </c>
      <c r="F234" s="92"/>
      <c r="G234" s="93"/>
      <c r="H234" s="101" t="str">
        <f>IFERROR(VLOOKUP(D234, 'CADASTRO PROD'!$D$8:$H$407, 5, FALSE),"")</f>
        <v/>
      </c>
      <c r="I234" s="101" t="str">
        <f>VLOOKUP(D234, 'INVENTÁRIO'!$D$11:$I$511, 6, FALSE)</f>
        <v/>
      </c>
      <c r="J234" s="98" t="str">
        <f t="shared" si="2"/>
        <v/>
      </c>
      <c r="K234" s="103" t="str">
        <f>IF(D234 = "", "", SUMIFS('LANÇAMENTOS ENT'!T:T, 'LANÇAMENTOS ENT'!E:E, D234))</f>
        <v>  </v>
      </c>
      <c r="L234" s="103" t="str">
        <f>IF(D234 = "", "",SUMIFS('LANÇAMENTOS SAÍ'!M:M, 'LANÇAMENTOS SAÍ'!E:E, D234))</f>
        <v>  </v>
      </c>
      <c r="M234" s="124" t="str">
        <f>IF(D234 = "", "", SUMIFS('LANÇAMENTOS ENT'!N:N, 'LANÇAMENTOS ENT'!E:E, D234))</f>
        <v/>
      </c>
      <c r="N234" s="124" t="str">
        <f>IF(D234 = "", "",SUMIFS('LANÇAMENTOS SAÍ'!K:K, 'LANÇAMENTOS SAÍ'!E:E, D234))</f>
        <v/>
      </c>
      <c r="O234" s="195" t="str">
        <f>IFERROR(VLOOKUP(D234,'INVENTÁRIO'!$D$11:$L$411, 9, FALSE)/SUM('INVENTÁRIO'!L:L),"")</f>
        <v>0.0%</v>
      </c>
      <c r="P234" s="195" t="str">
        <f>IFERROR(I234/SUM('INVENTÁRIO'!I:I), "")</f>
        <v>0.0%</v>
      </c>
      <c r="Q234" s="124" t="str">
        <f t="shared" si="3"/>
        <v/>
      </c>
      <c r="R234" s="124" t="str">
        <f t="shared" si="4"/>
        <v/>
      </c>
      <c r="S234" s="185"/>
      <c r="T234" s="185"/>
      <c r="U234" s="35"/>
      <c r="V234" s="4"/>
      <c r="W234" s="4"/>
      <c r="X234" s="4"/>
      <c r="Y234" s="55"/>
      <c r="Z234" s="55" t="str">
        <f t="shared" si="6"/>
        <v/>
      </c>
      <c r="AA234" s="105" t="str">
        <f t="shared" si="7"/>
        <v/>
      </c>
      <c r="AB234" s="152" t="str">
        <f t="shared" si="8"/>
        <v/>
      </c>
      <c r="AC234" s="55"/>
      <c r="AD234" s="55" t="str">
        <f t="shared" si="9"/>
        <v/>
      </c>
      <c r="AE234" s="105" t="str">
        <f t="shared" si="19"/>
        <v/>
      </c>
      <c r="AF234" s="55" t="str">
        <f t="shared" si="10"/>
        <v/>
      </c>
      <c r="AG234" s="55"/>
      <c r="AH234" s="55" t="str">
        <f t="shared" si="11"/>
        <v>#NUM!</v>
      </c>
      <c r="AI234" s="55" t="str">
        <f t="shared" si="12"/>
        <v>#NUM!</v>
      </c>
      <c r="AJ234" s="152" t="str">
        <f t="shared" si="13"/>
        <v/>
      </c>
      <c r="AK234" s="176" t="str">
        <f t="shared" si="14"/>
        <v/>
      </c>
      <c r="AL234" s="176" t="str">
        <f t="shared" si="20"/>
        <v/>
      </c>
      <c r="AM234" s="176" t="str">
        <f t="shared" si="15"/>
        <v/>
      </c>
      <c r="AN234" s="55"/>
      <c r="AO234" s="55"/>
      <c r="AP234" s="55"/>
      <c r="AQ234" s="105" t="str">
        <f t="shared" si="16"/>
        <v/>
      </c>
      <c r="AR234" s="105"/>
      <c r="AS234" s="129" t="str">
        <f>'CADASTRO PROD'!I232</f>
        <v/>
      </c>
      <c r="AT234" s="129" t="str">
        <f t="shared" si="17"/>
        <v>0</v>
      </c>
      <c r="AU234" s="105" t="str">
        <f t="shared" si="21"/>
        <v/>
      </c>
      <c r="AV234" s="129"/>
      <c r="AW234" s="129"/>
      <c r="AX234" s="129"/>
      <c r="AY234" s="129"/>
      <c r="AZ234" s="129"/>
      <c r="BA234" s="55"/>
      <c r="BB234" s="55"/>
      <c r="BC234" s="55"/>
      <c r="BD234" s="55"/>
      <c r="BE234" s="55"/>
    </row>
    <row r="235" ht="30.0" customHeight="1">
      <c r="A235" s="1"/>
      <c r="B235" s="166" t="str">
        <f t="shared" si="1"/>
        <v>0</v>
      </c>
      <c r="C235" s="108" t="str">
        <f t="shared" si="18"/>
        <v>-</v>
      </c>
      <c r="D235" s="150" t="str">
        <f>IF('CADASTRO PROD'!D233 = "","", 'CADASTRO PROD'!D233)</f>
        <v/>
      </c>
      <c r="E235" s="110" t="str">
        <f>IF('CADASTRO PROD'!E233:G233 = "", "", 'CADASTRO PROD'!E233:G233)</f>
        <v/>
      </c>
      <c r="F235" s="92"/>
      <c r="G235" s="93"/>
      <c r="H235" s="111" t="str">
        <f>IFERROR(VLOOKUP(D235, 'CADASTRO PROD'!$D$8:$H$407, 5, FALSE),"")</f>
        <v/>
      </c>
      <c r="I235" s="111" t="str">
        <f>VLOOKUP(D235, 'INVENTÁRIO'!$D$11:$I$511, 6, FALSE)</f>
        <v/>
      </c>
      <c r="J235" s="108" t="str">
        <f t="shared" si="2"/>
        <v/>
      </c>
      <c r="K235" s="113" t="str">
        <f>IF(D235 = "", "", SUMIFS('LANÇAMENTOS ENT'!T:T, 'LANÇAMENTOS ENT'!E:E, D235))</f>
        <v>  </v>
      </c>
      <c r="L235" s="113" t="str">
        <f>IF(D235 = "", "",SUMIFS('LANÇAMENTOS SAÍ'!M:M, 'LANÇAMENTOS SAÍ'!E:E, D235))</f>
        <v>  </v>
      </c>
      <c r="M235" s="132" t="str">
        <f>IF(D235 = "", "", SUMIFS('LANÇAMENTOS ENT'!N:N, 'LANÇAMENTOS ENT'!E:E, D235))</f>
        <v/>
      </c>
      <c r="N235" s="132" t="str">
        <f>IF(D235 = "", "",SUMIFS('LANÇAMENTOS SAÍ'!K:K, 'LANÇAMENTOS SAÍ'!E:E, D235))</f>
        <v/>
      </c>
      <c r="O235" s="197" t="str">
        <f>IFERROR(VLOOKUP(D235,'INVENTÁRIO'!$D$11:$L$411, 9, FALSE)/SUM('INVENTÁRIO'!L:L),"")</f>
        <v>0.0%</v>
      </c>
      <c r="P235" s="197" t="str">
        <f>IFERROR(I235/SUM('INVENTÁRIO'!I:I), "")</f>
        <v>0.0%</v>
      </c>
      <c r="Q235" s="132" t="str">
        <f t="shared" si="3"/>
        <v/>
      </c>
      <c r="R235" s="132" t="str">
        <f t="shared" si="4"/>
        <v/>
      </c>
      <c r="S235" s="185"/>
      <c r="T235" s="185"/>
      <c r="U235" s="35"/>
      <c r="V235" s="4"/>
      <c r="W235" s="4"/>
      <c r="X235" s="4"/>
      <c r="Y235" s="55"/>
      <c r="Z235" s="55" t="str">
        <f t="shared" si="6"/>
        <v/>
      </c>
      <c r="AA235" s="105" t="str">
        <f t="shared" si="7"/>
        <v/>
      </c>
      <c r="AB235" s="152" t="str">
        <f t="shared" si="8"/>
        <v/>
      </c>
      <c r="AC235" s="55"/>
      <c r="AD235" s="55" t="str">
        <f t="shared" si="9"/>
        <v/>
      </c>
      <c r="AE235" s="105" t="str">
        <f t="shared" si="19"/>
        <v/>
      </c>
      <c r="AF235" s="55" t="str">
        <f t="shared" si="10"/>
        <v/>
      </c>
      <c r="AG235" s="55"/>
      <c r="AH235" s="55" t="str">
        <f t="shared" si="11"/>
        <v>#NUM!</v>
      </c>
      <c r="AI235" s="55" t="str">
        <f t="shared" si="12"/>
        <v>#NUM!</v>
      </c>
      <c r="AJ235" s="152" t="str">
        <f t="shared" si="13"/>
        <v/>
      </c>
      <c r="AK235" s="176" t="str">
        <f t="shared" si="14"/>
        <v/>
      </c>
      <c r="AL235" s="176" t="str">
        <f t="shared" si="20"/>
        <v/>
      </c>
      <c r="AM235" s="176" t="str">
        <f t="shared" si="15"/>
        <v/>
      </c>
      <c r="AN235" s="55"/>
      <c r="AO235" s="55"/>
      <c r="AP235" s="55"/>
      <c r="AQ235" s="105" t="str">
        <f t="shared" si="16"/>
        <v/>
      </c>
      <c r="AR235" s="105"/>
      <c r="AS235" s="129" t="str">
        <f>'CADASTRO PROD'!I233</f>
        <v/>
      </c>
      <c r="AT235" s="129" t="str">
        <f t="shared" si="17"/>
        <v>0</v>
      </c>
      <c r="AU235" s="105" t="str">
        <f t="shared" si="21"/>
        <v/>
      </c>
      <c r="AV235" s="129"/>
      <c r="AW235" s="129"/>
      <c r="AX235" s="129"/>
      <c r="AY235" s="129"/>
      <c r="AZ235" s="129"/>
      <c r="BA235" s="55"/>
      <c r="BB235" s="55"/>
      <c r="BC235" s="55"/>
      <c r="BD235" s="55"/>
      <c r="BE235" s="55"/>
    </row>
    <row r="236" ht="30.0" customHeight="1">
      <c r="A236" s="1"/>
      <c r="B236" s="166" t="str">
        <f t="shared" si="1"/>
        <v>0</v>
      </c>
      <c r="C236" s="98" t="str">
        <f t="shared" si="18"/>
        <v>-</v>
      </c>
      <c r="D236" s="151" t="str">
        <f>IF('CADASTRO PROD'!D234 = "","", 'CADASTRO PROD'!D234)</f>
        <v/>
      </c>
      <c r="E236" s="100" t="str">
        <f>IF('CADASTRO PROD'!E234:G234 = "", "", 'CADASTRO PROD'!E234:G234)</f>
        <v/>
      </c>
      <c r="F236" s="92"/>
      <c r="G236" s="93"/>
      <c r="H236" s="101" t="str">
        <f>IFERROR(VLOOKUP(D236, 'CADASTRO PROD'!$D$8:$H$407, 5, FALSE),"")</f>
        <v/>
      </c>
      <c r="I236" s="101" t="str">
        <f>VLOOKUP(D236, 'INVENTÁRIO'!$D$11:$I$511, 6, FALSE)</f>
        <v/>
      </c>
      <c r="J236" s="98" t="str">
        <f t="shared" si="2"/>
        <v/>
      </c>
      <c r="K236" s="103" t="str">
        <f>IF(D236 = "", "", SUMIFS('LANÇAMENTOS ENT'!T:T, 'LANÇAMENTOS ENT'!E:E, D236))</f>
        <v>  </v>
      </c>
      <c r="L236" s="103" t="str">
        <f>IF(D236 = "", "",SUMIFS('LANÇAMENTOS SAÍ'!M:M, 'LANÇAMENTOS SAÍ'!E:E, D236))</f>
        <v>  </v>
      </c>
      <c r="M236" s="124" t="str">
        <f>IF(D236 = "", "", SUMIFS('LANÇAMENTOS ENT'!N:N, 'LANÇAMENTOS ENT'!E:E, D236))</f>
        <v/>
      </c>
      <c r="N236" s="124" t="str">
        <f>IF(D236 = "", "",SUMIFS('LANÇAMENTOS SAÍ'!K:K, 'LANÇAMENTOS SAÍ'!E:E, D236))</f>
        <v/>
      </c>
      <c r="O236" s="195" t="str">
        <f>IFERROR(VLOOKUP(D236,'INVENTÁRIO'!$D$11:$L$411, 9, FALSE)/SUM('INVENTÁRIO'!L:L),"")</f>
        <v>0.0%</v>
      </c>
      <c r="P236" s="195" t="str">
        <f>IFERROR(I236/SUM('INVENTÁRIO'!I:I), "")</f>
        <v>0.0%</v>
      </c>
      <c r="Q236" s="124" t="str">
        <f t="shared" si="3"/>
        <v/>
      </c>
      <c r="R236" s="124" t="str">
        <f t="shared" si="4"/>
        <v/>
      </c>
      <c r="S236" s="185"/>
      <c r="T236" s="185"/>
      <c r="U236" s="35"/>
      <c r="V236" s="4"/>
      <c r="W236" s="4"/>
      <c r="X236" s="4"/>
      <c r="Y236" s="55"/>
      <c r="Z236" s="55" t="str">
        <f t="shared" si="6"/>
        <v/>
      </c>
      <c r="AA236" s="105" t="str">
        <f t="shared" si="7"/>
        <v/>
      </c>
      <c r="AB236" s="152" t="str">
        <f t="shared" si="8"/>
        <v/>
      </c>
      <c r="AC236" s="55"/>
      <c r="AD236" s="55" t="str">
        <f t="shared" si="9"/>
        <v/>
      </c>
      <c r="AE236" s="105" t="str">
        <f t="shared" si="19"/>
        <v/>
      </c>
      <c r="AF236" s="55" t="str">
        <f t="shared" si="10"/>
        <v/>
      </c>
      <c r="AG236" s="55"/>
      <c r="AH236" s="55" t="str">
        <f t="shared" si="11"/>
        <v>#NUM!</v>
      </c>
      <c r="AI236" s="55" t="str">
        <f t="shared" si="12"/>
        <v>#NUM!</v>
      </c>
      <c r="AJ236" s="152" t="str">
        <f t="shared" si="13"/>
        <v/>
      </c>
      <c r="AK236" s="176" t="str">
        <f t="shared" si="14"/>
        <v/>
      </c>
      <c r="AL236" s="176" t="str">
        <f t="shared" si="20"/>
        <v/>
      </c>
      <c r="AM236" s="176" t="str">
        <f t="shared" si="15"/>
        <v/>
      </c>
      <c r="AN236" s="55"/>
      <c r="AO236" s="55"/>
      <c r="AP236" s="55"/>
      <c r="AQ236" s="105" t="str">
        <f t="shared" si="16"/>
        <v/>
      </c>
      <c r="AR236" s="105"/>
      <c r="AS236" s="129" t="str">
        <f>'CADASTRO PROD'!I234</f>
        <v/>
      </c>
      <c r="AT236" s="129" t="str">
        <f t="shared" si="17"/>
        <v>0</v>
      </c>
      <c r="AU236" s="105" t="str">
        <f t="shared" si="21"/>
        <v/>
      </c>
      <c r="AV236" s="129"/>
      <c r="AW236" s="129"/>
      <c r="AX236" s="129"/>
      <c r="AY236" s="129"/>
      <c r="AZ236" s="129"/>
      <c r="BA236" s="55"/>
      <c r="BB236" s="55"/>
      <c r="BC236" s="55"/>
      <c r="BD236" s="55"/>
      <c r="BE236" s="55"/>
    </row>
    <row r="237" ht="30.0" customHeight="1">
      <c r="A237" s="1"/>
      <c r="B237" s="166" t="str">
        <f t="shared" si="1"/>
        <v>0</v>
      </c>
      <c r="C237" s="108" t="str">
        <f t="shared" si="18"/>
        <v>-</v>
      </c>
      <c r="D237" s="150" t="str">
        <f>IF('CADASTRO PROD'!D235 = "","", 'CADASTRO PROD'!D235)</f>
        <v/>
      </c>
      <c r="E237" s="110" t="str">
        <f>IF('CADASTRO PROD'!E235:G235 = "", "", 'CADASTRO PROD'!E235:G235)</f>
        <v/>
      </c>
      <c r="F237" s="92"/>
      <c r="G237" s="93"/>
      <c r="H237" s="111" t="str">
        <f>IFERROR(VLOOKUP(D237, 'CADASTRO PROD'!$D$8:$H$407, 5, FALSE),"")</f>
        <v/>
      </c>
      <c r="I237" s="111" t="str">
        <f>VLOOKUP(D237, 'INVENTÁRIO'!$D$11:$I$511, 6, FALSE)</f>
        <v/>
      </c>
      <c r="J237" s="108" t="str">
        <f t="shared" si="2"/>
        <v/>
      </c>
      <c r="K237" s="113" t="str">
        <f>IF(D237 = "", "", SUMIFS('LANÇAMENTOS ENT'!T:T, 'LANÇAMENTOS ENT'!E:E, D237))</f>
        <v>  </v>
      </c>
      <c r="L237" s="113" t="str">
        <f>IF(D237 = "", "",SUMIFS('LANÇAMENTOS SAÍ'!M:M, 'LANÇAMENTOS SAÍ'!E:E, D237))</f>
        <v>  </v>
      </c>
      <c r="M237" s="132" t="str">
        <f>IF(D237 = "", "", SUMIFS('LANÇAMENTOS ENT'!N:N, 'LANÇAMENTOS ENT'!E:E, D237))</f>
        <v/>
      </c>
      <c r="N237" s="132" t="str">
        <f>IF(D237 = "", "",SUMIFS('LANÇAMENTOS SAÍ'!K:K, 'LANÇAMENTOS SAÍ'!E:E, D237))</f>
        <v/>
      </c>
      <c r="O237" s="197" t="str">
        <f>IFERROR(VLOOKUP(D237,'INVENTÁRIO'!$D$11:$L$411, 9, FALSE)/SUM('INVENTÁRIO'!L:L),"")</f>
        <v>0.0%</v>
      </c>
      <c r="P237" s="197" t="str">
        <f>IFERROR(I237/SUM('INVENTÁRIO'!I:I), "")</f>
        <v>0.0%</v>
      </c>
      <c r="Q237" s="132" t="str">
        <f t="shared" si="3"/>
        <v/>
      </c>
      <c r="R237" s="132" t="str">
        <f t="shared" si="4"/>
        <v/>
      </c>
      <c r="S237" s="185"/>
      <c r="T237" s="185"/>
      <c r="U237" s="35"/>
      <c r="V237" s="4"/>
      <c r="W237" s="4"/>
      <c r="X237" s="4"/>
      <c r="Y237" s="55"/>
      <c r="Z237" s="55" t="str">
        <f t="shared" si="6"/>
        <v/>
      </c>
      <c r="AA237" s="105" t="str">
        <f t="shared" si="7"/>
        <v/>
      </c>
      <c r="AB237" s="152" t="str">
        <f t="shared" si="8"/>
        <v/>
      </c>
      <c r="AC237" s="55"/>
      <c r="AD237" s="55" t="str">
        <f t="shared" si="9"/>
        <v/>
      </c>
      <c r="AE237" s="105" t="str">
        <f t="shared" si="19"/>
        <v/>
      </c>
      <c r="AF237" s="55" t="str">
        <f t="shared" si="10"/>
        <v/>
      </c>
      <c r="AG237" s="55"/>
      <c r="AH237" s="55" t="str">
        <f t="shared" si="11"/>
        <v>#NUM!</v>
      </c>
      <c r="AI237" s="55" t="str">
        <f t="shared" si="12"/>
        <v>#NUM!</v>
      </c>
      <c r="AJ237" s="152" t="str">
        <f t="shared" si="13"/>
        <v/>
      </c>
      <c r="AK237" s="176" t="str">
        <f t="shared" si="14"/>
        <v/>
      </c>
      <c r="AL237" s="176" t="str">
        <f t="shared" si="20"/>
        <v/>
      </c>
      <c r="AM237" s="176" t="str">
        <f t="shared" si="15"/>
        <v/>
      </c>
      <c r="AN237" s="55"/>
      <c r="AO237" s="55"/>
      <c r="AP237" s="55"/>
      <c r="AQ237" s="105" t="str">
        <f t="shared" si="16"/>
        <v/>
      </c>
      <c r="AR237" s="105"/>
      <c r="AS237" s="129" t="str">
        <f>'CADASTRO PROD'!I235</f>
        <v/>
      </c>
      <c r="AT237" s="129" t="str">
        <f t="shared" si="17"/>
        <v>0</v>
      </c>
      <c r="AU237" s="105" t="str">
        <f t="shared" si="21"/>
        <v/>
      </c>
      <c r="AV237" s="129"/>
      <c r="AW237" s="129"/>
      <c r="AX237" s="129"/>
      <c r="AY237" s="129"/>
      <c r="AZ237" s="129"/>
      <c r="BA237" s="55"/>
      <c r="BB237" s="55"/>
      <c r="BC237" s="55"/>
      <c r="BD237" s="55"/>
      <c r="BE237" s="55"/>
    </row>
    <row r="238" ht="30.0" customHeight="1">
      <c r="A238" s="1"/>
      <c r="B238" s="166" t="str">
        <f t="shared" si="1"/>
        <v>0</v>
      </c>
      <c r="C238" s="98" t="str">
        <f t="shared" si="18"/>
        <v>-</v>
      </c>
      <c r="D238" s="151" t="str">
        <f>IF('CADASTRO PROD'!D236 = "","", 'CADASTRO PROD'!D236)</f>
        <v/>
      </c>
      <c r="E238" s="100" t="str">
        <f>IF('CADASTRO PROD'!E236:G236 = "", "", 'CADASTRO PROD'!E236:G236)</f>
        <v/>
      </c>
      <c r="F238" s="92"/>
      <c r="G238" s="93"/>
      <c r="H238" s="101" t="str">
        <f>IFERROR(VLOOKUP(D238, 'CADASTRO PROD'!$D$8:$H$407, 5, FALSE),"")</f>
        <v/>
      </c>
      <c r="I238" s="101" t="str">
        <f>VLOOKUP(D238, 'INVENTÁRIO'!$D$11:$I$511, 6, FALSE)</f>
        <v/>
      </c>
      <c r="J238" s="98" t="str">
        <f t="shared" si="2"/>
        <v/>
      </c>
      <c r="K238" s="103" t="str">
        <f>IF(D238 = "", "", SUMIFS('LANÇAMENTOS ENT'!T:T, 'LANÇAMENTOS ENT'!E:E, D238))</f>
        <v>  </v>
      </c>
      <c r="L238" s="103" t="str">
        <f>IF(D238 = "", "",SUMIFS('LANÇAMENTOS SAÍ'!M:M, 'LANÇAMENTOS SAÍ'!E:E, D238))</f>
        <v>  </v>
      </c>
      <c r="M238" s="124" t="str">
        <f>IF(D238 = "", "", SUMIFS('LANÇAMENTOS ENT'!N:N, 'LANÇAMENTOS ENT'!E:E, D238))</f>
        <v/>
      </c>
      <c r="N238" s="124" t="str">
        <f>IF(D238 = "", "",SUMIFS('LANÇAMENTOS SAÍ'!K:K, 'LANÇAMENTOS SAÍ'!E:E, D238))</f>
        <v/>
      </c>
      <c r="O238" s="195" t="str">
        <f>IFERROR(VLOOKUP(D238,'INVENTÁRIO'!$D$11:$L$411, 9, FALSE)/SUM('INVENTÁRIO'!L:L),"")</f>
        <v>0.0%</v>
      </c>
      <c r="P238" s="195" t="str">
        <f>IFERROR(I238/SUM('INVENTÁRIO'!I:I), "")</f>
        <v>0.0%</v>
      </c>
      <c r="Q238" s="124" t="str">
        <f t="shared" si="3"/>
        <v/>
      </c>
      <c r="R238" s="124" t="str">
        <f t="shared" si="4"/>
        <v/>
      </c>
      <c r="S238" s="185"/>
      <c r="T238" s="185"/>
      <c r="U238" s="35"/>
      <c r="V238" s="4"/>
      <c r="W238" s="4"/>
      <c r="X238" s="4"/>
      <c r="Y238" s="55"/>
      <c r="Z238" s="55" t="str">
        <f t="shared" si="6"/>
        <v/>
      </c>
      <c r="AA238" s="105" t="str">
        <f t="shared" si="7"/>
        <v/>
      </c>
      <c r="AB238" s="152" t="str">
        <f t="shared" si="8"/>
        <v/>
      </c>
      <c r="AC238" s="55"/>
      <c r="AD238" s="55" t="str">
        <f t="shared" si="9"/>
        <v/>
      </c>
      <c r="AE238" s="105" t="str">
        <f t="shared" si="19"/>
        <v/>
      </c>
      <c r="AF238" s="55" t="str">
        <f t="shared" si="10"/>
        <v/>
      </c>
      <c r="AG238" s="55"/>
      <c r="AH238" s="55" t="str">
        <f t="shared" si="11"/>
        <v>#NUM!</v>
      </c>
      <c r="AI238" s="55" t="str">
        <f t="shared" si="12"/>
        <v>#NUM!</v>
      </c>
      <c r="AJ238" s="152" t="str">
        <f t="shared" si="13"/>
        <v/>
      </c>
      <c r="AK238" s="176" t="str">
        <f t="shared" si="14"/>
        <v/>
      </c>
      <c r="AL238" s="176" t="str">
        <f t="shared" si="20"/>
        <v/>
      </c>
      <c r="AM238" s="176" t="str">
        <f t="shared" si="15"/>
        <v/>
      </c>
      <c r="AN238" s="55"/>
      <c r="AO238" s="55"/>
      <c r="AP238" s="55"/>
      <c r="AQ238" s="105" t="str">
        <f t="shared" si="16"/>
        <v/>
      </c>
      <c r="AR238" s="105"/>
      <c r="AS238" s="129" t="str">
        <f>'CADASTRO PROD'!I236</f>
        <v/>
      </c>
      <c r="AT238" s="129" t="str">
        <f t="shared" si="17"/>
        <v>0</v>
      </c>
      <c r="AU238" s="105" t="str">
        <f t="shared" si="21"/>
        <v/>
      </c>
      <c r="AV238" s="129"/>
      <c r="AW238" s="129"/>
      <c r="AX238" s="129"/>
      <c r="AY238" s="129"/>
      <c r="AZ238" s="129"/>
      <c r="BA238" s="55"/>
      <c r="BB238" s="55"/>
      <c r="BC238" s="55"/>
      <c r="BD238" s="55"/>
      <c r="BE238" s="55"/>
    </row>
    <row r="239" ht="30.0" customHeight="1">
      <c r="A239" s="1"/>
      <c r="B239" s="166" t="str">
        <f t="shared" si="1"/>
        <v>0</v>
      </c>
      <c r="C239" s="108" t="str">
        <f t="shared" si="18"/>
        <v>-</v>
      </c>
      <c r="D239" s="150" t="str">
        <f>IF('CADASTRO PROD'!D237 = "","", 'CADASTRO PROD'!D237)</f>
        <v/>
      </c>
      <c r="E239" s="110" t="str">
        <f>IF('CADASTRO PROD'!E237:G237 = "", "", 'CADASTRO PROD'!E237:G237)</f>
        <v/>
      </c>
      <c r="F239" s="92"/>
      <c r="G239" s="93"/>
      <c r="H239" s="111" t="str">
        <f>IFERROR(VLOOKUP(D239, 'CADASTRO PROD'!$D$8:$H$407, 5, FALSE),"")</f>
        <v/>
      </c>
      <c r="I239" s="111" t="str">
        <f>VLOOKUP(D239, 'INVENTÁRIO'!$D$11:$I$511, 6, FALSE)</f>
        <v/>
      </c>
      <c r="J239" s="108" t="str">
        <f t="shared" si="2"/>
        <v/>
      </c>
      <c r="K239" s="113" t="str">
        <f>IF(D239 = "", "", SUMIFS('LANÇAMENTOS ENT'!T:T, 'LANÇAMENTOS ENT'!E:E, D239))</f>
        <v>  </v>
      </c>
      <c r="L239" s="113" t="str">
        <f>IF(D239 = "", "",SUMIFS('LANÇAMENTOS SAÍ'!M:M, 'LANÇAMENTOS SAÍ'!E:E, D239))</f>
        <v>  </v>
      </c>
      <c r="M239" s="132" t="str">
        <f>IF(D239 = "", "", SUMIFS('LANÇAMENTOS ENT'!N:N, 'LANÇAMENTOS ENT'!E:E, D239))</f>
        <v/>
      </c>
      <c r="N239" s="132" t="str">
        <f>IF(D239 = "", "",SUMIFS('LANÇAMENTOS SAÍ'!K:K, 'LANÇAMENTOS SAÍ'!E:E, D239))</f>
        <v/>
      </c>
      <c r="O239" s="197" t="str">
        <f>IFERROR(VLOOKUP(D239,'INVENTÁRIO'!$D$11:$L$411, 9, FALSE)/SUM('INVENTÁRIO'!L:L),"")</f>
        <v>0.0%</v>
      </c>
      <c r="P239" s="197" t="str">
        <f>IFERROR(I239/SUM('INVENTÁRIO'!I:I), "")</f>
        <v>0.0%</v>
      </c>
      <c r="Q239" s="132" t="str">
        <f t="shared" si="3"/>
        <v/>
      </c>
      <c r="R239" s="132" t="str">
        <f t="shared" si="4"/>
        <v/>
      </c>
      <c r="S239" s="185"/>
      <c r="T239" s="185"/>
      <c r="U239" s="35"/>
      <c r="V239" s="4"/>
      <c r="W239" s="4"/>
      <c r="X239" s="4"/>
      <c r="Y239" s="55"/>
      <c r="Z239" s="55" t="str">
        <f t="shared" si="6"/>
        <v/>
      </c>
      <c r="AA239" s="105" t="str">
        <f t="shared" si="7"/>
        <v/>
      </c>
      <c r="AB239" s="152" t="str">
        <f t="shared" si="8"/>
        <v/>
      </c>
      <c r="AC239" s="55"/>
      <c r="AD239" s="55" t="str">
        <f t="shared" si="9"/>
        <v/>
      </c>
      <c r="AE239" s="105" t="str">
        <f t="shared" si="19"/>
        <v/>
      </c>
      <c r="AF239" s="55" t="str">
        <f t="shared" si="10"/>
        <v/>
      </c>
      <c r="AG239" s="55"/>
      <c r="AH239" s="55" t="str">
        <f t="shared" si="11"/>
        <v>#NUM!</v>
      </c>
      <c r="AI239" s="55" t="str">
        <f t="shared" si="12"/>
        <v>#NUM!</v>
      </c>
      <c r="AJ239" s="152" t="str">
        <f t="shared" si="13"/>
        <v/>
      </c>
      <c r="AK239" s="176" t="str">
        <f t="shared" si="14"/>
        <v/>
      </c>
      <c r="AL239" s="176" t="str">
        <f t="shared" si="20"/>
        <v/>
      </c>
      <c r="AM239" s="176" t="str">
        <f t="shared" si="15"/>
        <v/>
      </c>
      <c r="AN239" s="55"/>
      <c r="AO239" s="55"/>
      <c r="AP239" s="55"/>
      <c r="AQ239" s="105" t="str">
        <f t="shared" si="16"/>
        <v/>
      </c>
      <c r="AR239" s="105"/>
      <c r="AS239" s="129" t="str">
        <f>'CADASTRO PROD'!I237</f>
        <v/>
      </c>
      <c r="AT239" s="129" t="str">
        <f t="shared" si="17"/>
        <v>0</v>
      </c>
      <c r="AU239" s="105" t="str">
        <f t="shared" si="21"/>
        <v/>
      </c>
      <c r="AV239" s="129"/>
      <c r="AW239" s="129"/>
      <c r="AX239" s="129"/>
      <c r="AY239" s="129"/>
      <c r="AZ239" s="129"/>
      <c r="BA239" s="55"/>
      <c r="BB239" s="55"/>
      <c r="BC239" s="55"/>
      <c r="BD239" s="55"/>
      <c r="BE239" s="55"/>
    </row>
    <row r="240" ht="30.0" customHeight="1">
      <c r="A240" s="1"/>
      <c r="B240" s="166" t="str">
        <f t="shared" si="1"/>
        <v>0</v>
      </c>
      <c r="C240" s="98" t="str">
        <f t="shared" si="18"/>
        <v>-</v>
      </c>
      <c r="D240" s="151" t="str">
        <f>IF('CADASTRO PROD'!D238 = "","", 'CADASTRO PROD'!D238)</f>
        <v/>
      </c>
      <c r="E240" s="100" t="str">
        <f>IF('CADASTRO PROD'!E238:G238 = "", "", 'CADASTRO PROD'!E238:G238)</f>
        <v/>
      </c>
      <c r="F240" s="92"/>
      <c r="G240" s="93"/>
      <c r="H240" s="101" t="str">
        <f>IFERROR(VLOOKUP(D240, 'CADASTRO PROD'!$D$8:$H$407, 5, FALSE),"")</f>
        <v/>
      </c>
      <c r="I240" s="101" t="str">
        <f>VLOOKUP(D240, 'INVENTÁRIO'!$D$11:$I$511, 6, FALSE)</f>
        <v/>
      </c>
      <c r="J240" s="98" t="str">
        <f t="shared" si="2"/>
        <v/>
      </c>
      <c r="K240" s="103" t="str">
        <f>IF(D240 = "", "", SUMIFS('LANÇAMENTOS ENT'!T:T, 'LANÇAMENTOS ENT'!E:E, D240))</f>
        <v>  </v>
      </c>
      <c r="L240" s="103" t="str">
        <f>IF(D240 = "", "",SUMIFS('LANÇAMENTOS SAÍ'!M:M, 'LANÇAMENTOS SAÍ'!E:E, D240))</f>
        <v>  </v>
      </c>
      <c r="M240" s="124" t="str">
        <f>IF(D240 = "", "", SUMIFS('LANÇAMENTOS ENT'!N:N, 'LANÇAMENTOS ENT'!E:E, D240))</f>
        <v/>
      </c>
      <c r="N240" s="124" t="str">
        <f>IF(D240 = "", "",SUMIFS('LANÇAMENTOS SAÍ'!K:K, 'LANÇAMENTOS SAÍ'!E:E, D240))</f>
        <v/>
      </c>
      <c r="O240" s="195" t="str">
        <f>IFERROR(VLOOKUP(D240,'INVENTÁRIO'!$D$11:$L$411, 9, FALSE)/SUM('INVENTÁRIO'!L:L),"")</f>
        <v>0.0%</v>
      </c>
      <c r="P240" s="195" t="str">
        <f>IFERROR(I240/SUM('INVENTÁRIO'!I:I), "")</f>
        <v>0.0%</v>
      </c>
      <c r="Q240" s="124" t="str">
        <f t="shared" si="3"/>
        <v/>
      </c>
      <c r="R240" s="124" t="str">
        <f t="shared" si="4"/>
        <v/>
      </c>
      <c r="S240" s="185"/>
      <c r="T240" s="185"/>
      <c r="U240" s="35"/>
      <c r="V240" s="4"/>
      <c r="W240" s="4"/>
      <c r="X240" s="4"/>
      <c r="Y240" s="55"/>
      <c r="Z240" s="55" t="str">
        <f t="shared" si="6"/>
        <v/>
      </c>
      <c r="AA240" s="105" t="str">
        <f t="shared" si="7"/>
        <v/>
      </c>
      <c r="AB240" s="152" t="str">
        <f t="shared" si="8"/>
        <v/>
      </c>
      <c r="AC240" s="55"/>
      <c r="AD240" s="55" t="str">
        <f t="shared" si="9"/>
        <v/>
      </c>
      <c r="AE240" s="105" t="str">
        <f t="shared" si="19"/>
        <v/>
      </c>
      <c r="AF240" s="55" t="str">
        <f t="shared" si="10"/>
        <v/>
      </c>
      <c r="AG240" s="55"/>
      <c r="AH240" s="55" t="str">
        <f t="shared" si="11"/>
        <v>#NUM!</v>
      </c>
      <c r="AI240" s="55" t="str">
        <f t="shared" si="12"/>
        <v>#NUM!</v>
      </c>
      <c r="AJ240" s="152" t="str">
        <f t="shared" si="13"/>
        <v/>
      </c>
      <c r="AK240" s="176" t="str">
        <f t="shared" si="14"/>
        <v/>
      </c>
      <c r="AL240" s="176" t="str">
        <f t="shared" si="20"/>
        <v/>
      </c>
      <c r="AM240" s="176" t="str">
        <f t="shared" si="15"/>
        <v/>
      </c>
      <c r="AN240" s="55"/>
      <c r="AO240" s="55"/>
      <c r="AP240" s="55"/>
      <c r="AQ240" s="105" t="str">
        <f t="shared" si="16"/>
        <v/>
      </c>
      <c r="AR240" s="105"/>
      <c r="AS240" s="129" t="str">
        <f>'CADASTRO PROD'!I238</f>
        <v/>
      </c>
      <c r="AT240" s="129" t="str">
        <f t="shared" si="17"/>
        <v>0</v>
      </c>
      <c r="AU240" s="105" t="str">
        <f t="shared" si="21"/>
        <v/>
      </c>
      <c r="AV240" s="129"/>
      <c r="AW240" s="129"/>
      <c r="AX240" s="129"/>
      <c r="AY240" s="129"/>
      <c r="AZ240" s="129"/>
      <c r="BA240" s="55"/>
      <c r="BB240" s="55"/>
      <c r="BC240" s="55"/>
      <c r="BD240" s="55"/>
      <c r="BE240" s="55"/>
    </row>
    <row r="241" ht="30.0" customHeight="1">
      <c r="A241" s="1"/>
      <c r="B241" s="166" t="str">
        <f t="shared" si="1"/>
        <v>0</v>
      </c>
      <c r="C241" s="108" t="str">
        <f t="shared" si="18"/>
        <v>-</v>
      </c>
      <c r="D241" s="150" t="str">
        <f>IF('CADASTRO PROD'!D239 = "","", 'CADASTRO PROD'!D239)</f>
        <v/>
      </c>
      <c r="E241" s="110" t="str">
        <f>IF('CADASTRO PROD'!E239:G239 = "", "", 'CADASTRO PROD'!E239:G239)</f>
        <v/>
      </c>
      <c r="F241" s="92"/>
      <c r="G241" s="93"/>
      <c r="H241" s="111" t="str">
        <f>IFERROR(VLOOKUP(D241, 'CADASTRO PROD'!$D$8:$H$407, 5, FALSE),"")</f>
        <v/>
      </c>
      <c r="I241" s="111" t="str">
        <f>VLOOKUP(D241, 'INVENTÁRIO'!$D$11:$I$511, 6, FALSE)</f>
        <v/>
      </c>
      <c r="J241" s="108" t="str">
        <f t="shared" si="2"/>
        <v/>
      </c>
      <c r="K241" s="113" t="str">
        <f>IF(D241 = "", "", SUMIFS('LANÇAMENTOS ENT'!T:T, 'LANÇAMENTOS ENT'!E:E, D241))</f>
        <v>  </v>
      </c>
      <c r="L241" s="113" t="str">
        <f>IF(D241 = "", "",SUMIFS('LANÇAMENTOS SAÍ'!M:M, 'LANÇAMENTOS SAÍ'!E:E, D241))</f>
        <v>  </v>
      </c>
      <c r="M241" s="132" t="str">
        <f>IF(D241 = "", "", SUMIFS('LANÇAMENTOS ENT'!N:N, 'LANÇAMENTOS ENT'!E:E, D241))</f>
        <v/>
      </c>
      <c r="N241" s="132" t="str">
        <f>IF(D241 = "", "",SUMIFS('LANÇAMENTOS SAÍ'!K:K, 'LANÇAMENTOS SAÍ'!E:E, D241))</f>
        <v/>
      </c>
      <c r="O241" s="197" t="str">
        <f>IFERROR(VLOOKUP(D241,'INVENTÁRIO'!$D$11:$L$411, 9, FALSE)/SUM('INVENTÁRIO'!L:L),"")</f>
        <v>0.0%</v>
      </c>
      <c r="P241" s="197" t="str">
        <f>IFERROR(I241/SUM('INVENTÁRIO'!I:I), "")</f>
        <v>0.0%</v>
      </c>
      <c r="Q241" s="132" t="str">
        <f t="shared" si="3"/>
        <v/>
      </c>
      <c r="R241" s="132" t="str">
        <f t="shared" si="4"/>
        <v/>
      </c>
      <c r="S241" s="185"/>
      <c r="T241" s="185"/>
      <c r="U241" s="35"/>
      <c r="V241" s="4"/>
      <c r="W241" s="4"/>
      <c r="X241" s="4"/>
      <c r="Y241" s="55"/>
      <c r="Z241" s="55" t="str">
        <f t="shared" si="6"/>
        <v/>
      </c>
      <c r="AA241" s="105" t="str">
        <f t="shared" si="7"/>
        <v/>
      </c>
      <c r="AB241" s="152" t="str">
        <f t="shared" si="8"/>
        <v/>
      </c>
      <c r="AC241" s="55"/>
      <c r="AD241" s="55" t="str">
        <f t="shared" si="9"/>
        <v/>
      </c>
      <c r="AE241" s="105" t="str">
        <f t="shared" si="19"/>
        <v/>
      </c>
      <c r="AF241" s="55" t="str">
        <f t="shared" si="10"/>
        <v/>
      </c>
      <c r="AG241" s="55"/>
      <c r="AH241" s="55" t="str">
        <f t="shared" si="11"/>
        <v>#NUM!</v>
      </c>
      <c r="AI241" s="55" t="str">
        <f t="shared" si="12"/>
        <v>#NUM!</v>
      </c>
      <c r="AJ241" s="152" t="str">
        <f t="shared" si="13"/>
        <v/>
      </c>
      <c r="AK241" s="176" t="str">
        <f t="shared" si="14"/>
        <v/>
      </c>
      <c r="AL241" s="176" t="str">
        <f t="shared" si="20"/>
        <v/>
      </c>
      <c r="AM241" s="176" t="str">
        <f t="shared" si="15"/>
        <v/>
      </c>
      <c r="AN241" s="55"/>
      <c r="AO241" s="55"/>
      <c r="AP241" s="55"/>
      <c r="AQ241" s="105" t="str">
        <f t="shared" si="16"/>
        <v/>
      </c>
      <c r="AR241" s="105"/>
      <c r="AS241" s="129" t="str">
        <f>'CADASTRO PROD'!I239</f>
        <v/>
      </c>
      <c r="AT241" s="129" t="str">
        <f t="shared" si="17"/>
        <v>0</v>
      </c>
      <c r="AU241" s="105" t="str">
        <f t="shared" si="21"/>
        <v/>
      </c>
      <c r="AV241" s="129"/>
      <c r="AW241" s="129"/>
      <c r="AX241" s="129"/>
      <c r="AY241" s="129"/>
      <c r="AZ241" s="129"/>
      <c r="BA241" s="55"/>
      <c r="BB241" s="55"/>
      <c r="BC241" s="55"/>
      <c r="BD241" s="55"/>
      <c r="BE241" s="55"/>
    </row>
    <row r="242" ht="30.0" customHeight="1">
      <c r="A242" s="1"/>
      <c r="B242" s="166" t="str">
        <f t="shared" si="1"/>
        <v>0</v>
      </c>
      <c r="C242" s="98" t="str">
        <f t="shared" si="18"/>
        <v>-</v>
      </c>
      <c r="D242" s="151" t="str">
        <f>IF('CADASTRO PROD'!D240 = "","", 'CADASTRO PROD'!D240)</f>
        <v/>
      </c>
      <c r="E242" s="100" t="str">
        <f>IF('CADASTRO PROD'!E240:G240 = "", "", 'CADASTRO PROD'!E240:G240)</f>
        <v/>
      </c>
      <c r="F242" s="92"/>
      <c r="G242" s="93"/>
      <c r="H242" s="101" t="str">
        <f>IFERROR(VLOOKUP(D242, 'CADASTRO PROD'!$D$8:$H$407, 5, FALSE),"")</f>
        <v/>
      </c>
      <c r="I242" s="101" t="str">
        <f>VLOOKUP(D242, 'INVENTÁRIO'!$D$11:$I$511, 6, FALSE)</f>
        <v/>
      </c>
      <c r="J242" s="98" t="str">
        <f t="shared" si="2"/>
        <v/>
      </c>
      <c r="K242" s="103" t="str">
        <f>IF(D242 = "", "", SUMIFS('LANÇAMENTOS ENT'!T:T, 'LANÇAMENTOS ENT'!E:E, D242))</f>
        <v>  </v>
      </c>
      <c r="L242" s="103" t="str">
        <f>IF(D242 = "", "",SUMIFS('LANÇAMENTOS SAÍ'!M:M, 'LANÇAMENTOS SAÍ'!E:E, D242))</f>
        <v>  </v>
      </c>
      <c r="M242" s="124" t="str">
        <f>IF(D242 = "", "", SUMIFS('LANÇAMENTOS ENT'!N:N, 'LANÇAMENTOS ENT'!E:E, D242))</f>
        <v/>
      </c>
      <c r="N242" s="124" t="str">
        <f>IF(D242 = "", "",SUMIFS('LANÇAMENTOS SAÍ'!K:K, 'LANÇAMENTOS SAÍ'!E:E, D242))</f>
        <v/>
      </c>
      <c r="O242" s="195" t="str">
        <f>IFERROR(VLOOKUP(D242,'INVENTÁRIO'!$D$11:$L$411, 9, FALSE)/SUM('INVENTÁRIO'!L:L),"")</f>
        <v>0.0%</v>
      </c>
      <c r="P242" s="195" t="str">
        <f>IFERROR(I242/SUM('INVENTÁRIO'!I:I), "")</f>
        <v>0.0%</v>
      </c>
      <c r="Q242" s="124" t="str">
        <f t="shared" si="3"/>
        <v/>
      </c>
      <c r="R242" s="124" t="str">
        <f t="shared" si="4"/>
        <v/>
      </c>
      <c r="S242" s="185"/>
      <c r="T242" s="185"/>
      <c r="U242" s="35"/>
      <c r="V242" s="4"/>
      <c r="W242" s="4"/>
      <c r="X242" s="4"/>
      <c r="Y242" s="55"/>
      <c r="Z242" s="55" t="str">
        <f t="shared" si="6"/>
        <v/>
      </c>
      <c r="AA242" s="105" t="str">
        <f t="shared" si="7"/>
        <v/>
      </c>
      <c r="AB242" s="152" t="str">
        <f t="shared" si="8"/>
        <v/>
      </c>
      <c r="AC242" s="55"/>
      <c r="AD242" s="55" t="str">
        <f t="shared" si="9"/>
        <v/>
      </c>
      <c r="AE242" s="105" t="str">
        <f t="shared" si="19"/>
        <v/>
      </c>
      <c r="AF242" s="55" t="str">
        <f t="shared" si="10"/>
        <v/>
      </c>
      <c r="AG242" s="55"/>
      <c r="AH242" s="55" t="str">
        <f t="shared" si="11"/>
        <v>#NUM!</v>
      </c>
      <c r="AI242" s="55" t="str">
        <f t="shared" si="12"/>
        <v>#NUM!</v>
      </c>
      <c r="AJ242" s="152" t="str">
        <f t="shared" si="13"/>
        <v/>
      </c>
      <c r="AK242" s="176" t="str">
        <f t="shared" si="14"/>
        <v/>
      </c>
      <c r="AL242" s="176" t="str">
        <f t="shared" si="20"/>
        <v/>
      </c>
      <c r="AM242" s="176" t="str">
        <f t="shared" si="15"/>
        <v/>
      </c>
      <c r="AN242" s="55"/>
      <c r="AO242" s="55"/>
      <c r="AP242" s="55"/>
      <c r="AQ242" s="105" t="str">
        <f t="shared" si="16"/>
        <v/>
      </c>
      <c r="AR242" s="105"/>
      <c r="AS242" s="129" t="str">
        <f>'CADASTRO PROD'!I240</f>
        <v/>
      </c>
      <c r="AT242" s="129" t="str">
        <f t="shared" si="17"/>
        <v>0</v>
      </c>
      <c r="AU242" s="105" t="str">
        <f t="shared" si="21"/>
        <v/>
      </c>
      <c r="AV242" s="129"/>
      <c r="AW242" s="129"/>
      <c r="AX242" s="129"/>
      <c r="AY242" s="129"/>
      <c r="AZ242" s="129"/>
      <c r="BA242" s="55"/>
      <c r="BB242" s="55"/>
      <c r="BC242" s="55"/>
      <c r="BD242" s="55"/>
      <c r="BE242" s="55"/>
    </row>
    <row r="243" ht="30.0" customHeight="1">
      <c r="A243" s="1"/>
      <c r="B243" s="166" t="str">
        <f t="shared" si="1"/>
        <v>0</v>
      </c>
      <c r="C243" s="108" t="str">
        <f t="shared" si="18"/>
        <v>-</v>
      </c>
      <c r="D243" s="150" t="str">
        <f>IF('CADASTRO PROD'!D241 = "","", 'CADASTRO PROD'!D241)</f>
        <v/>
      </c>
      <c r="E243" s="110" t="str">
        <f>IF('CADASTRO PROD'!E241:G241 = "", "", 'CADASTRO PROD'!E241:G241)</f>
        <v/>
      </c>
      <c r="F243" s="92"/>
      <c r="G243" s="93"/>
      <c r="H243" s="111" t="str">
        <f>IFERROR(VLOOKUP(D243, 'CADASTRO PROD'!$D$8:$H$407, 5, FALSE),"")</f>
        <v/>
      </c>
      <c r="I243" s="111" t="str">
        <f>VLOOKUP(D243, 'INVENTÁRIO'!$D$11:$I$511, 6, FALSE)</f>
        <v/>
      </c>
      <c r="J243" s="108" t="str">
        <f t="shared" si="2"/>
        <v/>
      </c>
      <c r="K243" s="113" t="str">
        <f>IF(D243 = "", "", SUMIFS('LANÇAMENTOS ENT'!T:T, 'LANÇAMENTOS ENT'!E:E, D243))</f>
        <v>  </v>
      </c>
      <c r="L243" s="113" t="str">
        <f>IF(D243 = "", "",SUMIFS('LANÇAMENTOS SAÍ'!M:M, 'LANÇAMENTOS SAÍ'!E:E, D243))</f>
        <v>  </v>
      </c>
      <c r="M243" s="132" t="str">
        <f>IF(D243 = "", "", SUMIFS('LANÇAMENTOS ENT'!N:N, 'LANÇAMENTOS ENT'!E:E, D243))</f>
        <v/>
      </c>
      <c r="N243" s="132" t="str">
        <f>IF(D243 = "", "",SUMIFS('LANÇAMENTOS SAÍ'!K:K, 'LANÇAMENTOS SAÍ'!E:E, D243))</f>
        <v/>
      </c>
      <c r="O243" s="197" t="str">
        <f>IFERROR(VLOOKUP(D243,'INVENTÁRIO'!$D$11:$L$411, 9, FALSE)/SUM('INVENTÁRIO'!L:L),"")</f>
        <v>0.0%</v>
      </c>
      <c r="P243" s="197" t="str">
        <f>IFERROR(I243/SUM('INVENTÁRIO'!I:I), "")</f>
        <v>0.0%</v>
      </c>
      <c r="Q243" s="132" t="str">
        <f t="shared" si="3"/>
        <v/>
      </c>
      <c r="R243" s="132" t="str">
        <f t="shared" si="4"/>
        <v/>
      </c>
      <c r="S243" s="185"/>
      <c r="T243" s="185"/>
      <c r="U243" s="35"/>
      <c r="V243" s="4"/>
      <c r="W243" s="4"/>
      <c r="X243" s="4"/>
      <c r="Y243" s="55"/>
      <c r="Z243" s="55" t="str">
        <f t="shared" si="6"/>
        <v/>
      </c>
      <c r="AA243" s="105" t="str">
        <f t="shared" si="7"/>
        <v/>
      </c>
      <c r="AB243" s="152" t="str">
        <f t="shared" si="8"/>
        <v/>
      </c>
      <c r="AC243" s="55"/>
      <c r="AD243" s="55" t="str">
        <f t="shared" si="9"/>
        <v/>
      </c>
      <c r="AE243" s="105" t="str">
        <f t="shared" si="19"/>
        <v/>
      </c>
      <c r="AF243" s="55" t="str">
        <f t="shared" si="10"/>
        <v/>
      </c>
      <c r="AG243" s="55"/>
      <c r="AH243" s="55" t="str">
        <f t="shared" si="11"/>
        <v>#NUM!</v>
      </c>
      <c r="AI243" s="55" t="str">
        <f t="shared" si="12"/>
        <v>#NUM!</v>
      </c>
      <c r="AJ243" s="152" t="str">
        <f t="shared" si="13"/>
        <v/>
      </c>
      <c r="AK243" s="176" t="str">
        <f t="shared" si="14"/>
        <v/>
      </c>
      <c r="AL243" s="176" t="str">
        <f t="shared" si="20"/>
        <v/>
      </c>
      <c r="AM243" s="176" t="str">
        <f t="shared" si="15"/>
        <v/>
      </c>
      <c r="AN243" s="55"/>
      <c r="AO243" s="55"/>
      <c r="AP243" s="55"/>
      <c r="AQ243" s="105" t="str">
        <f t="shared" si="16"/>
        <v/>
      </c>
      <c r="AR243" s="105"/>
      <c r="AS243" s="129" t="str">
        <f>'CADASTRO PROD'!I241</f>
        <v/>
      </c>
      <c r="AT243" s="129" t="str">
        <f t="shared" si="17"/>
        <v>0</v>
      </c>
      <c r="AU243" s="105" t="str">
        <f t="shared" si="21"/>
        <v/>
      </c>
      <c r="AV243" s="129"/>
      <c r="AW243" s="129"/>
      <c r="AX243" s="129"/>
      <c r="AY243" s="129"/>
      <c r="AZ243" s="129"/>
      <c r="BA243" s="55"/>
      <c r="BB243" s="55"/>
      <c r="BC243" s="55"/>
      <c r="BD243" s="55"/>
      <c r="BE243" s="55"/>
    </row>
    <row r="244" ht="30.0" customHeight="1">
      <c r="A244" s="1"/>
      <c r="B244" s="166" t="str">
        <f t="shared" si="1"/>
        <v>0</v>
      </c>
      <c r="C244" s="98" t="str">
        <f t="shared" si="18"/>
        <v>-</v>
      </c>
      <c r="D244" s="151" t="str">
        <f>IF('CADASTRO PROD'!D242 = "","", 'CADASTRO PROD'!D242)</f>
        <v/>
      </c>
      <c r="E244" s="100" t="str">
        <f>IF('CADASTRO PROD'!E242:G242 = "", "", 'CADASTRO PROD'!E242:G242)</f>
        <v/>
      </c>
      <c r="F244" s="92"/>
      <c r="G244" s="93"/>
      <c r="H244" s="101" t="str">
        <f>IFERROR(VLOOKUP(D244, 'CADASTRO PROD'!$D$8:$H$407, 5, FALSE),"")</f>
        <v/>
      </c>
      <c r="I244" s="101" t="str">
        <f>VLOOKUP(D244, 'INVENTÁRIO'!$D$11:$I$511, 6, FALSE)</f>
        <v/>
      </c>
      <c r="J244" s="98" t="str">
        <f t="shared" si="2"/>
        <v/>
      </c>
      <c r="K244" s="103" t="str">
        <f>IF(D244 = "", "", SUMIFS('LANÇAMENTOS ENT'!T:T, 'LANÇAMENTOS ENT'!E:E, D244))</f>
        <v>  </v>
      </c>
      <c r="L244" s="103" t="str">
        <f>IF(D244 = "", "",SUMIFS('LANÇAMENTOS SAÍ'!M:M, 'LANÇAMENTOS SAÍ'!E:E, D244))</f>
        <v>  </v>
      </c>
      <c r="M244" s="124" t="str">
        <f>IF(D244 = "", "", SUMIFS('LANÇAMENTOS ENT'!N:N, 'LANÇAMENTOS ENT'!E:E, D244))</f>
        <v/>
      </c>
      <c r="N244" s="124" t="str">
        <f>IF(D244 = "", "",SUMIFS('LANÇAMENTOS SAÍ'!K:K, 'LANÇAMENTOS SAÍ'!E:E, D244))</f>
        <v/>
      </c>
      <c r="O244" s="195" t="str">
        <f>IFERROR(VLOOKUP(D244,'INVENTÁRIO'!$D$11:$L$411, 9, FALSE)/SUM('INVENTÁRIO'!L:L),"")</f>
        <v>0.0%</v>
      </c>
      <c r="P244" s="195" t="str">
        <f>IFERROR(I244/SUM('INVENTÁRIO'!I:I), "")</f>
        <v>0.0%</v>
      </c>
      <c r="Q244" s="124" t="str">
        <f t="shared" si="3"/>
        <v/>
      </c>
      <c r="R244" s="124" t="str">
        <f t="shared" si="4"/>
        <v/>
      </c>
      <c r="S244" s="185"/>
      <c r="T244" s="185"/>
      <c r="U244" s="35"/>
      <c r="V244" s="4"/>
      <c r="W244" s="4"/>
      <c r="X244" s="4"/>
      <c r="Y244" s="55"/>
      <c r="Z244" s="55" t="str">
        <f t="shared" si="6"/>
        <v/>
      </c>
      <c r="AA244" s="105" t="str">
        <f t="shared" si="7"/>
        <v/>
      </c>
      <c r="AB244" s="152" t="str">
        <f t="shared" si="8"/>
        <v/>
      </c>
      <c r="AC244" s="55"/>
      <c r="AD244" s="55" t="str">
        <f t="shared" si="9"/>
        <v/>
      </c>
      <c r="AE244" s="105" t="str">
        <f t="shared" si="19"/>
        <v/>
      </c>
      <c r="AF244" s="55" t="str">
        <f t="shared" si="10"/>
        <v/>
      </c>
      <c r="AG244" s="55"/>
      <c r="AH244" s="55" t="str">
        <f t="shared" si="11"/>
        <v>#NUM!</v>
      </c>
      <c r="AI244" s="55" t="str">
        <f t="shared" si="12"/>
        <v>#NUM!</v>
      </c>
      <c r="AJ244" s="152" t="str">
        <f t="shared" si="13"/>
        <v/>
      </c>
      <c r="AK244" s="176" t="str">
        <f t="shared" si="14"/>
        <v/>
      </c>
      <c r="AL244" s="176" t="str">
        <f t="shared" si="20"/>
        <v/>
      </c>
      <c r="AM244" s="176" t="str">
        <f t="shared" si="15"/>
        <v/>
      </c>
      <c r="AN244" s="55"/>
      <c r="AO244" s="55"/>
      <c r="AP244" s="55"/>
      <c r="AQ244" s="105" t="str">
        <f t="shared" si="16"/>
        <v/>
      </c>
      <c r="AR244" s="105"/>
      <c r="AS244" s="129" t="str">
        <f>'CADASTRO PROD'!I242</f>
        <v/>
      </c>
      <c r="AT244" s="129" t="str">
        <f t="shared" si="17"/>
        <v>0</v>
      </c>
      <c r="AU244" s="105" t="str">
        <f t="shared" si="21"/>
        <v/>
      </c>
      <c r="AV244" s="129"/>
      <c r="AW244" s="129"/>
      <c r="AX244" s="129"/>
      <c r="AY244" s="129"/>
      <c r="AZ244" s="129"/>
      <c r="BA244" s="55"/>
      <c r="BB244" s="55"/>
      <c r="BC244" s="55"/>
      <c r="BD244" s="55"/>
      <c r="BE244" s="55"/>
    </row>
    <row r="245" ht="30.0" customHeight="1">
      <c r="A245" s="1"/>
      <c r="B245" s="166" t="str">
        <f t="shared" si="1"/>
        <v>0</v>
      </c>
      <c r="C245" s="108" t="str">
        <f t="shared" si="18"/>
        <v>-</v>
      </c>
      <c r="D245" s="150" t="str">
        <f>IF('CADASTRO PROD'!D243 = "","", 'CADASTRO PROD'!D243)</f>
        <v/>
      </c>
      <c r="E245" s="110" t="str">
        <f>IF('CADASTRO PROD'!E243:G243 = "", "", 'CADASTRO PROD'!E243:G243)</f>
        <v/>
      </c>
      <c r="F245" s="92"/>
      <c r="G245" s="93"/>
      <c r="H245" s="111" t="str">
        <f>IFERROR(VLOOKUP(D245, 'CADASTRO PROD'!$D$8:$H$407, 5, FALSE),"")</f>
        <v/>
      </c>
      <c r="I245" s="111" t="str">
        <f>VLOOKUP(D245, 'INVENTÁRIO'!$D$11:$I$511, 6, FALSE)</f>
        <v/>
      </c>
      <c r="J245" s="108" t="str">
        <f t="shared" si="2"/>
        <v/>
      </c>
      <c r="K245" s="113" t="str">
        <f>IF(D245 = "", "", SUMIFS('LANÇAMENTOS ENT'!T:T, 'LANÇAMENTOS ENT'!E:E, D245))</f>
        <v>  </v>
      </c>
      <c r="L245" s="113" t="str">
        <f>IF(D245 = "", "",SUMIFS('LANÇAMENTOS SAÍ'!M:M, 'LANÇAMENTOS SAÍ'!E:E, D245))</f>
        <v>  </v>
      </c>
      <c r="M245" s="132" t="str">
        <f>IF(D245 = "", "", SUMIFS('LANÇAMENTOS ENT'!N:N, 'LANÇAMENTOS ENT'!E:E, D245))</f>
        <v/>
      </c>
      <c r="N245" s="132" t="str">
        <f>IF(D245 = "", "",SUMIFS('LANÇAMENTOS SAÍ'!K:K, 'LANÇAMENTOS SAÍ'!E:E, D245))</f>
        <v/>
      </c>
      <c r="O245" s="197" t="str">
        <f>IFERROR(VLOOKUP(D245,'INVENTÁRIO'!$D$11:$L$411, 9, FALSE)/SUM('INVENTÁRIO'!L:L),"")</f>
        <v>0.0%</v>
      </c>
      <c r="P245" s="197" t="str">
        <f>IFERROR(I245/SUM('INVENTÁRIO'!I:I), "")</f>
        <v>0.0%</v>
      </c>
      <c r="Q245" s="132" t="str">
        <f t="shared" si="3"/>
        <v/>
      </c>
      <c r="R245" s="132" t="str">
        <f t="shared" si="4"/>
        <v/>
      </c>
      <c r="S245" s="185"/>
      <c r="T245" s="185"/>
      <c r="U245" s="35"/>
      <c r="V245" s="4"/>
      <c r="W245" s="4"/>
      <c r="X245" s="4"/>
      <c r="Y245" s="55"/>
      <c r="Z245" s="55" t="str">
        <f t="shared" si="6"/>
        <v/>
      </c>
      <c r="AA245" s="105" t="str">
        <f t="shared" si="7"/>
        <v/>
      </c>
      <c r="AB245" s="152" t="str">
        <f t="shared" si="8"/>
        <v/>
      </c>
      <c r="AC245" s="55"/>
      <c r="AD245" s="55" t="str">
        <f t="shared" si="9"/>
        <v/>
      </c>
      <c r="AE245" s="105" t="str">
        <f t="shared" si="19"/>
        <v/>
      </c>
      <c r="AF245" s="55" t="str">
        <f t="shared" si="10"/>
        <v/>
      </c>
      <c r="AG245" s="55"/>
      <c r="AH245" s="55" t="str">
        <f t="shared" si="11"/>
        <v>#NUM!</v>
      </c>
      <c r="AI245" s="55" t="str">
        <f t="shared" si="12"/>
        <v>#NUM!</v>
      </c>
      <c r="AJ245" s="152" t="str">
        <f t="shared" si="13"/>
        <v/>
      </c>
      <c r="AK245" s="176" t="str">
        <f t="shared" si="14"/>
        <v/>
      </c>
      <c r="AL245" s="176" t="str">
        <f t="shared" si="20"/>
        <v/>
      </c>
      <c r="AM245" s="176" t="str">
        <f t="shared" si="15"/>
        <v/>
      </c>
      <c r="AN245" s="55"/>
      <c r="AO245" s="55"/>
      <c r="AP245" s="55"/>
      <c r="AQ245" s="105" t="str">
        <f t="shared" si="16"/>
        <v/>
      </c>
      <c r="AR245" s="105"/>
      <c r="AS245" s="129" t="str">
        <f>'CADASTRO PROD'!I243</f>
        <v/>
      </c>
      <c r="AT245" s="129" t="str">
        <f t="shared" si="17"/>
        <v>0</v>
      </c>
      <c r="AU245" s="105" t="str">
        <f t="shared" si="21"/>
        <v/>
      </c>
      <c r="AV245" s="129"/>
      <c r="AW245" s="129"/>
      <c r="AX245" s="129"/>
      <c r="AY245" s="129"/>
      <c r="AZ245" s="129"/>
      <c r="BA245" s="55"/>
      <c r="BB245" s="55"/>
      <c r="BC245" s="55"/>
      <c r="BD245" s="55"/>
      <c r="BE245" s="55"/>
    </row>
    <row r="246" ht="30.0" customHeight="1">
      <c r="A246" s="1"/>
      <c r="B246" s="166" t="str">
        <f t="shared" si="1"/>
        <v>0</v>
      </c>
      <c r="C246" s="98" t="str">
        <f t="shared" si="18"/>
        <v>-</v>
      </c>
      <c r="D246" s="151" t="str">
        <f>IF('CADASTRO PROD'!D244 = "","", 'CADASTRO PROD'!D244)</f>
        <v/>
      </c>
      <c r="E246" s="100" t="str">
        <f>IF('CADASTRO PROD'!E244:G244 = "", "", 'CADASTRO PROD'!E244:G244)</f>
        <v/>
      </c>
      <c r="F246" s="92"/>
      <c r="G246" s="93"/>
      <c r="H246" s="101" t="str">
        <f>IFERROR(VLOOKUP(D246, 'CADASTRO PROD'!$D$8:$H$407, 5, FALSE),"")</f>
        <v/>
      </c>
      <c r="I246" s="101" t="str">
        <f>VLOOKUP(D246, 'INVENTÁRIO'!$D$11:$I$511, 6, FALSE)</f>
        <v/>
      </c>
      <c r="J246" s="98" t="str">
        <f t="shared" si="2"/>
        <v/>
      </c>
      <c r="K246" s="103" t="str">
        <f>IF(D246 = "", "", SUMIFS('LANÇAMENTOS ENT'!T:T, 'LANÇAMENTOS ENT'!E:E, D246))</f>
        <v>  </v>
      </c>
      <c r="L246" s="103" t="str">
        <f>IF(D246 = "", "",SUMIFS('LANÇAMENTOS SAÍ'!M:M, 'LANÇAMENTOS SAÍ'!E:E, D246))</f>
        <v>  </v>
      </c>
      <c r="M246" s="124" t="str">
        <f>IF(D246 = "", "", SUMIFS('LANÇAMENTOS ENT'!N:N, 'LANÇAMENTOS ENT'!E:E, D246))</f>
        <v/>
      </c>
      <c r="N246" s="124" t="str">
        <f>IF(D246 = "", "",SUMIFS('LANÇAMENTOS SAÍ'!K:K, 'LANÇAMENTOS SAÍ'!E:E, D246))</f>
        <v/>
      </c>
      <c r="O246" s="195" t="str">
        <f>IFERROR(VLOOKUP(D246,'INVENTÁRIO'!$D$11:$L$411, 9, FALSE)/SUM('INVENTÁRIO'!L:L),"")</f>
        <v>0.0%</v>
      </c>
      <c r="P246" s="195" t="str">
        <f>IFERROR(I246/SUM('INVENTÁRIO'!I:I), "")</f>
        <v>0.0%</v>
      </c>
      <c r="Q246" s="124" t="str">
        <f t="shared" si="3"/>
        <v/>
      </c>
      <c r="R246" s="124" t="str">
        <f t="shared" si="4"/>
        <v/>
      </c>
      <c r="S246" s="185"/>
      <c r="T246" s="185"/>
      <c r="U246" s="35"/>
      <c r="V246" s="4"/>
      <c r="W246" s="4"/>
      <c r="X246" s="4"/>
      <c r="Y246" s="55"/>
      <c r="Z246" s="55" t="str">
        <f t="shared" si="6"/>
        <v/>
      </c>
      <c r="AA246" s="105" t="str">
        <f t="shared" si="7"/>
        <v/>
      </c>
      <c r="AB246" s="152" t="str">
        <f t="shared" si="8"/>
        <v/>
      </c>
      <c r="AC246" s="55"/>
      <c r="AD246" s="55" t="str">
        <f t="shared" si="9"/>
        <v/>
      </c>
      <c r="AE246" s="105" t="str">
        <f t="shared" si="19"/>
        <v/>
      </c>
      <c r="AF246" s="55" t="str">
        <f t="shared" si="10"/>
        <v/>
      </c>
      <c r="AG246" s="55"/>
      <c r="AH246" s="55" t="str">
        <f t="shared" si="11"/>
        <v>#NUM!</v>
      </c>
      <c r="AI246" s="55" t="str">
        <f t="shared" si="12"/>
        <v>#NUM!</v>
      </c>
      <c r="AJ246" s="152" t="str">
        <f t="shared" si="13"/>
        <v/>
      </c>
      <c r="AK246" s="176" t="str">
        <f t="shared" si="14"/>
        <v/>
      </c>
      <c r="AL246" s="176" t="str">
        <f t="shared" si="20"/>
        <v/>
      </c>
      <c r="AM246" s="176" t="str">
        <f t="shared" si="15"/>
        <v/>
      </c>
      <c r="AN246" s="55"/>
      <c r="AO246" s="55"/>
      <c r="AP246" s="55"/>
      <c r="AQ246" s="105" t="str">
        <f t="shared" si="16"/>
        <v/>
      </c>
      <c r="AR246" s="105"/>
      <c r="AS246" s="129" t="str">
        <f>'CADASTRO PROD'!I244</f>
        <v/>
      </c>
      <c r="AT246" s="129" t="str">
        <f t="shared" si="17"/>
        <v>0</v>
      </c>
      <c r="AU246" s="105" t="str">
        <f t="shared" si="21"/>
        <v/>
      </c>
      <c r="AV246" s="129"/>
      <c r="AW246" s="129"/>
      <c r="AX246" s="129"/>
      <c r="AY246" s="129"/>
      <c r="AZ246" s="129"/>
      <c r="BA246" s="55"/>
      <c r="BB246" s="55"/>
      <c r="BC246" s="55"/>
      <c r="BD246" s="55"/>
      <c r="BE246" s="55"/>
    </row>
    <row r="247" ht="30.0" customHeight="1">
      <c r="A247" s="1"/>
      <c r="B247" s="166" t="str">
        <f t="shared" si="1"/>
        <v>0</v>
      </c>
      <c r="C247" s="108" t="str">
        <f t="shared" si="18"/>
        <v>-</v>
      </c>
      <c r="D247" s="150" t="str">
        <f>IF('CADASTRO PROD'!D245 = "","", 'CADASTRO PROD'!D245)</f>
        <v/>
      </c>
      <c r="E247" s="110" t="str">
        <f>IF('CADASTRO PROD'!E245:G245 = "", "", 'CADASTRO PROD'!E245:G245)</f>
        <v/>
      </c>
      <c r="F247" s="92"/>
      <c r="G247" s="93"/>
      <c r="H247" s="111" t="str">
        <f>IFERROR(VLOOKUP(D247, 'CADASTRO PROD'!$D$8:$H$407, 5, FALSE),"")</f>
        <v/>
      </c>
      <c r="I247" s="111" t="str">
        <f>VLOOKUP(D247, 'INVENTÁRIO'!$D$11:$I$511, 6, FALSE)</f>
        <v/>
      </c>
      <c r="J247" s="108" t="str">
        <f t="shared" si="2"/>
        <v/>
      </c>
      <c r="K247" s="113" t="str">
        <f>IF(D247 = "", "", SUMIFS('LANÇAMENTOS ENT'!T:T, 'LANÇAMENTOS ENT'!E:E, D247))</f>
        <v>  </v>
      </c>
      <c r="L247" s="113" t="str">
        <f>IF(D247 = "", "",SUMIFS('LANÇAMENTOS SAÍ'!M:M, 'LANÇAMENTOS SAÍ'!E:E, D247))</f>
        <v>  </v>
      </c>
      <c r="M247" s="132" t="str">
        <f>IF(D247 = "", "", SUMIFS('LANÇAMENTOS ENT'!N:N, 'LANÇAMENTOS ENT'!E:E, D247))</f>
        <v/>
      </c>
      <c r="N247" s="132" t="str">
        <f>IF(D247 = "", "",SUMIFS('LANÇAMENTOS SAÍ'!K:K, 'LANÇAMENTOS SAÍ'!E:E, D247))</f>
        <v/>
      </c>
      <c r="O247" s="197" t="str">
        <f>IFERROR(VLOOKUP(D247,'INVENTÁRIO'!$D$11:$L$411, 9, FALSE)/SUM('INVENTÁRIO'!L:L),"")</f>
        <v>0.0%</v>
      </c>
      <c r="P247" s="197" t="str">
        <f>IFERROR(I247/SUM('INVENTÁRIO'!I:I), "")</f>
        <v>0.0%</v>
      </c>
      <c r="Q247" s="132" t="str">
        <f t="shared" si="3"/>
        <v/>
      </c>
      <c r="R247" s="132" t="str">
        <f t="shared" si="4"/>
        <v/>
      </c>
      <c r="S247" s="185"/>
      <c r="T247" s="185"/>
      <c r="U247" s="35"/>
      <c r="V247" s="4"/>
      <c r="W247" s="4"/>
      <c r="X247" s="4"/>
      <c r="Y247" s="55"/>
      <c r="Z247" s="55" t="str">
        <f t="shared" si="6"/>
        <v/>
      </c>
      <c r="AA247" s="105" t="str">
        <f t="shared" si="7"/>
        <v/>
      </c>
      <c r="AB247" s="152" t="str">
        <f t="shared" si="8"/>
        <v/>
      </c>
      <c r="AC247" s="55"/>
      <c r="AD247" s="55" t="str">
        <f t="shared" si="9"/>
        <v/>
      </c>
      <c r="AE247" s="105" t="str">
        <f t="shared" si="19"/>
        <v/>
      </c>
      <c r="AF247" s="55" t="str">
        <f t="shared" si="10"/>
        <v/>
      </c>
      <c r="AG247" s="55"/>
      <c r="AH247" s="55" t="str">
        <f t="shared" si="11"/>
        <v>#NUM!</v>
      </c>
      <c r="AI247" s="55" t="str">
        <f t="shared" si="12"/>
        <v>#NUM!</v>
      </c>
      <c r="AJ247" s="152" t="str">
        <f t="shared" si="13"/>
        <v/>
      </c>
      <c r="AK247" s="176" t="str">
        <f t="shared" si="14"/>
        <v/>
      </c>
      <c r="AL247" s="176" t="str">
        <f t="shared" si="20"/>
        <v/>
      </c>
      <c r="AM247" s="176" t="str">
        <f t="shared" si="15"/>
        <v/>
      </c>
      <c r="AN247" s="55"/>
      <c r="AO247" s="55"/>
      <c r="AP247" s="55"/>
      <c r="AQ247" s="105" t="str">
        <f t="shared" si="16"/>
        <v/>
      </c>
      <c r="AR247" s="105"/>
      <c r="AS247" s="129" t="str">
        <f>'CADASTRO PROD'!I245</f>
        <v/>
      </c>
      <c r="AT247" s="129" t="str">
        <f t="shared" si="17"/>
        <v>0</v>
      </c>
      <c r="AU247" s="105" t="str">
        <f t="shared" si="21"/>
        <v/>
      </c>
      <c r="AV247" s="129"/>
      <c r="AW247" s="129"/>
      <c r="AX247" s="129"/>
      <c r="AY247" s="129"/>
      <c r="AZ247" s="129"/>
      <c r="BA247" s="55"/>
      <c r="BB247" s="55"/>
      <c r="BC247" s="55"/>
      <c r="BD247" s="55"/>
      <c r="BE247" s="55"/>
    </row>
    <row r="248" ht="30.0" customHeight="1">
      <c r="A248" s="1"/>
      <c r="B248" s="166" t="str">
        <f t="shared" si="1"/>
        <v>0</v>
      </c>
      <c r="C248" s="98" t="str">
        <f t="shared" si="18"/>
        <v>-</v>
      </c>
      <c r="D248" s="151" t="str">
        <f>IF('CADASTRO PROD'!D246 = "","", 'CADASTRO PROD'!D246)</f>
        <v/>
      </c>
      <c r="E248" s="100" t="str">
        <f>IF('CADASTRO PROD'!E246:G246 = "", "", 'CADASTRO PROD'!E246:G246)</f>
        <v/>
      </c>
      <c r="F248" s="92"/>
      <c r="G248" s="93"/>
      <c r="H248" s="101" t="str">
        <f>IFERROR(VLOOKUP(D248, 'CADASTRO PROD'!$D$8:$H$407, 5, FALSE),"")</f>
        <v/>
      </c>
      <c r="I248" s="101" t="str">
        <f>VLOOKUP(D248, 'INVENTÁRIO'!$D$11:$I$511, 6, FALSE)</f>
        <v/>
      </c>
      <c r="J248" s="98" t="str">
        <f t="shared" si="2"/>
        <v/>
      </c>
      <c r="K248" s="103" t="str">
        <f>IF(D248 = "", "", SUMIFS('LANÇAMENTOS ENT'!T:T, 'LANÇAMENTOS ENT'!E:E, D248))</f>
        <v>  </v>
      </c>
      <c r="L248" s="103" t="str">
        <f>IF(D248 = "", "",SUMIFS('LANÇAMENTOS SAÍ'!M:M, 'LANÇAMENTOS SAÍ'!E:E, D248))</f>
        <v>  </v>
      </c>
      <c r="M248" s="124" t="str">
        <f>IF(D248 = "", "", SUMIFS('LANÇAMENTOS ENT'!N:N, 'LANÇAMENTOS ENT'!E:E, D248))</f>
        <v/>
      </c>
      <c r="N248" s="124" t="str">
        <f>IF(D248 = "", "",SUMIFS('LANÇAMENTOS SAÍ'!K:K, 'LANÇAMENTOS SAÍ'!E:E, D248))</f>
        <v/>
      </c>
      <c r="O248" s="195" t="str">
        <f>IFERROR(VLOOKUP(D248,'INVENTÁRIO'!$D$11:$L$411, 9, FALSE)/SUM('INVENTÁRIO'!L:L),"")</f>
        <v>0.0%</v>
      </c>
      <c r="P248" s="195" t="str">
        <f>IFERROR(I248/SUM('INVENTÁRIO'!I:I), "")</f>
        <v>0.0%</v>
      </c>
      <c r="Q248" s="124" t="str">
        <f t="shared" si="3"/>
        <v/>
      </c>
      <c r="R248" s="124" t="str">
        <f t="shared" si="4"/>
        <v/>
      </c>
      <c r="S248" s="185"/>
      <c r="T248" s="185"/>
      <c r="U248" s="35"/>
      <c r="V248" s="4"/>
      <c r="W248" s="4"/>
      <c r="X248" s="4"/>
      <c r="Y248" s="55"/>
      <c r="Z248" s="55" t="str">
        <f t="shared" si="6"/>
        <v/>
      </c>
      <c r="AA248" s="105" t="str">
        <f t="shared" si="7"/>
        <v/>
      </c>
      <c r="AB248" s="152" t="str">
        <f t="shared" si="8"/>
        <v/>
      </c>
      <c r="AC248" s="55"/>
      <c r="AD248" s="55" t="str">
        <f t="shared" si="9"/>
        <v/>
      </c>
      <c r="AE248" s="105" t="str">
        <f t="shared" si="19"/>
        <v/>
      </c>
      <c r="AF248" s="55" t="str">
        <f t="shared" si="10"/>
        <v/>
      </c>
      <c r="AG248" s="55"/>
      <c r="AH248" s="55" t="str">
        <f t="shared" si="11"/>
        <v>#NUM!</v>
      </c>
      <c r="AI248" s="55" t="str">
        <f t="shared" si="12"/>
        <v>#NUM!</v>
      </c>
      <c r="AJ248" s="152" t="str">
        <f t="shared" si="13"/>
        <v/>
      </c>
      <c r="AK248" s="176" t="str">
        <f t="shared" si="14"/>
        <v/>
      </c>
      <c r="AL248" s="176" t="str">
        <f t="shared" si="20"/>
        <v/>
      </c>
      <c r="AM248" s="176" t="str">
        <f t="shared" si="15"/>
        <v/>
      </c>
      <c r="AN248" s="55"/>
      <c r="AO248" s="55"/>
      <c r="AP248" s="55"/>
      <c r="AQ248" s="105" t="str">
        <f t="shared" si="16"/>
        <v/>
      </c>
      <c r="AR248" s="105"/>
      <c r="AS248" s="129" t="str">
        <f>'CADASTRO PROD'!I246</f>
        <v/>
      </c>
      <c r="AT248" s="129" t="str">
        <f t="shared" si="17"/>
        <v>0</v>
      </c>
      <c r="AU248" s="105" t="str">
        <f t="shared" si="21"/>
        <v/>
      </c>
      <c r="AV248" s="129"/>
      <c r="AW248" s="129"/>
      <c r="AX248" s="129"/>
      <c r="AY248" s="129"/>
      <c r="AZ248" s="129"/>
      <c r="BA248" s="55"/>
      <c r="BB248" s="55"/>
      <c r="BC248" s="55"/>
      <c r="BD248" s="55"/>
      <c r="BE248" s="55"/>
    </row>
    <row r="249" ht="30.0" customHeight="1">
      <c r="A249" s="1"/>
      <c r="B249" s="166" t="str">
        <f t="shared" si="1"/>
        <v>0</v>
      </c>
      <c r="C249" s="108" t="str">
        <f t="shared" si="18"/>
        <v>-</v>
      </c>
      <c r="D249" s="150" t="str">
        <f>IF('CADASTRO PROD'!D247 = "","", 'CADASTRO PROD'!D247)</f>
        <v/>
      </c>
      <c r="E249" s="110" t="str">
        <f>IF('CADASTRO PROD'!E247:G247 = "", "", 'CADASTRO PROD'!E247:G247)</f>
        <v/>
      </c>
      <c r="F249" s="92"/>
      <c r="G249" s="93"/>
      <c r="H249" s="111" t="str">
        <f>IFERROR(VLOOKUP(D249, 'CADASTRO PROD'!$D$8:$H$407, 5, FALSE),"")</f>
        <v/>
      </c>
      <c r="I249" s="111" t="str">
        <f>VLOOKUP(D249, 'INVENTÁRIO'!$D$11:$I$511, 6, FALSE)</f>
        <v/>
      </c>
      <c r="J249" s="108" t="str">
        <f t="shared" si="2"/>
        <v/>
      </c>
      <c r="K249" s="113" t="str">
        <f>IF(D249 = "", "", SUMIFS('LANÇAMENTOS ENT'!T:T, 'LANÇAMENTOS ENT'!E:E, D249))</f>
        <v>  </v>
      </c>
      <c r="L249" s="113" t="str">
        <f>IF(D249 = "", "",SUMIFS('LANÇAMENTOS SAÍ'!M:M, 'LANÇAMENTOS SAÍ'!E:E, D249))</f>
        <v>  </v>
      </c>
      <c r="M249" s="132" t="str">
        <f>IF(D249 = "", "", SUMIFS('LANÇAMENTOS ENT'!N:N, 'LANÇAMENTOS ENT'!E:E, D249))</f>
        <v/>
      </c>
      <c r="N249" s="132" t="str">
        <f>IF(D249 = "", "",SUMIFS('LANÇAMENTOS SAÍ'!K:K, 'LANÇAMENTOS SAÍ'!E:E, D249))</f>
        <v/>
      </c>
      <c r="O249" s="197" t="str">
        <f>IFERROR(VLOOKUP(D249,'INVENTÁRIO'!$D$11:$L$411, 9, FALSE)/SUM('INVENTÁRIO'!L:L),"")</f>
        <v>0.0%</v>
      </c>
      <c r="P249" s="197" t="str">
        <f>IFERROR(I249/SUM('INVENTÁRIO'!I:I), "")</f>
        <v>0.0%</v>
      </c>
      <c r="Q249" s="132" t="str">
        <f t="shared" si="3"/>
        <v/>
      </c>
      <c r="R249" s="132" t="str">
        <f t="shared" si="4"/>
        <v/>
      </c>
      <c r="S249" s="185"/>
      <c r="T249" s="185"/>
      <c r="U249" s="35"/>
      <c r="V249" s="4"/>
      <c r="W249" s="4"/>
      <c r="X249" s="4"/>
      <c r="Y249" s="55"/>
      <c r="Z249" s="55" t="str">
        <f t="shared" si="6"/>
        <v/>
      </c>
      <c r="AA249" s="105" t="str">
        <f t="shared" si="7"/>
        <v/>
      </c>
      <c r="AB249" s="152" t="str">
        <f t="shared" si="8"/>
        <v/>
      </c>
      <c r="AC249" s="55"/>
      <c r="AD249" s="55" t="str">
        <f t="shared" si="9"/>
        <v/>
      </c>
      <c r="AE249" s="105" t="str">
        <f t="shared" si="19"/>
        <v/>
      </c>
      <c r="AF249" s="55" t="str">
        <f t="shared" si="10"/>
        <v/>
      </c>
      <c r="AG249" s="55"/>
      <c r="AH249" s="55" t="str">
        <f t="shared" si="11"/>
        <v>#NUM!</v>
      </c>
      <c r="AI249" s="55" t="str">
        <f t="shared" si="12"/>
        <v>#NUM!</v>
      </c>
      <c r="AJ249" s="152" t="str">
        <f t="shared" si="13"/>
        <v/>
      </c>
      <c r="AK249" s="176" t="str">
        <f t="shared" si="14"/>
        <v/>
      </c>
      <c r="AL249" s="176" t="str">
        <f t="shared" si="20"/>
        <v/>
      </c>
      <c r="AM249" s="176" t="str">
        <f t="shared" si="15"/>
        <v/>
      </c>
      <c r="AN249" s="55"/>
      <c r="AO249" s="55"/>
      <c r="AP249" s="55"/>
      <c r="AQ249" s="105" t="str">
        <f t="shared" si="16"/>
        <v/>
      </c>
      <c r="AR249" s="105"/>
      <c r="AS249" s="129" t="str">
        <f>'CADASTRO PROD'!I247</f>
        <v/>
      </c>
      <c r="AT249" s="129" t="str">
        <f t="shared" si="17"/>
        <v>0</v>
      </c>
      <c r="AU249" s="105" t="str">
        <f t="shared" si="21"/>
        <v/>
      </c>
      <c r="AV249" s="129"/>
      <c r="AW249" s="129"/>
      <c r="AX249" s="129"/>
      <c r="AY249" s="129"/>
      <c r="AZ249" s="129"/>
      <c r="BA249" s="55"/>
      <c r="BB249" s="55"/>
      <c r="BC249" s="55"/>
      <c r="BD249" s="55"/>
      <c r="BE249" s="55"/>
    </row>
    <row r="250" ht="30.0" customHeight="1">
      <c r="A250" s="1"/>
      <c r="B250" s="166" t="str">
        <f t="shared" si="1"/>
        <v>0</v>
      </c>
      <c r="C250" s="98" t="str">
        <f t="shared" si="18"/>
        <v>-</v>
      </c>
      <c r="D250" s="151" t="str">
        <f>IF('CADASTRO PROD'!D248 = "","", 'CADASTRO PROD'!D248)</f>
        <v/>
      </c>
      <c r="E250" s="100" t="str">
        <f>IF('CADASTRO PROD'!E248:G248 = "", "", 'CADASTRO PROD'!E248:G248)</f>
        <v/>
      </c>
      <c r="F250" s="92"/>
      <c r="G250" s="93"/>
      <c r="H250" s="101" t="str">
        <f>IFERROR(VLOOKUP(D250, 'CADASTRO PROD'!$D$8:$H$407, 5, FALSE),"")</f>
        <v/>
      </c>
      <c r="I250" s="101" t="str">
        <f>VLOOKUP(D250, 'INVENTÁRIO'!$D$11:$I$511, 6, FALSE)</f>
        <v/>
      </c>
      <c r="J250" s="98" t="str">
        <f t="shared" si="2"/>
        <v/>
      </c>
      <c r="K250" s="103" t="str">
        <f>IF(D250 = "", "", SUMIFS('LANÇAMENTOS ENT'!T:T, 'LANÇAMENTOS ENT'!E:E, D250))</f>
        <v>  </v>
      </c>
      <c r="L250" s="103" t="str">
        <f>IF(D250 = "", "",SUMIFS('LANÇAMENTOS SAÍ'!M:M, 'LANÇAMENTOS SAÍ'!E:E, D250))</f>
        <v>  </v>
      </c>
      <c r="M250" s="124" t="str">
        <f>IF(D250 = "", "", SUMIFS('LANÇAMENTOS ENT'!N:N, 'LANÇAMENTOS ENT'!E:E, D250))</f>
        <v/>
      </c>
      <c r="N250" s="124" t="str">
        <f>IF(D250 = "", "",SUMIFS('LANÇAMENTOS SAÍ'!K:K, 'LANÇAMENTOS SAÍ'!E:E, D250))</f>
        <v/>
      </c>
      <c r="O250" s="195" t="str">
        <f>IFERROR(VLOOKUP(D250,'INVENTÁRIO'!$D$11:$L$411, 9, FALSE)/SUM('INVENTÁRIO'!L:L),"")</f>
        <v>0.0%</v>
      </c>
      <c r="P250" s="195" t="str">
        <f>IFERROR(I250/SUM('INVENTÁRIO'!I:I), "")</f>
        <v>0.0%</v>
      </c>
      <c r="Q250" s="124" t="str">
        <f t="shared" si="3"/>
        <v/>
      </c>
      <c r="R250" s="124" t="str">
        <f t="shared" si="4"/>
        <v/>
      </c>
      <c r="S250" s="185"/>
      <c r="T250" s="185"/>
      <c r="U250" s="35"/>
      <c r="V250" s="4"/>
      <c r="W250" s="4"/>
      <c r="X250" s="4"/>
      <c r="Y250" s="55"/>
      <c r="Z250" s="55" t="str">
        <f t="shared" si="6"/>
        <v/>
      </c>
      <c r="AA250" s="105" t="str">
        <f t="shared" si="7"/>
        <v/>
      </c>
      <c r="AB250" s="152" t="str">
        <f t="shared" si="8"/>
        <v/>
      </c>
      <c r="AC250" s="55"/>
      <c r="AD250" s="55" t="str">
        <f t="shared" si="9"/>
        <v/>
      </c>
      <c r="AE250" s="105" t="str">
        <f t="shared" si="19"/>
        <v/>
      </c>
      <c r="AF250" s="55" t="str">
        <f t="shared" si="10"/>
        <v/>
      </c>
      <c r="AG250" s="55"/>
      <c r="AH250" s="55" t="str">
        <f t="shared" si="11"/>
        <v>#NUM!</v>
      </c>
      <c r="AI250" s="55" t="str">
        <f t="shared" si="12"/>
        <v>#NUM!</v>
      </c>
      <c r="AJ250" s="152" t="str">
        <f t="shared" si="13"/>
        <v/>
      </c>
      <c r="AK250" s="176" t="str">
        <f t="shared" si="14"/>
        <v/>
      </c>
      <c r="AL250" s="176" t="str">
        <f t="shared" si="20"/>
        <v/>
      </c>
      <c r="AM250" s="176" t="str">
        <f t="shared" si="15"/>
        <v/>
      </c>
      <c r="AN250" s="55"/>
      <c r="AO250" s="55"/>
      <c r="AP250" s="55"/>
      <c r="AQ250" s="105" t="str">
        <f t="shared" si="16"/>
        <v/>
      </c>
      <c r="AR250" s="105"/>
      <c r="AS250" s="129" t="str">
        <f>'CADASTRO PROD'!I248</f>
        <v/>
      </c>
      <c r="AT250" s="129" t="str">
        <f t="shared" si="17"/>
        <v>0</v>
      </c>
      <c r="AU250" s="105" t="str">
        <f t="shared" si="21"/>
        <v/>
      </c>
      <c r="AV250" s="129"/>
      <c r="AW250" s="129"/>
      <c r="AX250" s="129"/>
      <c r="AY250" s="129"/>
      <c r="AZ250" s="129"/>
      <c r="BA250" s="55"/>
      <c r="BB250" s="55"/>
      <c r="BC250" s="55"/>
      <c r="BD250" s="55"/>
      <c r="BE250" s="55"/>
    </row>
    <row r="251" ht="30.0" customHeight="1">
      <c r="A251" s="1"/>
      <c r="B251" s="166" t="str">
        <f t="shared" si="1"/>
        <v>0</v>
      </c>
      <c r="C251" s="108" t="str">
        <f t="shared" si="18"/>
        <v>-</v>
      </c>
      <c r="D251" s="150" t="str">
        <f>IF('CADASTRO PROD'!D249 = "","", 'CADASTRO PROD'!D249)</f>
        <v/>
      </c>
      <c r="E251" s="110" t="str">
        <f>IF('CADASTRO PROD'!E249:G249 = "", "", 'CADASTRO PROD'!E249:G249)</f>
        <v/>
      </c>
      <c r="F251" s="92"/>
      <c r="G251" s="93"/>
      <c r="H251" s="111" t="str">
        <f>IFERROR(VLOOKUP(D251, 'CADASTRO PROD'!$D$8:$H$407, 5, FALSE),"")</f>
        <v/>
      </c>
      <c r="I251" s="111" t="str">
        <f>VLOOKUP(D251, 'INVENTÁRIO'!$D$11:$I$511, 6, FALSE)</f>
        <v/>
      </c>
      <c r="J251" s="108" t="str">
        <f t="shared" si="2"/>
        <v/>
      </c>
      <c r="K251" s="113" t="str">
        <f>IF(D251 = "", "", SUMIFS('LANÇAMENTOS ENT'!T:T, 'LANÇAMENTOS ENT'!E:E, D251))</f>
        <v>  </v>
      </c>
      <c r="L251" s="113" t="str">
        <f>IF(D251 = "", "",SUMIFS('LANÇAMENTOS SAÍ'!M:M, 'LANÇAMENTOS SAÍ'!E:E, D251))</f>
        <v>  </v>
      </c>
      <c r="M251" s="132" t="str">
        <f>IF(D251 = "", "", SUMIFS('LANÇAMENTOS ENT'!N:N, 'LANÇAMENTOS ENT'!E:E, D251))</f>
        <v/>
      </c>
      <c r="N251" s="132" t="str">
        <f>IF(D251 = "", "",SUMIFS('LANÇAMENTOS SAÍ'!K:K, 'LANÇAMENTOS SAÍ'!E:E, D251))</f>
        <v/>
      </c>
      <c r="O251" s="197" t="str">
        <f>IFERROR(VLOOKUP(D251,'INVENTÁRIO'!$D$11:$L$411, 9, FALSE)/SUM('INVENTÁRIO'!L:L),"")</f>
        <v>0.0%</v>
      </c>
      <c r="P251" s="197" t="str">
        <f>IFERROR(I251/SUM('INVENTÁRIO'!I:I), "")</f>
        <v>0.0%</v>
      </c>
      <c r="Q251" s="132" t="str">
        <f t="shared" si="3"/>
        <v/>
      </c>
      <c r="R251" s="132" t="str">
        <f t="shared" si="4"/>
        <v/>
      </c>
      <c r="S251" s="185"/>
      <c r="T251" s="185"/>
      <c r="U251" s="35"/>
      <c r="V251" s="4"/>
      <c r="W251" s="4"/>
      <c r="X251" s="4"/>
      <c r="Y251" s="55"/>
      <c r="Z251" s="55" t="str">
        <f t="shared" si="6"/>
        <v/>
      </c>
      <c r="AA251" s="105" t="str">
        <f t="shared" si="7"/>
        <v/>
      </c>
      <c r="AB251" s="152" t="str">
        <f t="shared" si="8"/>
        <v/>
      </c>
      <c r="AC251" s="55"/>
      <c r="AD251" s="55" t="str">
        <f t="shared" si="9"/>
        <v/>
      </c>
      <c r="AE251" s="105" t="str">
        <f t="shared" si="19"/>
        <v/>
      </c>
      <c r="AF251" s="55" t="str">
        <f t="shared" si="10"/>
        <v/>
      </c>
      <c r="AG251" s="55"/>
      <c r="AH251" s="55" t="str">
        <f t="shared" si="11"/>
        <v>#NUM!</v>
      </c>
      <c r="AI251" s="55" t="str">
        <f t="shared" si="12"/>
        <v>#NUM!</v>
      </c>
      <c r="AJ251" s="152" t="str">
        <f t="shared" si="13"/>
        <v/>
      </c>
      <c r="AK251" s="176" t="str">
        <f t="shared" si="14"/>
        <v/>
      </c>
      <c r="AL251" s="176" t="str">
        <f t="shared" si="20"/>
        <v/>
      </c>
      <c r="AM251" s="176" t="str">
        <f t="shared" si="15"/>
        <v/>
      </c>
      <c r="AN251" s="55"/>
      <c r="AO251" s="55"/>
      <c r="AP251" s="55"/>
      <c r="AQ251" s="105" t="str">
        <f t="shared" si="16"/>
        <v/>
      </c>
      <c r="AR251" s="105"/>
      <c r="AS251" s="129" t="str">
        <f>'CADASTRO PROD'!I249</f>
        <v/>
      </c>
      <c r="AT251" s="129" t="str">
        <f t="shared" si="17"/>
        <v>0</v>
      </c>
      <c r="AU251" s="105" t="str">
        <f t="shared" si="21"/>
        <v/>
      </c>
      <c r="AV251" s="129"/>
      <c r="AW251" s="129"/>
      <c r="AX251" s="129"/>
      <c r="AY251" s="129"/>
      <c r="AZ251" s="129"/>
      <c r="BA251" s="55"/>
      <c r="BB251" s="55"/>
      <c r="BC251" s="55"/>
      <c r="BD251" s="55"/>
      <c r="BE251" s="55"/>
    </row>
    <row r="252" ht="30.0" customHeight="1">
      <c r="A252" s="1"/>
      <c r="B252" s="166" t="str">
        <f t="shared" si="1"/>
        <v>0</v>
      </c>
      <c r="C252" s="98" t="str">
        <f t="shared" si="18"/>
        <v>-</v>
      </c>
      <c r="D252" s="151" t="str">
        <f>IF('CADASTRO PROD'!D250 = "","", 'CADASTRO PROD'!D250)</f>
        <v/>
      </c>
      <c r="E252" s="100" t="str">
        <f>IF('CADASTRO PROD'!E250:G250 = "", "", 'CADASTRO PROD'!E250:G250)</f>
        <v/>
      </c>
      <c r="F252" s="92"/>
      <c r="G252" s="93"/>
      <c r="H252" s="101" t="str">
        <f>IFERROR(VLOOKUP(D252, 'CADASTRO PROD'!$D$8:$H$407, 5, FALSE),"")</f>
        <v/>
      </c>
      <c r="I252" s="101" t="str">
        <f>VLOOKUP(D252, 'INVENTÁRIO'!$D$11:$I$511, 6, FALSE)</f>
        <v/>
      </c>
      <c r="J252" s="98" t="str">
        <f t="shared" si="2"/>
        <v/>
      </c>
      <c r="K252" s="103" t="str">
        <f>IF(D252 = "", "", SUMIFS('LANÇAMENTOS ENT'!T:T, 'LANÇAMENTOS ENT'!E:E, D252))</f>
        <v>  </v>
      </c>
      <c r="L252" s="103" t="str">
        <f>IF(D252 = "", "",SUMIFS('LANÇAMENTOS SAÍ'!M:M, 'LANÇAMENTOS SAÍ'!E:E, D252))</f>
        <v>  </v>
      </c>
      <c r="M252" s="124" t="str">
        <f>IF(D252 = "", "", SUMIFS('LANÇAMENTOS ENT'!N:N, 'LANÇAMENTOS ENT'!E:E, D252))</f>
        <v/>
      </c>
      <c r="N252" s="124" t="str">
        <f>IF(D252 = "", "",SUMIFS('LANÇAMENTOS SAÍ'!K:K, 'LANÇAMENTOS SAÍ'!E:E, D252))</f>
        <v/>
      </c>
      <c r="O252" s="195" t="str">
        <f>IFERROR(VLOOKUP(D252,'INVENTÁRIO'!$D$11:$L$411, 9, FALSE)/SUM('INVENTÁRIO'!L:L),"")</f>
        <v>0.0%</v>
      </c>
      <c r="P252" s="195" t="str">
        <f>IFERROR(I252/SUM('INVENTÁRIO'!I:I), "")</f>
        <v>0.0%</v>
      </c>
      <c r="Q252" s="124" t="str">
        <f t="shared" si="3"/>
        <v/>
      </c>
      <c r="R252" s="124" t="str">
        <f t="shared" si="4"/>
        <v/>
      </c>
      <c r="S252" s="185"/>
      <c r="T252" s="185"/>
      <c r="U252" s="35"/>
      <c r="V252" s="4"/>
      <c r="W252" s="4"/>
      <c r="X252" s="4"/>
      <c r="Y252" s="55"/>
      <c r="Z252" s="55" t="str">
        <f t="shared" si="6"/>
        <v/>
      </c>
      <c r="AA252" s="105" t="str">
        <f t="shared" si="7"/>
        <v/>
      </c>
      <c r="AB252" s="152" t="str">
        <f t="shared" si="8"/>
        <v/>
      </c>
      <c r="AC252" s="55"/>
      <c r="AD252" s="55" t="str">
        <f t="shared" si="9"/>
        <v/>
      </c>
      <c r="AE252" s="105" t="str">
        <f t="shared" si="19"/>
        <v/>
      </c>
      <c r="AF252" s="55" t="str">
        <f t="shared" si="10"/>
        <v/>
      </c>
      <c r="AG252" s="55"/>
      <c r="AH252" s="55" t="str">
        <f t="shared" si="11"/>
        <v>#NUM!</v>
      </c>
      <c r="AI252" s="55" t="str">
        <f t="shared" si="12"/>
        <v>#NUM!</v>
      </c>
      <c r="AJ252" s="152" t="str">
        <f t="shared" si="13"/>
        <v/>
      </c>
      <c r="AK252" s="176" t="str">
        <f t="shared" si="14"/>
        <v/>
      </c>
      <c r="AL252" s="176" t="str">
        <f t="shared" si="20"/>
        <v/>
      </c>
      <c r="AM252" s="176" t="str">
        <f t="shared" si="15"/>
        <v/>
      </c>
      <c r="AN252" s="55"/>
      <c r="AO252" s="55"/>
      <c r="AP252" s="55"/>
      <c r="AQ252" s="105" t="str">
        <f t="shared" si="16"/>
        <v/>
      </c>
      <c r="AR252" s="105"/>
      <c r="AS252" s="129" t="str">
        <f>'CADASTRO PROD'!I250</f>
        <v/>
      </c>
      <c r="AT252" s="129" t="str">
        <f t="shared" si="17"/>
        <v>0</v>
      </c>
      <c r="AU252" s="105" t="str">
        <f t="shared" si="21"/>
        <v/>
      </c>
      <c r="AV252" s="129"/>
      <c r="AW252" s="129"/>
      <c r="AX252" s="129"/>
      <c r="AY252" s="129"/>
      <c r="AZ252" s="129"/>
      <c r="BA252" s="55"/>
      <c r="BB252" s="55"/>
      <c r="BC252" s="55"/>
      <c r="BD252" s="55"/>
      <c r="BE252" s="55"/>
    </row>
    <row r="253" ht="30.0" customHeight="1">
      <c r="A253" s="1"/>
      <c r="B253" s="166" t="str">
        <f t="shared" si="1"/>
        <v>0</v>
      </c>
      <c r="C253" s="108" t="str">
        <f t="shared" si="18"/>
        <v>-</v>
      </c>
      <c r="D253" s="150" t="str">
        <f>IF('CADASTRO PROD'!D251 = "","", 'CADASTRO PROD'!D251)</f>
        <v/>
      </c>
      <c r="E253" s="110" t="str">
        <f>IF('CADASTRO PROD'!E251:G251 = "", "", 'CADASTRO PROD'!E251:G251)</f>
        <v/>
      </c>
      <c r="F253" s="92"/>
      <c r="G253" s="93"/>
      <c r="H253" s="111" t="str">
        <f>IFERROR(VLOOKUP(D253, 'CADASTRO PROD'!$D$8:$H$407, 5, FALSE),"")</f>
        <v/>
      </c>
      <c r="I253" s="111" t="str">
        <f>VLOOKUP(D253, 'INVENTÁRIO'!$D$11:$I$511, 6, FALSE)</f>
        <v/>
      </c>
      <c r="J253" s="108" t="str">
        <f t="shared" si="2"/>
        <v/>
      </c>
      <c r="K253" s="113" t="str">
        <f>IF(D253 = "", "", SUMIFS('LANÇAMENTOS ENT'!T:T, 'LANÇAMENTOS ENT'!E:E, D253))</f>
        <v>  </v>
      </c>
      <c r="L253" s="113" t="str">
        <f>IF(D253 = "", "",SUMIFS('LANÇAMENTOS SAÍ'!M:M, 'LANÇAMENTOS SAÍ'!E:E, D253))</f>
        <v>  </v>
      </c>
      <c r="M253" s="132" t="str">
        <f>IF(D253 = "", "", SUMIFS('LANÇAMENTOS ENT'!N:N, 'LANÇAMENTOS ENT'!E:E, D253))</f>
        <v/>
      </c>
      <c r="N253" s="132" t="str">
        <f>IF(D253 = "", "",SUMIFS('LANÇAMENTOS SAÍ'!K:K, 'LANÇAMENTOS SAÍ'!E:E, D253))</f>
        <v/>
      </c>
      <c r="O253" s="197" t="str">
        <f>IFERROR(VLOOKUP(D253,'INVENTÁRIO'!$D$11:$L$411, 9, FALSE)/SUM('INVENTÁRIO'!L:L),"")</f>
        <v>0.0%</v>
      </c>
      <c r="P253" s="197" t="str">
        <f>IFERROR(I253/SUM('INVENTÁRIO'!I:I), "")</f>
        <v>0.0%</v>
      </c>
      <c r="Q253" s="132" t="str">
        <f t="shared" si="3"/>
        <v/>
      </c>
      <c r="R253" s="132" t="str">
        <f t="shared" si="4"/>
        <v/>
      </c>
      <c r="S253" s="185"/>
      <c r="T253" s="185"/>
      <c r="U253" s="35"/>
      <c r="V253" s="4"/>
      <c r="W253" s="4"/>
      <c r="X253" s="4"/>
      <c r="Y253" s="55"/>
      <c r="Z253" s="55" t="str">
        <f t="shared" si="6"/>
        <v/>
      </c>
      <c r="AA253" s="105" t="str">
        <f t="shared" si="7"/>
        <v/>
      </c>
      <c r="AB253" s="152" t="str">
        <f t="shared" si="8"/>
        <v/>
      </c>
      <c r="AC253" s="55"/>
      <c r="AD253" s="55" t="str">
        <f t="shared" si="9"/>
        <v/>
      </c>
      <c r="AE253" s="105" t="str">
        <f t="shared" si="19"/>
        <v/>
      </c>
      <c r="AF253" s="55" t="str">
        <f t="shared" si="10"/>
        <v/>
      </c>
      <c r="AG253" s="55"/>
      <c r="AH253" s="55" t="str">
        <f t="shared" si="11"/>
        <v>#NUM!</v>
      </c>
      <c r="AI253" s="55" t="str">
        <f t="shared" si="12"/>
        <v>#NUM!</v>
      </c>
      <c r="AJ253" s="152" t="str">
        <f t="shared" si="13"/>
        <v/>
      </c>
      <c r="AK253" s="176" t="str">
        <f t="shared" si="14"/>
        <v/>
      </c>
      <c r="AL253" s="176" t="str">
        <f t="shared" si="20"/>
        <v/>
      </c>
      <c r="AM253" s="176" t="str">
        <f t="shared" si="15"/>
        <v/>
      </c>
      <c r="AN253" s="55"/>
      <c r="AO253" s="55"/>
      <c r="AP253" s="55"/>
      <c r="AQ253" s="105" t="str">
        <f t="shared" si="16"/>
        <v/>
      </c>
      <c r="AR253" s="105"/>
      <c r="AS253" s="129" t="str">
        <f>'CADASTRO PROD'!I251</f>
        <v/>
      </c>
      <c r="AT253" s="129" t="str">
        <f t="shared" si="17"/>
        <v>0</v>
      </c>
      <c r="AU253" s="105" t="str">
        <f t="shared" si="21"/>
        <v/>
      </c>
      <c r="AV253" s="129"/>
      <c r="AW253" s="129"/>
      <c r="AX253" s="129"/>
      <c r="AY253" s="129"/>
      <c r="AZ253" s="129"/>
      <c r="BA253" s="55"/>
      <c r="BB253" s="55"/>
      <c r="BC253" s="55"/>
      <c r="BD253" s="55"/>
      <c r="BE253" s="55"/>
    </row>
    <row r="254" ht="30.0" customHeight="1">
      <c r="A254" s="1"/>
      <c r="B254" s="166" t="str">
        <f t="shared" si="1"/>
        <v>0</v>
      </c>
      <c r="C254" s="98" t="str">
        <f t="shared" si="18"/>
        <v>-</v>
      </c>
      <c r="D254" s="151" t="str">
        <f>IF('CADASTRO PROD'!D252 = "","", 'CADASTRO PROD'!D252)</f>
        <v/>
      </c>
      <c r="E254" s="100" t="str">
        <f>IF('CADASTRO PROD'!E252:G252 = "", "", 'CADASTRO PROD'!E252:G252)</f>
        <v/>
      </c>
      <c r="F254" s="92"/>
      <c r="G254" s="93"/>
      <c r="H254" s="101" t="str">
        <f>IFERROR(VLOOKUP(D254, 'CADASTRO PROD'!$D$8:$H$407, 5, FALSE),"")</f>
        <v/>
      </c>
      <c r="I254" s="101" t="str">
        <f>VLOOKUP(D254, 'INVENTÁRIO'!$D$11:$I$511, 6, FALSE)</f>
        <v/>
      </c>
      <c r="J254" s="98" t="str">
        <f t="shared" si="2"/>
        <v/>
      </c>
      <c r="K254" s="103" t="str">
        <f>IF(D254 = "", "", SUMIFS('LANÇAMENTOS ENT'!T:T, 'LANÇAMENTOS ENT'!E:E, D254))</f>
        <v>  </v>
      </c>
      <c r="L254" s="103" t="str">
        <f>IF(D254 = "", "",SUMIFS('LANÇAMENTOS SAÍ'!M:M, 'LANÇAMENTOS SAÍ'!E:E, D254))</f>
        <v>  </v>
      </c>
      <c r="M254" s="124" t="str">
        <f>IF(D254 = "", "", SUMIFS('LANÇAMENTOS ENT'!N:N, 'LANÇAMENTOS ENT'!E:E, D254))</f>
        <v/>
      </c>
      <c r="N254" s="124" t="str">
        <f>IF(D254 = "", "",SUMIFS('LANÇAMENTOS SAÍ'!K:K, 'LANÇAMENTOS SAÍ'!E:E, D254))</f>
        <v/>
      </c>
      <c r="O254" s="195" t="str">
        <f>IFERROR(VLOOKUP(D254,'INVENTÁRIO'!$D$11:$L$411, 9, FALSE)/SUM('INVENTÁRIO'!L:L),"")</f>
        <v>0.0%</v>
      </c>
      <c r="P254" s="195" t="str">
        <f>IFERROR(I254/SUM('INVENTÁRIO'!I:I), "")</f>
        <v>0.0%</v>
      </c>
      <c r="Q254" s="124" t="str">
        <f t="shared" si="3"/>
        <v/>
      </c>
      <c r="R254" s="124" t="str">
        <f t="shared" si="4"/>
        <v/>
      </c>
      <c r="S254" s="185"/>
      <c r="T254" s="185"/>
      <c r="U254" s="35"/>
      <c r="V254" s="4"/>
      <c r="W254" s="4"/>
      <c r="X254" s="4"/>
      <c r="Y254" s="55"/>
      <c r="Z254" s="55" t="str">
        <f t="shared" si="6"/>
        <v/>
      </c>
      <c r="AA254" s="105" t="str">
        <f t="shared" si="7"/>
        <v/>
      </c>
      <c r="AB254" s="152" t="str">
        <f t="shared" si="8"/>
        <v/>
      </c>
      <c r="AC254" s="55"/>
      <c r="AD254" s="55" t="str">
        <f t="shared" si="9"/>
        <v/>
      </c>
      <c r="AE254" s="105" t="str">
        <f t="shared" si="19"/>
        <v/>
      </c>
      <c r="AF254" s="55" t="str">
        <f t="shared" si="10"/>
        <v/>
      </c>
      <c r="AG254" s="55"/>
      <c r="AH254" s="55" t="str">
        <f t="shared" si="11"/>
        <v>#NUM!</v>
      </c>
      <c r="AI254" s="55" t="str">
        <f t="shared" si="12"/>
        <v>#NUM!</v>
      </c>
      <c r="AJ254" s="152" t="str">
        <f t="shared" si="13"/>
        <v/>
      </c>
      <c r="AK254" s="176" t="str">
        <f t="shared" si="14"/>
        <v/>
      </c>
      <c r="AL254" s="176" t="str">
        <f t="shared" si="20"/>
        <v/>
      </c>
      <c r="AM254" s="176" t="str">
        <f t="shared" si="15"/>
        <v/>
      </c>
      <c r="AN254" s="55"/>
      <c r="AO254" s="55"/>
      <c r="AP254" s="55"/>
      <c r="AQ254" s="105" t="str">
        <f t="shared" si="16"/>
        <v/>
      </c>
      <c r="AR254" s="105"/>
      <c r="AS254" s="129" t="str">
        <f>'CADASTRO PROD'!I252</f>
        <v/>
      </c>
      <c r="AT254" s="129" t="str">
        <f t="shared" si="17"/>
        <v>0</v>
      </c>
      <c r="AU254" s="105" t="str">
        <f t="shared" si="21"/>
        <v/>
      </c>
      <c r="AV254" s="129"/>
      <c r="AW254" s="129"/>
      <c r="AX254" s="129"/>
      <c r="AY254" s="129"/>
      <c r="AZ254" s="129"/>
      <c r="BA254" s="55"/>
      <c r="BB254" s="55"/>
      <c r="BC254" s="55"/>
      <c r="BD254" s="55"/>
      <c r="BE254" s="55"/>
    </row>
    <row r="255" ht="30.0" customHeight="1">
      <c r="A255" s="1"/>
      <c r="B255" s="166" t="str">
        <f t="shared" si="1"/>
        <v>0</v>
      </c>
      <c r="C255" s="108" t="str">
        <f t="shared" si="18"/>
        <v>-</v>
      </c>
      <c r="D255" s="150" t="str">
        <f>IF('CADASTRO PROD'!D253 = "","", 'CADASTRO PROD'!D253)</f>
        <v/>
      </c>
      <c r="E255" s="110" t="str">
        <f>IF('CADASTRO PROD'!E253:G253 = "", "", 'CADASTRO PROD'!E253:G253)</f>
        <v/>
      </c>
      <c r="F255" s="92"/>
      <c r="G255" s="93"/>
      <c r="H255" s="111" t="str">
        <f>IFERROR(VLOOKUP(D255, 'CADASTRO PROD'!$D$8:$H$407, 5, FALSE),"")</f>
        <v/>
      </c>
      <c r="I255" s="111" t="str">
        <f>VLOOKUP(D255, 'INVENTÁRIO'!$D$11:$I$511, 6, FALSE)</f>
        <v/>
      </c>
      <c r="J255" s="108" t="str">
        <f t="shared" si="2"/>
        <v/>
      </c>
      <c r="K255" s="113" t="str">
        <f>IF(D255 = "", "", SUMIFS('LANÇAMENTOS ENT'!T:T, 'LANÇAMENTOS ENT'!E:E, D255))</f>
        <v>  </v>
      </c>
      <c r="L255" s="113" t="str">
        <f>IF(D255 = "", "",SUMIFS('LANÇAMENTOS SAÍ'!M:M, 'LANÇAMENTOS SAÍ'!E:E, D255))</f>
        <v>  </v>
      </c>
      <c r="M255" s="132" t="str">
        <f>IF(D255 = "", "", SUMIFS('LANÇAMENTOS ENT'!N:N, 'LANÇAMENTOS ENT'!E:E, D255))</f>
        <v/>
      </c>
      <c r="N255" s="132" t="str">
        <f>IF(D255 = "", "",SUMIFS('LANÇAMENTOS SAÍ'!K:K, 'LANÇAMENTOS SAÍ'!E:E, D255))</f>
        <v/>
      </c>
      <c r="O255" s="197" t="str">
        <f>IFERROR(VLOOKUP(D255,'INVENTÁRIO'!$D$11:$L$411, 9, FALSE)/SUM('INVENTÁRIO'!L:L),"")</f>
        <v>0.0%</v>
      </c>
      <c r="P255" s="197" t="str">
        <f>IFERROR(I255/SUM('INVENTÁRIO'!I:I), "")</f>
        <v>0.0%</v>
      </c>
      <c r="Q255" s="132" t="str">
        <f t="shared" si="3"/>
        <v/>
      </c>
      <c r="R255" s="132" t="str">
        <f t="shared" si="4"/>
        <v/>
      </c>
      <c r="S255" s="185"/>
      <c r="T255" s="185"/>
      <c r="U255" s="35"/>
      <c r="V255" s="4"/>
      <c r="W255" s="4"/>
      <c r="X255" s="4"/>
      <c r="Y255" s="55"/>
      <c r="Z255" s="55" t="str">
        <f t="shared" si="6"/>
        <v/>
      </c>
      <c r="AA255" s="105" t="str">
        <f t="shared" si="7"/>
        <v/>
      </c>
      <c r="AB255" s="152" t="str">
        <f t="shared" si="8"/>
        <v/>
      </c>
      <c r="AC255" s="55"/>
      <c r="AD255" s="55" t="str">
        <f t="shared" si="9"/>
        <v/>
      </c>
      <c r="AE255" s="105" t="str">
        <f t="shared" si="19"/>
        <v/>
      </c>
      <c r="AF255" s="55" t="str">
        <f t="shared" si="10"/>
        <v/>
      </c>
      <c r="AG255" s="55"/>
      <c r="AH255" s="55" t="str">
        <f t="shared" si="11"/>
        <v>#NUM!</v>
      </c>
      <c r="AI255" s="55" t="str">
        <f t="shared" si="12"/>
        <v>#NUM!</v>
      </c>
      <c r="AJ255" s="152" t="str">
        <f t="shared" si="13"/>
        <v/>
      </c>
      <c r="AK255" s="176" t="str">
        <f t="shared" si="14"/>
        <v/>
      </c>
      <c r="AL255" s="176" t="str">
        <f t="shared" si="20"/>
        <v/>
      </c>
      <c r="AM255" s="176" t="str">
        <f t="shared" si="15"/>
        <v/>
      </c>
      <c r="AN255" s="55"/>
      <c r="AO255" s="55"/>
      <c r="AP255" s="55"/>
      <c r="AQ255" s="105" t="str">
        <f t="shared" si="16"/>
        <v/>
      </c>
      <c r="AR255" s="105"/>
      <c r="AS255" s="129" t="str">
        <f>'CADASTRO PROD'!I253</f>
        <v/>
      </c>
      <c r="AT255" s="129" t="str">
        <f t="shared" si="17"/>
        <v>0</v>
      </c>
      <c r="AU255" s="105" t="str">
        <f t="shared" si="21"/>
        <v/>
      </c>
      <c r="AV255" s="129"/>
      <c r="AW255" s="129"/>
      <c r="AX255" s="129"/>
      <c r="AY255" s="129"/>
      <c r="AZ255" s="129"/>
      <c r="BA255" s="55"/>
      <c r="BB255" s="55"/>
      <c r="BC255" s="55"/>
      <c r="BD255" s="55"/>
      <c r="BE255" s="55"/>
    </row>
    <row r="256" ht="30.0" customHeight="1">
      <c r="A256" s="1"/>
      <c r="B256" s="166" t="str">
        <f t="shared" si="1"/>
        <v>0</v>
      </c>
      <c r="C256" s="98" t="str">
        <f t="shared" si="18"/>
        <v>-</v>
      </c>
      <c r="D256" s="151" t="str">
        <f>IF('CADASTRO PROD'!D254 = "","", 'CADASTRO PROD'!D254)</f>
        <v/>
      </c>
      <c r="E256" s="100" t="str">
        <f>IF('CADASTRO PROD'!E254:G254 = "", "", 'CADASTRO PROD'!E254:G254)</f>
        <v/>
      </c>
      <c r="F256" s="92"/>
      <c r="G256" s="93"/>
      <c r="H256" s="101" t="str">
        <f>IFERROR(VLOOKUP(D256, 'CADASTRO PROD'!$D$8:$H$407, 5, FALSE),"")</f>
        <v/>
      </c>
      <c r="I256" s="101" t="str">
        <f>VLOOKUP(D256, 'INVENTÁRIO'!$D$11:$I$511, 6, FALSE)</f>
        <v/>
      </c>
      <c r="J256" s="98" t="str">
        <f t="shared" si="2"/>
        <v/>
      </c>
      <c r="K256" s="103" t="str">
        <f>IF(D256 = "", "", SUMIFS('LANÇAMENTOS ENT'!T:T, 'LANÇAMENTOS ENT'!E:E, D256))</f>
        <v>  </v>
      </c>
      <c r="L256" s="103" t="str">
        <f>IF(D256 = "", "",SUMIFS('LANÇAMENTOS SAÍ'!M:M, 'LANÇAMENTOS SAÍ'!E:E, D256))</f>
        <v>  </v>
      </c>
      <c r="M256" s="124" t="str">
        <f>IF(D256 = "", "", SUMIFS('LANÇAMENTOS ENT'!N:N, 'LANÇAMENTOS ENT'!E:E, D256))</f>
        <v/>
      </c>
      <c r="N256" s="124" t="str">
        <f>IF(D256 = "", "",SUMIFS('LANÇAMENTOS SAÍ'!K:K, 'LANÇAMENTOS SAÍ'!E:E, D256))</f>
        <v/>
      </c>
      <c r="O256" s="195" t="str">
        <f>IFERROR(VLOOKUP(D256,'INVENTÁRIO'!$D$11:$L$411, 9, FALSE)/SUM('INVENTÁRIO'!L:L),"")</f>
        <v>0.0%</v>
      </c>
      <c r="P256" s="195" t="str">
        <f>IFERROR(I256/SUM('INVENTÁRIO'!I:I), "")</f>
        <v>0.0%</v>
      </c>
      <c r="Q256" s="124" t="str">
        <f t="shared" si="3"/>
        <v/>
      </c>
      <c r="R256" s="124" t="str">
        <f t="shared" si="4"/>
        <v/>
      </c>
      <c r="S256" s="185"/>
      <c r="T256" s="185"/>
      <c r="U256" s="35"/>
      <c r="V256" s="4"/>
      <c r="W256" s="4"/>
      <c r="X256" s="4"/>
      <c r="Y256" s="55"/>
      <c r="Z256" s="55" t="str">
        <f t="shared" si="6"/>
        <v/>
      </c>
      <c r="AA256" s="105" t="str">
        <f t="shared" si="7"/>
        <v/>
      </c>
      <c r="AB256" s="152" t="str">
        <f t="shared" si="8"/>
        <v/>
      </c>
      <c r="AC256" s="55"/>
      <c r="AD256" s="55" t="str">
        <f t="shared" si="9"/>
        <v/>
      </c>
      <c r="AE256" s="105" t="str">
        <f t="shared" si="19"/>
        <v/>
      </c>
      <c r="AF256" s="55" t="str">
        <f t="shared" si="10"/>
        <v/>
      </c>
      <c r="AG256" s="55"/>
      <c r="AH256" s="55" t="str">
        <f t="shared" si="11"/>
        <v>#NUM!</v>
      </c>
      <c r="AI256" s="55" t="str">
        <f t="shared" si="12"/>
        <v>#NUM!</v>
      </c>
      <c r="AJ256" s="152" t="str">
        <f t="shared" si="13"/>
        <v/>
      </c>
      <c r="AK256" s="176" t="str">
        <f t="shared" si="14"/>
        <v/>
      </c>
      <c r="AL256" s="176" t="str">
        <f t="shared" si="20"/>
        <v/>
      </c>
      <c r="AM256" s="176" t="str">
        <f t="shared" si="15"/>
        <v/>
      </c>
      <c r="AN256" s="55"/>
      <c r="AO256" s="55"/>
      <c r="AP256" s="55"/>
      <c r="AQ256" s="105" t="str">
        <f t="shared" si="16"/>
        <v/>
      </c>
      <c r="AR256" s="105"/>
      <c r="AS256" s="129" t="str">
        <f>'CADASTRO PROD'!I254</f>
        <v/>
      </c>
      <c r="AT256" s="129" t="str">
        <f t="shared" si="17"/>
        <v>0</v>
      </c>
      <c r="AU256" s="105" t="str">
        <f t="shared" si="21"/>
        <v/>
      </c>
      <c r="AV256" s="129"/>
      <c r="AW256" s="129"/>
      <c r="AX256" s="129"/>
      <c r="AY256" s="129"/>
      <c r="AZ256" s="129"/>
      <c r="BA256" s="55"/>
      <c r="BB256" s="55"/>
      <c r="BC256" s="55"/>
      <c r="BD256" s="55"/>
      <c r="BE256" s="55"/>
    </row>
    <row r="257" ht="30.0" customHeight="1">
      <c r="A257" s="1"/>
      <c r="B257" s="166" t="str">
        <f t="shared" si="1"/>
        <v>0</v>
      </c>
      <c r="C257" s="108" t="str">
        <f t="shared" si="18"/>
        <v>-</v>
      </c>
      <c r="D257" s="150" t="str">
        <f>IF('CADASTRO PROD'!D255 = "","", 'CADASTRO PROD'!D255)</f>
        <v/>
      </c>
      <c r="E257" s="110" t="str">
        <f>IF('CADASTRO PROD'!E255:G255 = "", "", 'CADASTRO PROD'!E255:G255)</f>
        <v/>
      </c>
      <c r="F257" s="92"/>
      <c r="G257" s="93"/>
      <c r="H257" s="111" t="str">
        <f>IFERROR(VLOOKUP(D257, 'CADASTRO PROD'!$D$8:$H$407, 5, FALSE),"")</f>
        <v/>
      </c>
      <c r="I257" s="111" t="str">
        <f>VLOOKUP(D257, 'INVENTÁRIO'!$D$11:$I$511, 6, FALSE)</f>
        <v/>
      </c>
      <c r="J257" s="108" t="str">
        <f t="shared" si="2"/>
        <v/>
      </c>
      <c r="K257" s="113" t="str">
        <f>IF(D257 = "", "", SUMIFS('LANÇAMENTOS ENT'!T:T, 'LANÇAMENTOS ENT'!E:E, D257))</f>
        <v>  </v>
      </c>
      <c r="L257" s="113" t="str">
        <f>IF(D257 = "", "",SUMIFS('LANÇAMENTOS SAÍ'!M:M, 'LANÇAMENTOS SAÍ'!E:E, D257))</f>
        <v>  </v>
      </c>
      <c r="M257" s="132" t="str">
        <f>IF(D257 = "", "", SUMIFS('LANÇAMENTOS ENT'!N:N, 'LANÇAMENTOS ENT'!E:E, D257))</f>
        <v/>
      </c>
      <c r="N257" s="132" t="str">
        <f>IF(D257 = "", "",SUMIFS('LANÇAMENTOS SAÍ'!K:K, 'LANÇAMENTOS SAÍ'!E:E, D257))</f>
        <v/>
      </c>
      <c r="O257" s="197" t="str">
        <f>IFERROR(VLOOKUP(D257,'INVENTÁRIO'!$D$11:$L$411, 9, FALSE)/SUM('INVENTÁRIO'!L:L),"")</f>
        <v>0.0%</v>
      </c>
      <c r="P257" s="197" t="str">
        <f>IFERROR(I257/SUM('INVENTÁRIO'!I:I), "")</f>
        <v>0.0%</v>
      </c>
      <c r="Q257" s="132" t="str">
        <f t="shared" si="3"/>
        <v/>
      </c>
      <c r="R257" s="132" t="str">
        <f t="shared" si="4"/>
        <v/>
      </c>
      <c r="S257" s="185"/>
      <c r="T257" s="185"/>
      <c r="U257" s="35"/>
      <c r="V257" s="4"/>
      <c r="W257" s="4"/>
      <c r="X257" s="4"/>
      <c r="Y257" s="55"/>
      <c r="Z257" s="55" t="str">
        <f t="shared" si="6"/>
        <v/>
      </c>
      <c r="AA257" s="105" t="str">
        <f t="shared" si="7"/>
        <v/>
      </c>
      <c r="AB257" s="152" t="str">
        <f t="shared" si="8"/>
        <v/>
      </c>
      <c r="AC257" s="55"/>
      <c r="AD257" s="55" t="str">
        <f t="shared" si="9"/>
        <v/>
      </c>
      <c r="AE257" s="105" t="str">
        <f t="shared" si="19"/>
        <v/>
      </c>
      <c r="AF257" s="55" t="str">
        <f t="shared" si="10"/>
        <v/>
      </c>
      <c r="AG257" s="55"/>
      <c r="AH257" s="55" t="str">
        <f t="shared" si="11"/>
        <v>#NUM!</v>
      </c>
      <c r="AI257" s="55" t="str">
        <f t="shared" si="12"/>
        <v>#NUM!</v>
      </c>
      <c r="AJ257" s="152" t="str">
        <f t="shared" si="13"/>
        <v/>
      </c>
      <c r="AK257" s="176" t="str">
        <f t="shared" si="14"/>
        <v/>
      </c>
      <c r="AL257" s="176" t="str">
        <f t="shared" si="20"/>
        <v/>
      </c>
      <c r="AM257" s="176" t="str">
        <f t="shared" si="15"/>
        <v/>
      </c>
      <c r="AN257" s="55"/>
      <c r="AO257" s="55"/>
      <c r="AP257" s="55"/>
      <c r="AQ257" s="105" t="str">
        <f t="shared" si="16"/>
        <v/>
      </c>
      <c r="AR257" s="105"/>
      <c r="AS257" s="129" t="str">
        <f>'CADASTRO PROD'!I255</f>
        <v/>
      </c>
      <c r="AT257" s="129" t="str">
        <f t="shared" si="17"/>
        <v>0</v>
      </c>
      <c r="AU257" s="105" t="str">
        <f t="shared" si="21"/>
        <v/>
      </c>
      <c r="AV257" s="129"/>
      <c r="AW257" s="129"/>
      <c r="AX257" s="129"/>
      <c r="AY257" s="129"/>
      <c r="AZ257" s="129"/>
      <c r="BA257" s="55"/>
      <c r="BB257" s="55"/>
      <c r="BC257" s="55"/>
      <c r="BD257" s="55"/>
      <c r="BE257" s="55"/>
    </row>
    <row r="258" ht="30.0" customHeight="1">
      <c r="A258" s="1"/>
      <c r="B258" s="166" t="str">
        <f t="shared" si="1"/>
        <v>0</v>
      </c>
      <c r="C258" s="98" t="str">
        <f t="shared" si="18"/>
        <v>-</v>
      </c>
      <c r="D258" s="151" t="str">
        <f>IF('CADASTRO PROD'!D256 = "","", 'CADASTRO PROD'!D256)</f>
        <v/>
      </c>
      <c r="E258" s="100" t="str">
        <f>IF('CADASTRO PROD'!E256:G256 = "", "", 'CADASTRO PROD'!E256:G256)</f>
        <v/>
      </c>
      <c r="F258" s="92"/>
      <c r="G258" s="93"/>
      <c r="H258" s="101" t="str">
        <f>IFERROR(VLOOKUP(D258, 'CADASTRO PROD'!$D$8:$H$407, 5, FALSE),"")</f>
        <v/>
      </c>
      <c r="I258" s="101" t="str">
        <f>VLOOKUP(D258, 'INVENTÁRIO'!$D$11:$I$511, 6, FALSE)</f>
        <v/>
      </c>
      <c r="J258" s="98" t="str">
        <f t="shared" si="2"/>
        <v/>
      </c>
      <c r="K258" s="103" t="str">
        <f>IF(D258 = "", "", SUMIFS('LANÇAMENTOS ENT'!T:T, 'LANÇAMENTOS ENT'!E:E, D258))</f>
        <v>  </v>
      </c>
      <c r="L258" s="103" t="str">
        <f>IF(D258 = "", "",SUMIFS('LANÇAMENTOS SAÍ'!M:M, 'LANÇAMENTOS SAÍ'!E:E, D258))</f>
        <v>  </v>
      </c>
      <c r="M258" s="124" t="str">
        <f>IF(D258 = "", "", SUMIFS('LANÇAMENTOS ENT'!N:N, 'LANÇAMENTOS ENT'!E:E, D258))</f>
        <v/>
      </c>
      <c r="N258" s="124" t="str">
        <f>IF(D258 = "", "",SUMIFS('LANÇAMENTOS SAÍ'!K:K, 'LANÇAMENTOS SAÍ'!E:E, D258))</f>
        <v/>
      </c>
      <c r="O258" s="195" t="str">
        <f>IFERROR(VLOOKUP(D258,'INVENTÁRIO'!$D$11:$L$411, 9, FALSE)/SUM('INVENTÁRIO'!L:L),"")</f>
        <v>0.0%</v>
      </c>
      <c r="P258" s="195" t="str">
        <f>IFERROR(I258/SUM('INVENTÁRIO'!I:I), "")</f>
        <v>0.0%</v>
      </c>
      <c r="Q258" s="124" t="str">
        <f t="shared" si="3"/>
        <v/>
      </c>
      <c r="R258" s="124" t="str">
        <f t="shared" si="4"/>
        <v/>
      </c>
      <c r="S258" s="185"/>
      <c r="T258" s="185"/>
      <c r="U258" s="35"/>
      <c r="V258" s="4"/>
      <c r="W258" s="4"/>
      <c r="X258" s="4"/>
      <c r="Y258" s="55"/>
      <c r="Z258" s="55" t="str">
        <f t="shared" si="6"/>
        <v/>
      </c>
      <c r="AA258" s="105" t="str">
        <f t="shared" si="7"/>
        <v/>
      </c>
      <c r="AB258" s="152" t="str">
        <f t="shared" si="8"/>
        <v/>
      </c>
      <c r="AC258" s="55"/>
      <c r="AD258" s="55" t="str">
        <f t="shared" si="9"/>
        <v/>
      </c>
      <c r="AE258" s="105" t="str">
        <f t="shared" si="19"/>
        <v/>
      </c>
      <c r="AF258" s="55" t="str">
        <f t="shared" si="10"/>
        <v/>
      </c>
      <c r="AG258" s="55"/>
      <c r="AH258" s="55" t="str">
        <f t="shared" si="11"/>
        <v>#NUM!</v>
      </c>
      <c r="AI258" s="55" t="str">
        <f t="shared" si="12"/>
        <v>#NUM!</v>
      </c>
      <c r="AJ258" s="152" t="str">
        <f t="shared" si="13"/>
        <v/>
      </c>
      <c r="AK258" s="176" t="str">
        <f t="shared" si="14"/>
        <v/>
      </c>
      <c r="AL258" s="176" t="str">
        <f t="shared" si="20"/>
        <v/>
      </c>
      <c r="AM258" s="176" t="str">
        <f t="shared" si="15"/>
        <v/>
      </c>
      <c r="AN258" s="55"/>
      <c r="AO258" s="55"/>
      <c r="AP258" s="55"/>
      <c r="AQ258" s="105" t="str">
        <f t="shared" si="16"/>
        <v/>
      </c>
      <c r="AR258" s="105"/>
      <c r="AS258" s="129" t="str">
        <f>'CADASTRO PROD'!I256</f>
        <v/>
      </c>
      <c r="AT258" s="129" t="str">
        <f t="shared" si="17"/>
        <v>0</v>
      </c>
      <c r="AU258" s="105" t="str">
        <f t="shared" si="21"/>
        <v/>
      </c>
      <c r="AV258" s="129"/>
      <c r="AW258" s="129"/>
      <c r="AX258" s="129"/>
      <c r="AY258" s="129"/>
      <c r="AZ258" s="129"/>
      <c r="BA258" s="55"/>
      <c r="BB258" s="55"/>
      <c r="BC258" s="55"/>
      <c r="BD258" s="55"/>
      <c r="BE258" s="55"/>
    </row>
    <row r="259" ht="30.0" customHeight="1">
      <c r="A259" s="1"/>
      <c r="B259" s="166" t="str">
        <f t="shared" si="1"/>
        <v>0</v>
      </c>
      <c r="C259" s="108" t="str">
        <f t="shared" si="18"/>
        <v>-</v>
      </c>
      <c r="D259" s="150" t="str">
        <f>IF('CADASTRO PROD'!D257 = "","", 'CADASTRO PROD'!D257)</f>
        <v/>
      </c>
      <c r="E259" s="110" t="str">
        <f>IF('CADASTRO PROD'!E257:G257 = "", "", 'CADASTRO PROD'!E257:G257)</f>
        <v/>
      </c>
      <c r="F259" s="92"/>
      <c r="G259" s="93"/>
      <c r="H259" s="111" t="str">
        <f>IFERROR(VLOOKUP(D259, 'CADASTRO PROD'!$D$8:$H$407, 5, FALSE),"")</f>
        <v/>
      </c>
      <c r="I259" s="111" t="str">
        <f>VLOOKUP(D259, 'INVENTÁRIO'!$D$11:$I$511, 6, FALSE)</f>
        <v/>
      </c>
      <c r="J259" s="108" t="str">
        <f t="shared" si="2"/>
        <v/>
      </c>
      <c r="K259" s="113" t="str">
        <f>IF(D259 = "", "", SUMIFS('LANÇAMENTOS ENT'!T:T, 'LANÇAMENTOS ENT'!E:E, D259))</f>
        <v>  </v>
      </c>
      <c r="L259" s="113" t="str">
        <f>IF(D259 = "", "",SUMIFS('LANÇAMENTOS SAÍ'!M:M, 'LANÇAMENTOS SAÍ'!E:E, D259))</f>
        <v>  </v>
      </c>
      <c r="M259" s="132" t="str">
        <f>IF(D259 = "", "", SUMIFS('LANÇAMENTOS ENT'!N:N, 'LANÇAMENTOS ENT'!E:E, D259))</f>
        <v/>
      </c>
      <c r="N259" s="132" t="str">
        <f>IF(D259 = "", "",SUMIFS('LANÇAMENTOS SAÍ'!K:K, 'LANÇAMENTOS SAÍ'!E:E, D259))</f>
        <v/>
      </c>
      <c r="O259" s="197" t="str">
        <f>IFERROR(VLOOKUP(D259,'INVENTÁRIO'!$D$11:$L$411, 9, FALSE)/SUM('INVENTÁRIO'!L:L),"")</f>
        <v>0.0%</v>
      </c>
      <c r="P259" s="197" t="str">
        <f>IFERROR(I259/SUM('INVENTÁRIO'!I:I), "")</f>
        <v>0.0%</v>
      </c>
      <c r="Q259" s="132" t="str">
        <f t="shared" si="3"/>
        <v/>
      </c>
      <c r="R259" s="132" t="str">
        <f t="shared" si="4"/>
        <v/>
      </c>
      <c r="S259" s="185"/>
      <c r="T259" s="185"/>
      <c r="U259" s="35"/>
      <c r="V259" s="4"/>
      <c r="W259" s="4"/>
      <c r="X259" s="4"/>
      <c r="Y259" s="55"/>
      <c r="Z259" s="55" t="str">
        <f t="shared" si="6"/>
        <v/>
      </c>
      <c r="AA259" s="105" t="str">
        <f t="shared" si="7"/>
        <v/>
      </c>
      <c r="AB259" s="152" t="str">
        <f t="shared" si="8"/>
        <v/>
      </c>
      <c r="AC259" s="55"/>
      <c r="AD259" s="55" t="str">
        <f t="shared" si="9"/>
        <v/>
      </c>
      <c r="AE259" s="105" t="str">
        <f t="shared" si="19"/>
        <v/>
      </c>
      <c r="AF259" s="55" t="str">
        <f t="shared" si="10"/>
        <v/>
      </c>
      <c r="AG259" s="55"/>
      <c r="AH259" s="55" t="str">
        <f t="shared" si="11"/>
        <v>#NUM!</v>
      </c>
      <c r="AI259" s="55" t="str">
        <f t="shared" si="12"/>
        <v>#NUM!</v>
      </c>
      <c r="AJ259" s="152" t="str">
        <f t="shared" si="13"/>
        <v/>
      </c>
      <c r="AK259" s="176" t="str">
        <f t="shared" si="14"/>
        <v/>
      </c>
      <c r="AL259" s="176" t="str">
        <f t="shared" si="20"/>
        <v/>
      </c>
      <c r="AM259" s="176" t="str">
        <f t="shared" si="15"/>
        <v/>
      </c>
      <c r="AN259" s="55"/>
      <c r="AO259" s="55"/>
      <c r="AP259" s="55"/>
      <c r="AQ259" s="105" t="str">
        <f t="shared" si="16"/>
        <v/>
      </c>
      <c r="AR259" s="105"/>
      <c r="AS259" s="129" t="str">
        <f>'CADASTRO PROD'!I257</f>
        <v/>
      </c>
      <c r="AT259" s="129" t="str">
        <f t="shared" si="17"/>
        <v>0</v>
      </c>
      <c r="AU259" s="105" t="str">
        <f t="shared" si="21"/>
        <v/>
      </c>
      <c r="AV259" s="129"/>
      <c r="AW259" s="129"/>
      <c r="AX259" s="129"/>
      <c r="AY259" s="129"/>
      <c r="AZ259" s="129"/>
      <c r="BA259" s="55"/>
      <c r="BB259" s="55"/>
      <c r="BC259" s="55"/>
      <c r="BD259" s="55"/>
      <c r="BE259" s="55"/>
    </row>
    <row r="260" ht="30.0" customHeight="1">
      <c r="A260" s="1"/>
      <c r="B260" s="166" t="str">
        <f t="shared" si="1"/>
        <v>0</v>
      </c>
      <c r="C260" s="98" t="str">
        <f t="shared" si="18"/>
        <v>-</v>
      </c>
      <c r="D260" s="151" t="str">
        <f>IF('CADASTRO PROD'!D258 = "","", 'CADASTRO PROD'!D258)</f>
        <v/>
      </c>
      <c r="E260" s="100" t="str">
        <f>IF('CADASTRO PROD'!E258:G258 = "", "", 'CADASTRO PROD'!E258:G258)</f>
        <v/>
      </c>
      <c r="F260" s="92"/>
      <c r="G260" s="93"/>
      <c r="H260" s="101" t="str">
        <f>IFERROR(VLOOKUP(D260, 'CADASTRO PROD'!$D$8:$H$407, 5, FALSE),"")</f>
        <v/>
      </c>
      <c r="I260" s="101" t="str">
        <f>VLOOKUP(D260, 'INVENTÁRIO'!$D$11:$I$511, 6, FALSE)</f>
        <v/>
      </c>
      <c r="J260" s="98" t="str">
        <f t="shared" si="2"/>
        <v/>
      </c>
      <c r="K260" s="103" t="str">
        <f>IF(D260 = "", "", SUMIFS('LANÇAMENTOS ENT'!T:T, 'LANÇAMENTOS ENT'!E:E, D260))</f>
        <v>  </v>
      </c>
      <c r="L260" s="103" t="str">
        <f>IF(D260 = "", "",SUMIFS('LANÇAMENTOS SAÍ'!M:M, 'LANÇAMENTOS SAÍ'!E:E, D260))</f>
        <v>  </v>
      </c>
      <c r="M260" s="124" t="str">
        <f>IF(D260 = "", "", SUMIFS('LANÇAMENTOS ENT'!N:N, 'LANÇAMENTOS ENT'!E:E, D260))</f>
        <v/>
      </c>
      <c r="N260" s="124" t="str">
        <f>IF(D260 = "", "",SUMIFS('LANÇAMENTOS SAÍ'!K:K, 'LANÇAMENTOS SAÍ'!E:E, D260))</f>
        <v/>
      </c>
      <c r="O260" s="195" t="str">
        <f>IFERROR(VLOOKUP(D260,'INVENTÁRIO'!$D$11:$L$411, 9, FALSE)/SUM('INVENTÁRIO'!L:L),"")</f>
        <v>0.0%</v>
      </c>
      <c r="P260" s="195" t="str">
        <f>IFERROR(I260/SUM('INVENTÁRIO'!I:I), "")</f>
        <v>0.0%</v>
      </c>
      <c r="Q260" s="124" t="str">
        <f t="shared" si="3"/>
        <v/>
      </c>
      <c r="R260" s="124" t="str">
        <f t="shared" si="4"/>
        <v/>
      </c>
      <c r="S260" s="185"/>
      <c r="T260" s="185"/>
      <c r="U260" s="35"/>
      <c r="V260" s="4"/>
      <c r="W260" s="4"/>
      <c r="X260" s="4"/>
      <c r="Y260" s="55"/>
      <c r="Z260" s="55" t="str">
        <f t="shared" si="6"/>
        <v/>
      </c>
      <c r="AA260" s="105" t="str">
        <f t="shared" si="7"/>
        <v/>
      </c>
      <c r="AB260" s="152" t="str">
        <f t="shared" si="8"/>
        <v/>
      </c>
      <c r="AC260" s="55"/>
      <c r="AD260" s="55" t="str">
        <f t="shared" si="9"/>
        <v/>
      </c>
      <c r="AE260" s="105" t="str">
        <f t="shared" si="19"/>
        <v/>
      </c>
      <c r="AF260" s="55" t="str">
        <f t="shared" si="10"/>
        <v/>
      </c>
      <c r="AG260" s="55"/>
      <c r="AH260" s="55" t="str">
        <f t="shared" si="11"/>
        <v>#NUM!</v>
      </c>
      <c r="AI260" s="55" t="str">
        <f t="shared" si="12"/>
        <v>#NUM!</v>
      </c>
      <c r="AJ260" s="152" t="str">
        <f t="shared" si="13"/>
        <v/>
      </c>
      <c r="AK260" s="176" t="str">
        <f t="shared" si="14"/>
        <v/>
      </c>
      <c r="AL260" s="176" t="str">
        <f t="shared" si="20"/>
        <v/>
      </c>
      <c r="AM260" s="176" t="str">
        <f t="shared" si="15"/>
        <v/>
      </c>
      <c r="AN260" s="55"/>
      <c r="AO260" s="55"/>
      <c r="AP260" s="55"/>
      <c r="AQ260" s="105" t="str">
        <f t="shared" si="16"/>
        <v/>
      </c>
      <c r="AR260" s="105"/>
      <c r="AS260" s="129" t="str">
        <f>'CADASTRO PROD'!I258</f>
        <v/>
      </c>
      <c r="AT260" s="129" t="str">
        <f t="shared" si="17"/>
        <v>0</v>
      </c>
      <c r="AU260" s="105" t="str">
        <f t="shared" si="21"/>
        <v/>
      </c>
      <c r="AV260" s="129"/>
      <c r="AW260" s="129"/>
      <c r="AX260" s="129"/>
      <c r="AY260" s="129"/>
      <c r="AZ260" s="129"/>
      <c r="BA260" s="55"/>
      <c r="BB260" s="55"/>
      <c r="BC260" s="55"/>
      <c r="BD260" s="55"/>
      <c r="BE260" s="55"/>
    </row>
    <row r="261" ht="30.0" customHeight="1">
      <c r="A261" s="1"/>
      <c r="B261" s="166" t="str">
        <f t="shared" si="1"/>
        <v>0</v>
      </c>
      <c r="C261" s="108" t="str">
        <f t="shared" si="18"/>
        <v>-</v>
      </c>
      <c r="D261" s="150" t="str">
        <f>IF('CADASTRO PROD'!D259 = "","", 'CADASTRO PROD'!D259)</f>
        <v/>
      </c>
      <c r="E261" s="110" t="str">
        <f>IF('CADASTRO PROD'!E259:G259 = "", "", 'CADASTRO PROD'!E259:G259)</f>
        <v/>
      </c>
      <c r="F261" s="92"/>
      <c r="G261" s="93"/>
      <c r="H261" s="111" t="str">
        <f>IFERROR(VLOOKUP(D261, 'CADASTRO PROD'!$D$8:$H$407, 5, FALSE),"")</f>
        <v/>
      </c>
      <c r="I261" s="111" t="str">
        <f>VLOOKUP(D261, 'INVENTÁRIO'!$D$11:$I$511, 6, FALSE)</f>
        <v/>
      </c>
      <c r="J261" s="108" t="str">
        <f t="shared" si="2"/>
        <v/>
      </c>
      <c r="K261" s="113" t="str">
        <f>IF(D261 = "", "", SUMIFS('LANÇAMENTOS ENT'!T:T, 'LANÇAMENTOS ENT'!E:E, D261))</f>
        <v>  </v>
      </c>
      <c r="L261" s="113" t="str">
        <f>IF(D261 = "", "",SUMIFS('LANÇAMENTOS SAÍ'!M:M, 'LANÇAMENTOS SAÍ'!E:E, D261))</f>
        <v>  </v>
      </c>
      <c r="M261" s="132" t="str">
        <f>IF(D261 = "", "", SUMIFS('LANÇAMENTOS ENT'!N:N, 'LANÇAMENTOS ENT'!E:E, D261))</f>
        <v/>
      </c>
      <c r="N261" s="132" t="str">
        <f>IF(D261 = "", "",SUMIFS('LANÇAMENTOS SAÍ'!K:K, 'LANÇAMENTOS SAÍ'!E:E, D261))</f>
        <v/>
      </c>
      <c r="O261" s="197" t="str">
        <f>IFERROR(VLOOKUP(D261,'INVENTÁRIO'!$D$11:$L$411, 9, FALSE)/SUM('INVENTÁRIO'!L:L),"")</f>
        <v>0.0%</v>
      </c>
      <c r="P261" s="197" t="str">
        <f>IFERROR(I261/SUM('INVENTÁRIO'!I:I), "")</f>
        <v>0.0%</v>
      </c>
      <c r="Q261" s="132" t="str">
        <f t="shared" si="3"/>
        <v/>
      </c>
      <c r="R261" s="132" t="str">
        <f t="shared" si="4"/>
        <v/>
      </c>
      <c r="S261" s="185"/>
      <c r="T261" s="185"/>
      <c r="U261" s="35"/>
      <c r="V261" s="4"/>
      <c r="W261" s="4"/>
      <c r="X261" s="4"/>
      <c r="Y261" s="55"/>
      <c r="Z261" s="55" t="str">
        <f t="shared" si="6"/>
        <v/>
      </c>
      <c r="AA261" s="105" t="str">
        <f t="shared" si="7"/>
        <v/>
      </c>
      <c r="AB261" s="152" t="str">
        <f t="shared" si="8"/>
        <v/>
      </c>
      <c r="AC261" s="55"/>
      <c r="AD261" s="55" t="str">
        <f t="shared" si="9"/>
        <v/>
      </c>
      <c r="AE261" s="105" t="str">
        <f t="shared" si="19"/>
        <v/>
      </c>
      <c r="AF261" s="55" t="str">
        <f t="shared" si="10"/>
        <v/>
      </c>
      <c r="AG261" s="55"/>
      <c r="AH261" s="55" t="str">
        <f t="shared" si="11"/>
        <v>#NUM!</v>
      </c>
      <c r="AI261" s="55" t="str">
        <f t="shared" si="12"/>
        <v>#NUM!</v>
      </c>
      <c r="AJ261" s="152" t="str">
        <f t="shared" si="13"/>
        <v/>
      </c>
      <c r="AK261" s="176" t="str">
        <f t="shared" si="14"/>
        <v/>
      </c>
      <c r="AL261" s="176" t="str">
        <f t="shared" si="20"/>
        <v/>
      </c>
      <c r="AM261" s="176" t="str">
        <f t="shared" si="15"/>
        <v/>
      </c>
      <c r="AN261" s="55"/>
      <c r="AO261" s="55"/>
      <c r="AP261" s="55"/>
      <c r="AQ261" s="105" t="str">
        <f t="shared" si="16"/>
        <v/>
      </c>
      <c r="AR261" s="105"/>
      <c r="AS261" s="129" t="str">
        <f>'CADASTRO PROD'!I259</f>
        <v/>
      </c>
      <c r="AT261" s="129" t="str">
        <f t="shared" si="17"/>
        <v>0</v>
      </c>
      <c r="AU261" s="105" t="str">
        <f t="shared" si="21"/>
        <v/>
      </c>
      <c r="AV261" s="129"/>
      <c r="AW261" s="129"/>
      <c r="AX261" s="129"/>
      <c r="AY261" s="129"/>
      <c r="AZ261" s="129"/>
      <c r="BA261" s="55"/>
      <c r="BB261" s="55"/>
      <c r="BC261" s="55"/>
      <c r="BD261" s="55"/>
      <c r="BE261" s="55"/>
    </row>
    <row r="262" ht="30.0" customHeight="1">
      <c r="A262" s="1"/>
      <c r="B262" s="166" t="str">
        <f t="shared" si="1"/>
        <v>0</v>
      </c>
      <c r="C262" s="98" t="str">
        <f t="shared" si="18"/>
        <v>-</v>
      </c>
      <c r="D262" s="151" t="str">
        <f>IF('CADASTRO PROD'!D260 = "","", 'CADASTRO PROD'!D260)</f>
        <v/>
      </c>
      <c r="E262" s="100" t="str">
        <f>IF('CADASTRO PROD'!E260:G260 = "", "", 'CADASTRO PROD'!E260:G260)</f>
        <v/>
      </c>
      <c r="F262" s="92"/>
      <c r="G262" s="93"/>
      <c r="H262" s="101" t="str">
        <f>IFERROR(VLOOKUP(D262, 'CADASTRO PROD'!$D$8:$H$407, 5, FALSE),"")</f>
        <v/>
      </c>
      <c r="I262" s="101" t="str">
        <f>VLOOKUP(D262, 'INVENTÁRIO'!$D$11:$I$511, 6, FALSE)</f>
        <v/>
      </c>
      <c r="J262" s="98" t="str">
        <f t="shared" si="2"/>
        <v/>
      </c>
      <c r="K262" s="103" t="str">
        <f>IF(D262 = "", "", SUMIFS('LANÇAMENTOS ENT'!T:T, 'LANÇAMENTOS ENT'!E:E, D262))</f>
        <v>  </v>
      </c>
      <c r="L262" s="103" t="str">
        <f>IF(D262 = "", "",SUMIFS('LANÇAMENTOS SAÍ'!M:M, 'LANÇAMENTOS SAÍ'!E:E, D262))</f>
        <v>  </v>
      </c>
      <c r="M262" s="124" t="str">
        <f>IF(D262 = "", "", SUMIFS('LANÇAMENTOS ENT'!N:N, 'LANÇAMENTOS ENT'!E:E, D262))</f>
        <v/>
      </c>
      <c r="N262" s="124" t="str">
        <f>IF(D262 = "", "",SUMIFS('LANÇAMENTOS SAÍ'!K:K, 'LANÇAMENTOS SAÍ'!E:E, D262))</f>
        <v/>
      </c>
      <c r="O262" s="195" t="str">
        <f>IFERROR(VLOOKUP(D262,'INVENTÁRIO'!$D$11:$L$411, 9, FALSE)/SUM('INVENTÁRIO'!L:L),"")</f>
        <v>0.0%</v>
      </c>
      <c r="P262" s="195" t="str">
        <f>IFERROR(I262/SUM('INVENTÁRIO'!I:I), "")</f>
        <v>0.0%</v>
      </c>
      <c r="Q262" s="124" t="str">
        <f t="shared" si="3"/>
        <v/>
      </c>
      <c r="R262" s="124" t="str">
        <f t="shared" si="4"/>
        <v/>
      </c>
      <c r="S262" s="185"/>
      <c r="T262" s="185"/>
      <c r="U262" s="35"/>
      <c r="V262" s="4"/>
      <c r="W262" s="4"/>
      <c r="X262" s="4"/>
      <c r="Y262" s="55"/>
      <c r="Z262" s="55" t="str">
        <f t="shared" si="6"/>
        <v/>
      </c>
      <c r="AA262" s="105" t="str">
        <f t="shared" si="7"/>
        <v/>
      </c>
      <c r="AB262" s="152" t="str">
        <f t="shared" si="8"/>
        <v/>
      </c>
      <c r="AC262" s="55"/>
      <c r="AD262" s="55" t="str">
        <f t="shared" si="9"/>
        <v/>
      </c>
      <c r="AE262" s="105" t="str">
        <f t="shared" si="19"/>
        <v/>
      </c>
      <c r="AF262" s="55" t="str">
        <f t="shared" si="10"/>
        <v/>
      </c>
      <c r="AG262" s="55"/>
      <c r="AH262" s="55" t="str">
        <f t="shared" si="11"/>
        <v>#NUM!</v>
      </c>
      <c r="AI262" s="55" t="str">
        <f t="shared" si="12"/>
        <v>#NUM!</v>
      </c>
      <c r="AJ262" s="152" t="str">
        <f t="shared" si="13"/>
        <v/>
      </c>
      <c r="AK262" s="176" t="str">
        <f t="shared" si="14"/>
        <v/>
      </c>
      <c r="AL262" s="176" t="str">
        <f t="shared" si="20"/>
        <v/>
      </c>
      <c r="AM262" s="176" t="str">
        <f t="shared" si="15"/>
        <v/>
      </c>
      <c r="AN262" s="55"/>
      <c r="AO262" s="55"/>
      <c r="AP262" s="55"/>
      <c r="AQ262" s="105" t="str">
        <f t="shared" si="16"/>
        <v/>
      </c>
      <c r="AR262" s="105"/>
      <c r="AS262" s="129" t="str">
        <f>'CADASTRO PROD'!I260</f>
        <v/>
      </c>
      <c r="AT262" s="129" t="str">
        <f t="shared" si="17"/>
        <v>0</v>
      </c>
      <c r="AU262" s="105" t="str">
        <f t="shared" si="21"/>
        <v/>
      </c>
      <c r="AV262" s="129"/>
      <c r="AW262" s="129"/>
      <c r="AX262" s="129"/>
      <c r="AY262" s="129"/>
      <c r="AZ262" s="129"/>
      <c r="BA262" s="55"/>
      <c r="BB262" s="55"/>
      <c r="BC262" s="55"/>
      <c r="BD262" s="55"/>
      <c r="BE262" s="55"/>
    </row>
    <row r="263" ht="30.0" customHeight="1">
      <c r="A263" s="1"/>
      <c r="B263" s="166" t="str">
        <f t="shared" si="1"/>
        <v>0</v>
      </c>
      <c r="C263" s="108" t="str">
        <f t="shared" si="18"/>
        <v>-</v>
      </c>
      <c r="D263" s="150" t="str">
        <f>IF('CADASTRO PROD'!D261 = "","", 'CADASTRO PROD'!D261)</f>
        <v/>
      </c>
      <c r="E263" s="110" t="str">
        <f>IF('CADASTRO PROD'!E261:G261 = "", "", 'CADASTRO PROD'!E261:G261)</f>
        <v/>
      </c>
      <c r="F263" s="92"/>
      <c r="G263" s="93"/>
      <c r="H263" s="111" t="str">
        <f>IFERROR(VLOOKUP(D263, 'CADASTRO PROD'!$D$8:$H$407, 5, FALSE),"")</f>
        <v/>
      </c>
      <c r="I263" s="111" t="str">
        <f>VLOOKUP(D263, 'INVENTÁRIO'!$D$11:$I$511, 6, FALSE)</f>
        <v/>
      </c>
      <c r="J263" s="108" t="str">
        <f t="shared" si="2"/>
        <v/>
      </c>
      <c r="K263" s="113" t="str">
        <f>IF(D263 = "", "", SUMIFS('LANÇAMENTOS ENT'!T:T, 'LANÇAMENTOS ENT'!E:E, D263))</f>
        <v>  </v>
      </c>
      <c r="L263" s="113" t="str">
        <f>IF(D263 = "", "",SUMIFS('LANÇAMENTOS SAÍ'!M:M, 'LANÇAMENTOS SAÍ'!E:E, D263))</f>
        <v>  </v>
      </c>
      <c r="M263" s="132" t="str">
        <f>IF(D263 = "", "", SUMIFS('LANÇAMENTOS ENT'!N:N, 'LANÇAMENTOS ENT'!E:E, D263))</f>
        <v/>
      </c>
      <c r="N263" s="132" t="str">
        <f>IF(D263 = "", "",SUMIFS('LANÇAMENTOS SAÍ'!K:K, 'LANÇAMENTOS SAÍ'!E:E, D263))</f>
        <v/>
      </c>
      <c r="O263" s="197" t="str">
        <f>IFERROR(VLOOKUP(D263,'INVENTÁRIO'!$D$11:$L$411, 9, FALSE)/SUM('INVENTÁRIO'!L:L),"")</f>
        <v>0.0%</v>
      </c>
      <c r="P263" s="197" t="str">
        <f>IFERROR(I263/SUM('INVENTÁRIO'!I:I), "")</f>
        <v>0.0%</v>
      </c>
      <c r="Q263" s="132" t="str">
        <f t="shared" si="3"/>
        <v/>
      </c>
      <c r="R263" s="132" t="str">
        <f t="shared" si="4"/>
        <v/>
      </c>
      <c r="S263" s="185"/>
      <c r="T263" s="185"/>
      <c r="U263" s="35"/>
      <c r="V263" s="4"/>
      <c r="W263" s="4"/>
      <c r="X263" s="4"/>
      <c r="Y263" s="55"/>
      <c r="Z263" s="55" t="str">
        <f t="shared" si="6"/>
        <v/>
      </c>
      <c r="AA263" s="105" t="str">
        <f t="shared" si="7"/>
        <v/>
      </c>
      <c r="AB263" s="152" t="str">
        <f t="shared" si="8"/>
        <v/>
      </c>
      <c r="AC263" s="55"/>
      <c r="AD263" s="55" t="str">
        <f t="shared" si="9"/>
        <v/>
      </c>
      <c r="AE263" s="105" t="str">
        <f t="shared" si="19"/>
        <v/>
      </c>
      <c r="AF263" s="55" t="str">
        <f t="shared" si="10"/>
        <v/>
      </c>
      <c r="AG263" s="55"/>
      <c r="AH263" s="55" t="str">
        <f t="shared" si="11"/>
        <v>#NUM!</v>
      </c>
      <c r="AI263" s="55" t="str">
        <f t="shared" si="12"/>
        <v>#NUM!</v>
      </c>
      <c r="AJ263" s="152" t="str">
        <f t="shared" si="13"/>
        <v/>
      </c>
      <c r="AK263" s="176" t="str">
        <f t="shared" si="14"/>
        <v/>
      </c>
      <c r="AL263" s="176" t="str">
        <f t="shared" si="20"/>
        <v/>
      </c>
      <c r="AM263" s="176" t="str">
        <f t="shared" si="15"/>
        <v/>
      </c>
      <c r="AN263" s="55"/>
      <c r="AO263" s="55"/>
      <c r="AP263" s="55"/>
      <c r="AQ263" s="105" t="str">
        <f t="shared" si="16"/>
        <v/>
      </c>
      <c r="AR263" s="105"/>
      <c r="AS263" s="129" t="str">
        <f>'CADASTRO PROD'!I261</f>
        <v/>
      </c>
      <c r="AT263" s="129" t="str">
        <f t="shared" si="17"/>
        <v>0</v>
      </c>
      <c r="AU263" s="105" t="str">
        <f t="shared" si="21"/>
        <v/>
      </c>
      <c r="AV263" s="129"/>
      <c r="AW263" s="129"/>
      <c r="AX263" s="129"/>
      <c r="AY263" s="129"/>
      <c r="AZ263" s="129"/>
      <c r="BA263" s="55"/>
      <c r="BB263" s="55"/>
      <c r="BC263" s="55"/>
      <c r="BD263" s="55"/>
      <c r="BE263" s="55"/>
    </row>
    <row r="264" ht="30.0" customHeight="1">
      <c r="A264" s="1"/>
      <c r="B264" s="166" t="str">
        <f t="shared" si="1"/>
        <v>0</v>
      </c>
      <c r="C264" s="98" t="str">
        <f t="shared" si="18"/>
        <v>-</v>
      </c>
      <c r="D264" s="151" t="str">
        <f>IF('CADASTRO PROD'!D262 = "","", 'CADASTRO PROD'!D262)</f>
        <v/>
      </c>
      <c r="E264" s="100" t="str">
        <f>IF('CADASTRO PROD'!E262:G262 = "", "", 'CADASTRO PROD'!E262:G262)</f>
        <v/>
      </c>
      <c r="F264" s="92"/>
      <c r="G264" s="93"/>
      <c r="H264" s="101" t="str">
        <f>IFERROR(VLOOKUP(D264, 'CADASTRO PROD'!$D$8:$H$407, 5, FALSE),"")</f>
        <v/>
      </c>
      <c r="I264" s="101" t="str">
        <f>VLOOKUP(D264, 'INVENTÁRIO'!$D$11:$I$511, 6, FALSE)</f>
        <v/>
      </c>
      <c r="J264" s="98" t="str">
        <f t="shared" si="2"/>
        <v/>
      </c>
      <c r="K264" s="103" t="str">
        <f>IF(D264 = "", "", SUMIFS('LANÇAMENTOS ENT'!T:T, 'LANÇAMENTOS ENT'!E:E, D264))</f>
        <v>  </v>
      </c>
      <c r="L264" s="103" t="str">
        <f>IF(D264 = "", "",SUMIFS('LANÇAMENTOS SAÍ'!M:M, 'LANÇAMENTOS SAÍ'!E:E, D264))</f>
        <v>  </v>
      </c>
      <c r="M264" s="124" t="str">
        <f>IF(D264 = "", "", SUMIFS('LANÇAMENTOS ENT'!N:N, 'LANÇAMENTOS ENT'!E:E, D264))</f>
        <v/>
      </c>
      <c r="N264" s="124" t="str">
        <f>IF(D264 = "", "",SUMIFS('LANÇAMENTOS SAÍ'!K:K, 'LANÇAMENTOS SAÍ'!E:E, D264))</f>
        <v/>
      </c>
      <c r="O264" s="195" t="str">
        <f>IFERROR(VLOOKUP(D264,'INVENTÁRIO'!$D$11:$L$411, 9, FALSE)/SUM('INVENTÁRIO'!L:L),"")</f>
        <v>0.0%</v>
      </c>
      <c r="P264" s="195" t="str">
        <f>IFERROR(I264/SUM('INVENTÁRIO'!I:I), "")</f>
        <v>0.0%</v>
      </c>
      <c r="Q264" s="124" t="str">
        <f t="shared" si="3"/>
        <v/>
      </c>
      <c r="R264" s="124" t="str">
        <f t="shared" si="4"/>
        <v/>
      </c>
      <c r="S264" s="185"/>
      <c r="T264" s="185"/>
      <c r="U264" s="35"/>
      <c r="V264" s="4"/>
      <c r="W264" s="4"/>
      <c r="X264" s="4"/>
      <c r="Y264" s="55"/>
      <c r="Z264" s="55" t="str">
        <f t="shared" si="6"/>
        <v/>
      </c>
      <c r="AA264" s="105" t="str">
        <f t="shared" si="7"/>
        <v/>
      </c>
      <c r="AB264" s="152" t="str">
        <f t="shared" si="8"/>
        <v/>
      </c>
      <c r="AC264" s="55"/>
      <c r="AD264" s="55" t="str">
        <f t="shared" si="9"/>
        <v/>
      </c>
      <c r="AE264" s="105" t="str">
        <f t="shared" si="19"/>
        <v/>
      </c>
      <c r="AF264" s="55" t="str">
        <f t="shared" si="10"/>
        <v/>
      </c>
      <c r="AG264" s="55"/>
      <c r="AH264" s="55" t="str">
        <f t="shared" si="11"/>
        <v>#NUM!</v>
      </c>
      <c r="AI264" s="55" t="str">
        <f t="shared" si="12"/>
        <v>#NUM!</v>
      </c>
      <c r="AJ264" s="152" t="str">
        <f t="shared" si="13"/>
        <v/>
      </c>
      <c r="AK264" s="176" t="str">
        <f t="shared" si="14"/>
        <v/>
      </c>
      <c r="AL264" s="176" t="str">
        <f t="shared" si="20"/>
        <v/>
      </c>
      <c r="AM264" s="176" t="str">
        <f t="shared" si="15"/>
        <v/>
      </c>
      <c r="AN264" s="55"/>
      <c r="AO264" s="55"/>
      <c r="AP264" s="55"/>
      <c r="AQ264" s="105" t="str">
        <f t="shared" si="16"/>
        <v/>
      </c>
      <c r="AR264" s="105"/>
      <c r="AS264" s="129" t="str">
        <f>'CADASTRO PROD'!I262</f>
        <v/>
      </c>
      <c r="AT264" s="129" t="str">
        <f t="shared" si="17"/>
        <v>0</v>
      </c>
      <c r="AU264" s="105" t="str">
        <f t="shared" si="21"/>
        <v/>
      </c>
      <c r="AV264" s="129"/>
      <c r="AW264" s="129"/>
      <c r="AX264" s="129"/>
      <c r="AY264" s="129"/>
      <c r="AZ264" s="129"/>
      <c r="BA264" s="55"/>
      <c r="BB264" s="55"/>
      <c r="BC264" s="55"/>
      <c r="BD264" s="55"/>
      <c r="BE264" s="55"/>
    </row>
    <row r="265" ht="30.0" customHeight="1">
      <c r="A265" s="1"/>
      <c r="B265" s="166" t="str">
        <f t="shared" si="1"/>
        <v>0</v>
      </c>
      <c r="C265" s="108" t="str">
        <f t="shared" si="18"/>
        <v>-</v>
      </c>
      <c r="D265" s="150" t="str">
        <f>IF('CADASTRO PROD'!D263 = "","", 'CADASTRO PROD'!D263)</f>
        <v/>
      </c>
      <c r="E265" s="110" t="str">
        <f>IF('CADASTRO PROD'!E263:G263 = "", "", 'CADASTRO PROD'!E263:G263)</f>
        <v/>
      </c>
      <c r="F265" s="92"/>
      <c r="G265" s="93"/>
      <c r="H265" s="111" t="str">
        <f>IFERROR(VLOOKUP(D265, 'CADASTRO PROD'!$D$8:$H$407, 5, FALSE),"")</f>
        <v/>
      </c>
      <c r="I265" s="111" t="str">
        <f>VLOOKUP(D265, 'INVENTÁRIO'!$D$11:$I$511, 6, FALSE)</f>
        <v/>
      </c>
      <c r="J265" s="108" t="str">
        <f t="shared" si="2"/>
        <v/>
      </c>
      <c r="K265" s="113" t="str">
        <f>IF(D265 = "", "", SUMIFS('LANÇAMENTOS ENT'!T:T, 'LANÇAMENTOS ENT'!E:E, D265))</f>
        <v>  </v>
      </c>
      <c r="L265" s="113" t="str">
        <f>IF(D265 = "", "",SUMIFS('LANÇAMENTOS SAÍ'!M:M, 'LANÇAMENTOS SAÍ'!E:E, D265))</f>
        <v>  </v>
      </c>
      <c r="M265" s="132" t="str">
        <f>IF(D265 = "", "", SUMIFS('LANÇAMENTOS ENT'!N:N, 'LANÇAMENTOS ENT'!E:E, D265))</f>
        <v/>
      </c>
      <c r="N265" s="132" t="str">
        <f>IF(D265 = "", "",SUMIFS('LANÇAMENTOS SAÍ'!K:K, 'LANÇAMENTOS SAÍ'!E:E, D265))</f>
        <v/>
      </c>
      <c r="O265" s="197" t="str">
        <f>IFERROR(VLOOKUP(D265,'INVENTÁRIO'!$D$11:$L$411, 9, FALSE)/SUM('INVENTÁRIO'!L:L),"")</f>
        <v>0.0%</v>
      </c>
      <c r="P265" s="197" t="str">
        <f>IFERROR(I265/SUM('INVENTÁRIO'!I:I), "")</f>
        <v>0.0%</v>
      </c>
      <c r="Q265" s="132" t="str">
        <f t="shared" si="3"/>
        <v/>
      </c>
      <c r="R265" s="132" t="str">
        <f t="shared" si="4"/>
        <v/>
      </c>
      <c r="S265" s="185"/>
      <c r="T265" s="185"/>
      <c r="U265" s="35"/>
      <c r="V265" s="4"/>
      <c r="W265" s="4"/>
      <c r="X265" s="4"/>
      <c r="Y265" s="55"/>
      <c r="Z265" s="55" t="str">
        <f t="shared" si="6"/>
        <v/>
      </c>
      <c r="AA265" s="105" t="str">
        <f t="shared" si="7"/>
        <v/>
      </c>
      <c r="AB265" s="152" t="str">
        <f t="shared" si="8"/>
        <v/>
      </c>
      <c r="AC265" s="55"/>
      <c r="AD265" s="55" t="str">
        <f t="shared" si="9"/>
        <v/>
      </c>
      <c r="AE265" s="105" t="str">
        <f t="shared" si="19"/>
        <v/>
      </c>
      <c r="AF265" s="55" t="str">
        <f t="shared" si="10"/>
        <v/>
      </c>
      <c r="AG265" s="55"/>
      <c r="AH265" s="55" t="str">
        <f t="shared" si="11"/>
        <v>#NUM!</v>
      </c>
      <c r="AI265" s="55" t="str">
        <f t="shared" si="12"/>
        <v>#NUM!</v>
      </c>
      <c r="AJ265" s="152" t="str">
        <f t="shared" si="13"/>
        <v/>
      </c>
      <c r="AK265" s="176" t="str">
        <f t="shared" si="14"/>
        <v/>
      </c>
      <c r="AL265" s="176" t="str">
        <f t="shared" si="20"/>
        <v/>
      </c>
      <c r="AM265" s="176" t="str">
        <f t="shared" si="15"/>
        <v/>
      </c>
      <c r="AN265" s="55"/>
      <c r="AO265" s="55"/>
      <c r="AP265" s="55"/>
      <c r="AQ265" s="105" t="str">
        <f t="shared" si="16"/>
        <v/>
      </c>
      <c r="AR265" s="105"/>
      <c r="AS265" s="129" t="str">
        <f>'CADASTRO PROD'!I263</f>
        <v/>
      </c>
      <c r="AT265" s="129" t="str">
        <f t="shared" si="17"/>
        <v>0</v>
      </c>
      <c r="AU265" s="105" t="str">
        <f t="shared" si="21"/>
        <v/>
      </c>
      <c r="AV265" s="129"/>
      <c r="AW265" s="129"/>
      <c r="AX265" s="129"/>
      <c r="AY265" s="129"/>
      <c r="AZ265" s="129"/>
      <c r="BA265" s="55"/>
      <c r="BB265" s="55"/>
      <c r="BC265" s="55"/>
      <c r="BD265" s="55"/>
      <c r="BE265" s="55"/>
    </row>
    <row r="266" ht="30.0" customHeight="1">
      <c r="A266" s="1"/>
      <c r="B266" s="166" t="str">
        <f t="shared" si="1"/>
        <v>0</v>
      </c>
      <c r="C266" s="98" t="str">
        <f t="shared" si="18"/>
        <v>-</v>
      </c>
      <c r="D266" s="151" t="str">
        <f>IF('CADASTRO PROD'!D264 = "","", 'CADASTRO PROD'!D264)</f>
        <v/>
      </c>
      <c r="E266" s="100" t="str">
        <f>IF('CADASTRO PROD'!E264:G264 = "", "", 'CADASTRO PROD'!E264:G264)</f>
        <v/>
      </c>
      <c r="F266" s="92"/>
      <c r="G266" s="93"/>
      <c r="H266" s="101" t="str">
        <f>IFERROR(VLOOKUP(D266, 'CADASTRO PROD'!$D$8:$H$407, 5, FALSE),"")</f>
        <v/>
      </c>
      <c r="I266" s="101" t="str">
        <f>VLOOKUP(D266, 'INVENTÁRIO'!$D$11:$I$511, 6, FALSE)</f>
        <v/>
      </c>
      <c r="J266" s="98" t="str">
        <f t="shared" si="2"/>
        <v/>
      </c>
      <c r="K266" s="103" t="str">
        <f>IF(D266 = "", "", SUMIFS('LANÇAMENTOS ENT'!T:T, 'LANÇAMENTOS ENT'!E:E, D266))</f>
        <v>  </v>
      </c>
      <c r="L266" s="103" t="str">
        <f>IF(D266 = "", "",SUMIFS('LANÇAMENTOS SAÍ'!M:M, 'LANÇAMENTOS SAÍ'!E:E, D266))</f>
        <v>  </v>
      </c>
      <c r="M266" s="124" t="str">
        <f>IF(D266 = "", "", SUMIFS('LANÇAMENTOS ENT'!N:N, 'LANÇAMENTOS ENT'!E:E, D266))</f>
        <v/>
      </c>
      <c r="N266" s="124" t="str">
        <f>IF(D266 = "", "",SUMIFS('LANÇAMENTOS SAÍ'!K:K, 'LANÇAMENTOS SAÍ'!E:E, D266))</f>
        <v/>
      </c>
      <c r="O266" s="195" t="str">
        <f>IFERROR(VLOOKUP(D266,'INVENTÁRIO'!$D$11:$L$411, 9, FALSE)/SUM('INVENTÁRIO'!L:L),"")</f>
        <v>0.0%</v>
      </c>
      <c r="P266" s="195" t="str">
        <f>IFERROR(I266/SUM('INVENTÁRIO'!I:I), "")</f>
        <v>0.0%</v>
      </c>
      <c r="Q266" s="124" t="str">
        <f t="shared" si="3"/>
        <v/>
      </c>
      <c r="R266" s="124" t="str">
        <f t="shared" si="4"/>
        <v/>
      </c>
      <c r="S266" s="185"/>
      <c r="T266" s="185"/>
      <c r="U266" s="35"/>
      <c r="V266" s="4"/>
      <c r="W266" s="4"/>
      <c r="X266" s="4"/>
      <c r="Y266" s="55"/>
      <c r="Z266" s="55" t="str">
        <f t="shared" si="6"/>
        <v/>
      </c>
      <c r="AA266" s="105" t="str">
        <f t="shared" si="7"/>
        <v/>
      </c>
      <c r="AB266" s="152" t="str">
        <f t="shared" si="8"/>
        <v/>
      </c>
      <c r="AC266" s="55"/>
      <c r="AD266" s="55" t="str">
        <f t="shared" si="9"/>
        <v/>
      </c>
      <c r="AE266" s="105" t="str">
        <f t="shared" si="19"/>
        <v/>
      </c>
      <c r="AF266" s="55" t="str">
        <f t="shared" si="10"/>
        <v/>
      </c>
      <c r="AG266" s="55"/>
      <c r="AH266" s="55" t="str">
        <f t="shared" si="11"/>
        <v>#NUM!</v>
      </c>
      <c r="AI266" s="55" t="str">
        <f t="shared" si="12"/>
        <v>#NUM!</v>
      </c>
      <c r="AJ266" s="152" t="str">
        <f t="shared" si="13"/>
        <v/>
      </c>
      <c r="AK266" s="176" t="str">
        <f t="shared" si="14"/>
        <v/>
      </c>
      <c r="AL266" s="176" t="str">
        <f t="shared" si="20"/>
        <v/>
      </c>
      <c r="AM266" s="176" t="str">
        <f t="shared" si="15"/>
        <v/>
      </c>
      <c r="AN266" s="55"/>
      <c r="AO266" s="55"/>
      <c r="AP266" s="55"/>
      <c r="AQ266" s="105" t="str">
        <f t="shared" si="16"/>
        <v/>
      </c>
      <c r="AR266" s="105"/>
      <c r="AS266" s="129" t="str">
        <f>'CADASTRO PROD'!I264</f>
        <v/>
      </c>
      <c r="AT266" s="129" t="str">
        <f t="shared" si="17"/>
        <v>0</v>
      </c>
      <c r="AU266" s="105" t="str">
        <f t="shared" si="21"/>
        <v/>
      </c>
      <c r="AV266" s="129"/>
      <c r="AW266" s="129"/>
      <c r="AX266" s="129"/>
      <c r="AY266" s="129"/>
      <c r="AZ266" s="129"/>
      <c r="BA266" s="55"/>
      <c r="BB266" s="55"/>
      <c r="BC266" s="55"/>
      <c r="BD266" s="55"/>
      <c r="BE266" s="55"/>
    </row>
    <row r="267" ht="30.0" customHeight="1">
      <c r="A267" s="1"/>
      <c r="B267" s="166" t="str">
        <f t="shared" si="1"/>
        <v>0</v>
      </c>
      <c r="C267" s="108" t="str">
        <f t="shared" si="18"/>
        <v>-</v>
      </c>
      <c r="D267" s="150" t="str">
        <f>IF('CADASTRO PROD'!D265 = "","", 'CADASTRO PROD'!D265)</f>
        <v/>
      </c>
      <c r="E267" s="110" t="str">
        <f>IF('CADASTRO PROD'!E265:G265 = "", "", 'CADASTRO PROD'!E265:G265)</f>
        <v/>
      </c>
      <c r="F267" s="92"/>
      <c r="G267" s="93"/>
      <c r="H267" s="111" t="str">
        <f>IFERROR(VLOOKUP(D267, 'CADASTRO PROD'!$D$8:$H$407, 5, FALSE),"")</f>
        <v/>
      </c>
      <c r="I267" s="111" t="str">
        <f>VLOOKUP(D267, 'INVENTÁRIO'!$D$11:$I$511, 6, FALSE)</f>
        <v/>
      </c>
      <c r="J267" s="108" t="str">
        <f t="shared" si="2"/>
        <v/>
      </c>
      <c r="K267" s="113" t="str">
        <f>IF(D267 = "", "", SUMIFS('LANÇAMENTOS ENT'!T:T, 'LANÇAMENTOS ENT'!E:E, D267))</f>
        <v>  </v>
      </c>
      <c r="L267" s="113" t="str">
        <f>IF(D267 = "", "",SUMIFS('LANÇAMENTOS SAÍ'!M:M, 'LANÇAMENTOS SAÍ'!E:E, D267))</f>
        <v>  </v>
      </c>
      <c r="M267" s="132" t="str">
        <f>IF(D267 = "", "", SUMIFS('LANÇAMENTOS ENT'!N:N, 'LANÇAMENTOS ENT'!E:E, D267))</f>
        <v/>
      </c>
      <c r="N267" s="132" t="str">
        <f>IF(D267 = "", "",SUMIFS('LANÇAMENTOS SAÍ'!K:K, 'LANÇAMENTOS SAÍ'!E:E, D267))</f>
        <v/>
      </c>
      <c r="O267" s="197" t="str">
        <f>IFERROR(VLOOKUP(D267,'INVENTÁRIO'!$D$11:$L$411, 9, FALSE)/SUM('INVENTÁRIO'!L:L),"")</f>
        <v>0.0%</v>
      </c>
      <c r="P267" s="197" t="str">
        <f>IFERROR(I267/SUM('INVENTÁRIO'!I:I), "")</f>
        <v>0.0%</v>
      </c>
      <c r="Q267" s="132" t="str">
        <f t="shared" si="3"/>
        <v/>
      </c>
      <c r="R267" s="132" t="str">
        <f t="shared" si="4"/>
        <v/>
      </c>
      <c r="S267" s="185"/>
      <c r="T267" s="185"/>
      <c r="U267" s="35"/>
      <c r="V267" s="4"/>
      <c r="W267" s="4"/>
      <c r="X267" s="4"/>
      <c r="Y267" s="55"/>
      <c r="Z267" s="55" t="str">
        <f t="shared" si="6"/>
        <v/>
      </c>
      <c r="AA267" s="105" t="str">
        <f t="shared" si="7"/>
        <v/>
      </c>
      <c r="AB267" s="152" t="str">
        <f t="shared" si="8"/>
        <v/>
      </c>
      <c r="AC267" s="55"/>
      <c r="AD267" s="55" t="str">
        <f t="shared" si="9"/>
        <v/>
      </c>
      <c r="AE267" s="105" t="str">
        <f t="shared" si="19"/>
        <v/>
      </c>
      <c r="AF267" s="55" t="str">
        <f t="shared" si="10"/>
        <v/>
      </c>
      <c r="AG267" s="55"/>
      <c r="AH267" s="55" t="str">
        <f t="shared" si="11"/>
        <v>#NUM!</v>
      </c>
      <c r="AI267" s="55" t="str">
        <f t="shared" si="12"/>
        <v>#NUM!</v>
      </c>
      <c r="AJ267" s="152" t="str">
        <f t="shared" si="13"/>
        <v/>
      </c>
      <c r="AK267" s="176" t="str">
        <f t="shared" si="14"/>
        <v/>
      </c>
      <c r="AL267" s="176" t="str">
        <f t="shared" si="20"/>
        <v/>
      </c>
      <c r="AM267" s="176" t="str">
        <f t="shared" si="15"/>
        <v/>
      </c>
      <c r="AN267" s="55"/>
      <c r="AO267" s="55"/>
      <c r="AP267" s="55"/>
      <c r="AQ267" s="105" t="str">
        <f t="shared" si="16"/>
        <v/>
      </c>
      <c r="AR267" s="105"/>
      <c r="AS267" s="129" t="str">
        <f>'CADASTRO PROD'!I265</f>
        <v/>
      </c>
      <c r="AT267" s="129" t="str">
        <f t="shared" si="17"/>
        <v>0</v>
      </c>
      <c r="AU267" s="105" t="str">
        <f t="shared" si="21"/>
        <v/>
      </c>
      <c r="AV267" s="129"/>
      <c r="AW267" s="129"/>
      <c r="AX267" s="129"/>
      <c r="AY267" s="129"/>
      <c r="AZ267" s="129"/>
      <c r="BA267" s="55"/>
      <c r="BB267" s="55"/>
      <c r="BC267" s="55"/>
      <c r="BD267" s="55"/>
      <c r="BE267" s="55"/>
    </row>
    <row r="268" ht="30.0" customHeight="1">
      <c r="A268" s="1"/>
      <c r="B268" s="166" t="str">
        <f t="shared" si="1"/>
        <v>0</v>
      </c>
      <c r="C268" s="98" t="str">
        <f t="shared" si="18"/>
        <v>-</v>
      </c>
      <c r="D268" s="151" t="str">
        <f>IF('CADASTRO PROD'!D266 = "","", 'CADASTRO PROD'!D266)</f>
        <v/>
      </c>
      <c r="E268" s="100" t="str">
        <f>IF('CADASTRO PROD'!E266:G266 = "", "", 'CADASTRO PROD'!E266:G266)</f>
        <v/>
      </c>
      <c r="F268" s="92"/>
      <c r="G268" s="93"/>
      <c r="H268" s="101" t="str">
        <f>IFERROR(VLOOKUP(D268, 'CADASTRO PROD'!$D$8:$H$407, 5, FALSE),"")</f>
        <v/>
      </c>
      <c r="I268" s="101" t="str">
        <f>VLOOKUP(D268, 'INVENTÁRIO'!$D$11:$I$511, 6, FALSE)</f>
        <v/>
      </c>
      <c r="J268" s="98" t="str">
        <f t="shared" si="2"/>
        <v/>
      </c>
      <c r="K268" s="103" t="str">
        <f>IF(D268 = "", "", SUMIFS('LANÇAMENTOS ENT'!T:T, 'LANÇAMENTOS ENT'!E:E, D268))</f>
        <v>  </v>
      </c>
      <c r="L268" s="103" t="str">
        <f>IF(D268 = "", "",SUMIFS('LANÇAMENTOS SAÍ'!M:M, 'LANÇAMENTOS SAÍ'!E:E, D268))</f>
        <v>  </v>
      </c>
      <c r="M268" s="124" t="str">
        <f>IF(D268 = "", "", SUMIFS('LANÇAMENTOS ENT'!N:N, 'LANÇAMENTOS ENT'!E:E, D268))</f>
        <v/>
      </c>
      <c r="N268" s="124" t="str">
        <f>IF(D268 = "", "",SUMIFS('LANÇAMENTOS SAÍ'!K:K, 'LANÇAMENTOS SAÍ'!E:E, D268))</f>
        <v/>
      </c>
      <c r="O268" s="195" t="str">
        <f>IFERROR(VLOOKUP(D268,'INVENTÁRIO'!$D$11:$L$411, 9, FALSE)/SUM('INVENTÁRIO'!L:L),"")</f>
        <v>0.0%</v>
      </c>
      <c r="P268" s="195" t="str">
        <f>IFERROR(I268/SUM('INVENTÁRIO'!I:I), "")</f>
        <v>0.0%</v>
      </c>
      <c r="Q268" s="124" t="str">
        <f t="shared" si="3"/>
        <v/>
      </c>
      <c r="R268" s="124" t="str">
        <f t="shared" si="4"/>
        <v/>
      </c>
      <c r="S268" s="185"/>
      <c r="T268" s="185"/>
      <c r="U268" s="35"/>
      <c r="V268" s="4"/>
      <c r="W268" s="4"/>
      <c r="X268" s="4"/>
      <c r="Y268" s="55"/>
      <c r="Z268" s="55" t="str">
        <f t="shared" si="6"/>
        <v/>
      </c>
      <c r="AA268" s="105" t="str">
        <f t="shared" si="7"/>
        <v/>
      </c>
      <c r="AB268" s="152" t="str">
        <f t="shared" si="8"/>
        <v/>
      </c>
      <c r="AC268" s="55"/>
      <c r="AD268" s="55" t="str">
        <f t="shared" si="9"/>
        <v/>
      </c>
      <c r="AE268" s="105" t="str">
        <f t="shared" si="19"/>
        <v/>
      </c>
      <c r="AF268" s="55" t="str">
        <f t="shared" si="10"/>
        <v/>
      </c>
      <c r="AG268" s="55"/>
      <c r="AH268" s="55" t="str">
        <f t="shared" si="11"/>
        <v>#NUM!</v>
      </c>
      <c r="AI268" s="55" t="str">
        <f t="shared" si="12"/>
        <v>#NUM!</v>
      </c>
      <c r="AJ268" s="152" t="str">
        <f t="shared" si="13"/>
        <v/>
      </c>
      <c r="AK268" s="176" t="str">
        <f t="shared" si="14"/>
        <v/>
      </c>
      <c r="AL268" s="176" t="str">
        <f t="shared" si="20"/>
        <v/>
      </c>
      <c r="AM268" s="176" t="str">
        <f t="shared" si="15"/>
        <v/>
      </c>
      <c r="AN268" s="55"/>
      <c r="AO268" s="55"/>
      <c r="AP268" s="55"/>
      <c r="AQ268" s="105" t="str">
        <f t="shared" si="16"/>
        <v/>
      </c>
      <c r="AR268" s="105"/>
      <c r="AS268" s="129" t="str">
        <f>'CADASTRO PROD'!I266</f>
        <v/>
      </c>
      <c r="AT268" s="129" t="str">
        <f t="shared" si="17"/>
        <v>0</v>
      </c>
      <c r="AU268" s="105" t="str">
        <f t="shared" si="21"/>
        <v/>
      </c>
      <c r="AV268" s="129"/>
      <c r="AW268" s="129"/>
      <c r="AX268" s="129"/>
      <c r="AY268" s="129"/>
      <c r="AZ268" s="129"/>
      <c r="BA268" s="55"/>
      <c r="BB268" s="55"/>
      <c r="BC268" s="55"/>
      <c r="BD268" s="55"/>
      <c r="BE268" s="55"/>
    </row>
    <row r="269" ht="30.0" customHeight="1">
      <c r="A269" s="1"/>
      <c r="B269" s="166" t="str">
        <f t="shared" si="1"/>
        <v>0</v>
      </c>
      <c r="C269" s="108" t="str">
        <f t="shared" si="18"/>
        <v>-</v>
      </c>
      <c r="D269" s="150" t="str">
        <f>IF('CADASTRO PROD'!D267 = "","", 'CADASTRO PROD'!D267)</f>
        <v/>
      </c>
      <c r="E269" s="110" t="str">
        <f>IF('CADASTRO PROD'!E267:G267 = "", "", 'CADASTRO PROD'!E267:G267)</f>
        <v/>
      </c>
      <c r="F269" s="92"/>
      <c r="G269" s="93"/>
      <c r="H269" s="111" t="str">
        <f>IFERROR(VLOOKUP(D269, 'CADASTRO PROD'!$D$8:$H$407, 5, FALSE),"")</f>
        <v/>
      </c>
      <c r="I269" s="111" t="str">
        <f>VLOOKUP(D269, 'INVENTÁRIO'!$D$11:$I$511, 6, FALSE)</f>
        <v/>
      </c>
      <c r="J269" s="108" t="str">
        <f t="shared" si="2"/>
        <v/>
      </c>
      <c r="K269" s="113" t="str">
        <f>IF(D269 = "", "", SUMIFS('LANÇAMENTOS ENT'!T:T, 'LANÇAMENTOS ENT'!E:E, D269))</f>
        <v>  </v>
      </c>
      <c r="L269" s="113" t="str">
        <f>IF(D269 = "", "",SUMIFS('LANÇAMENTOS SAÍ'!M:M, 'LANÇAMENTOS SAÍ'!E:E, D269))</f>
        <v>  </v>
      </c>
      <c r="M269" s="132" t="str">
        <f>IF(D269 = "", "", SUMIFS('LANÇAMENTOS ENT'!N:N, 'LANÇAMENTOS ENT'!E:E, D269))</f>
        <v/>
      </c>
      <c r="N269" s="132" t="str">
        <f>IF(D269 = "", "",SUMIFS('LANÇAMENTOS SAÍ'!K:K, 'LANÇAMENTOS SAÍ'!E:E, D269))</f>
        <v/>
      </c>
      <c r="O269" s="197" t="str">
        <f>IFERROR(VLOOKUP(D269,'INVENTÁRIO'!$D$11:$L$411, 9, FALSE)/SUM('INVENTÁRIO'!L:L),"")</f>
        <v>0.0%</v>
      </c>
      <c r="P269" s="197" t="str">
        <f>IFERROR(I269/SUM('INVENTÁRIO'!I:I), "")</f>
        <v>0.0%</v>
      </c>
      <c r="Q269" s="132" t="str">
        <f t="shared" si="3"/>
        <v/>
      </c>
      <c r="R269" s="132" t="str">
        <f t="shared" si="4"/>
        <v/>
      </c>
      <c r="S269" s="185"/>
      <c r="T269" s="185"/>
      <c r="U269" s="35"/>
      <c r="V269" s="4"/>
      <c r="W269" s="4"/>
      <c r="X269" s="4"/>
      <c r="Y269" s="55"/>
      <c r="Z269" s="55" t="str">
        <f t="shared" si="6"/>
        <v/>
      </c>
      <c r="AA269" s="105" t="str">
        <f t="shared" si="7"/>
        <v/>
      </c>
      <c r="AB269" s="152" t="str">
        <f t="shared" si="8"/>
        <v/>
      </c>
      <c r="AC269" s="55"/>
      <c r="AD269" s="55" t="str">
        <f t="shared" si="9"/>
        <v/>
      </c>
      <c r="AE269" s="105" t="str">
        <f t="shared" si="19"/>
        <v/>
      </c>
      <c r="AF269" s="55" t="str">
        <f t="shared" si="10"/>
        <v/>
      </c>
      <c r="AG269" s="55"/>
      <c r="AH269" s="55" t="str">
        <f t="shared" si="11"/>
        <v>#NUM!</v>
      </c>
      <c r="AI269" s="55" t="str">
        <f t="shared" si="12"/>
        <v>#NUM!</v>
      </c>
      <c r="AJ269" s="152" t="str">
        <f t="shared" si="13"/>
        <v/>
      </c>
      <c r="AK269" s="176" t="str">
        <f t="shared" si="14"/>
        <v/>
      </c>
      <c r="AL269" s="176" t="str">
        <f t="shared" si="20"/>
        <v/>
      </c>
      <c r="AM269" s="176" t="str">
        <f t="shared" si="15"/>
        <v/>
      </c>
      <c r="AN269" s="55"/>
      <c r="AO269" s="55"/>
      <c r="AP269" s="55"/>
      <c r="AQ269" s="105" t="str">
        <f t="shared" si="16"/>
        <v/>
      </c>
      <c r="AR269" s="105"/>
      <c r="AS269" s="129" t="str">
        <f>'CADASTRO PROD'!I267</f>
        <v/>
      </c>
      <c r="AT269" s="129" t="str">
        <f t="shared" si="17"/>
        <v>0</v>
      </c>
      <c r="AU269" s="105" t="str">
        <f t="shared" si="21"/>
        <v/>
      </c>
      <c r="AV269" s="129"/>
      <c r="AW269" s="129"/>
      <c r="AX269" s="129"/>
      <c r="AY269" s="129"/>
      <c r="AZ269" s="129"/>
      <c r="BA269" s="55"/>
      <c r="BB269" s="55"/>
      <c r="BC269" s="55"/>
      <c r="BD269" s="55"/>
      <c r="BE269" s="55"/>
    </row>
    <row r="270" ht="30.0" customHeight="1">
      <c r="A270" s="1"/>
      <c r="B270" s="166" t="str">
        <f t="shared" si="1"/>
        <v>0</v>
      </c>
      <c r="C270" s="98" t="str">
        <f t="shared" si="18"/>
        <v>-</v>
      </c>
      <c r="D270" s="151" t="str">
        <f>IF('CADASTRO PROD'!D268 = "","", 'CADASTRO PROD'!D268)</f>
        <v/>
      </c>
      <c r="E270" s="100" t="str">
        <f>IF('CADASTRO PROD'!E268:G268 = "", "", 'CADASTRO PROD'!E268:G268)</f>
        <v/>
      </c>
      <c r="F270" s="92"/>
      <c r="G270" s="93"/>
      <c r="H270" s="101" t="str">
        <f>IFERROR(VLOOKUP(D270, 'CADASTRO PROD'!$D$8:$H$407, 5, FALSE),"")</f>
        <v/>
      </c>
      <c r="I270" s="101" t="str">
        <f>VLOOKUP(D270, 'INVENTÁRIO'!$D$11:$I$511, 6, FALSE)</f>
        <v/>
      </c>
      <c r="J270" s="98" t="str">
        <f t="shared" si="2"/>
        <v/>
      </c>
      <c r="K270" s="103" t="str">
        <f>IF(D270 = "", "", SUMIFS('LANÇAMENTOS ENT'!T:T, 'LANÇAMENTOS ENT'!E:E, D270))</f>
        <v>  </v>
      </c>
      <c r="L270" s="103" t="str">
        <f>IF(D270 = "", "",SUMIFS('LANÇAMENTOS SAÍ'!M:M, 'LANÇAMENTOS SAÍ'!E:E, D270))</f>
        <v>  </v>
      </c>
      <c r="M270" s="124" t="str">
        <f>IF(D270 = "", "", SUMIFS('LANÇAMENTOS ENT'!N:N, 'LANÇAMENTOS ENT'!E:E, D270))</f>
        <v/>
      </c>
      <c r="N270" s="124" t="str">
        <f>IF(D270 = "", "",SUMIFS('LANÇAMENTOS SAÍ'!K:K, 'LANÇAMENTOS SAÍ'!E:E, D270))</f>
        <v/>
      </c>
      <c r="O270" s="195" t="str">
        <f>IFERROR(VLOOKUP(D270,'INVENTÁRIO'!$D$11:$L$411, 9, FALSE)/SUM('INVENTÁRIO'!L:L),"")</f>
        <v>0.0%</v>
      </c>
      <c r="P270" s="195" t="str">
        <f>IFERROR(I270/SUM('INVENTÁRIO'!I:I), "")</f>
        <v>0.0%</v>
      </c>
      <c r="Q270" s="124" t="str">
        <f t="shared" si="3"/>
        <v/>
      </c>
      <c r="R270" s="124" t="str">
        <f t="shared" si="4"/>
        <v/>
      </c>
      <c r="S270" s="185"/>
      <c r="T270" s="185"/>
      <c r="U270" s="35"/>
      <c r="V270" s="4"/>
      <c r="W270" s="4"/>
      <c r="X270" s="4"/>
      <c r="Y270" s="55"/>
      <c r="Z270" s="55" t="str">
        <f t="shared" si="6"/>
        <v/>
      </c>
      <c r="AA270" s="105" t="str">
        <f t="shared" si="7"/>
        <v/>
      </c>
      <c r="AB270" s="152" t="str">
        <f t="shared" si="8"/>
        <v/>
      </c>
      <c r="AC270" s="55"/>
      <c r="AD270" s="55" t="str">
        <f t="shared" si="9"/>
        <v/>
      </c>
      <c r="AE270" s="105" t="str">
        <f t="shared" si="19"/>
        <v/>
      </c>
      <c r="AF270" s="55" t="str">
        <f t="shared" si="10"/>
        <v/>
      </c>
      <c r="AG270" s="55"/>
      <c r="AH270" s="55" t="str">
        <f t="shared" si="11"/>
        <v>#NUM!</v>
      </c>
      <c r="AI270" s="55" t="str">
        <f t="shared" si="12"/>
        <v>#NUM!</v>
      </c>
      <c r="AJ270" s="152" t="str">
        <f t="shared" si="13"/>
        <v/>
      </c>
      <c r="AK270" s="176" t="str">
        <f t="shared" si="14"/>
        <v/>
      </c>
      <c r="AL270" s="176" t="str">
        <f t="shared" si="20"/>
        <v/>
      </c>
      <c r="AM270" s="176" t="str">
        <f t="shared" si="15"/>
        <v/>
      </c>
      <c r="AN270" s="55"/>
      <c r="AO270" s="55"/>
      <c r="AP270" s="55"/>
      <c r="AQ270" s="105" t="str">
        <f t="shared" si="16"/>
        <v/>
      </c>
      <c r="AR270" s="105"/>
      <c r="AS270" s="129" t="str">
        <f>'CADASTRO PROD'!I268</f>
        <v/>
      </c>
      <c r="AT270" s="129" t="str">
        <f t="shared" si="17"/>
        <v>0</v>
      </c>
      <c r="AU270" s="105" t="str">
        <f t="shared" si="21"/>
        <v/>
      </c>
      <c r="AV270" s="129"/>
      <c r="AW270" s="129"/>
      <c r="AX270" s="129"/>
      <c r="AY270" s="129"/>
      <c r="AZ270" s="129"/>
      <c r="BA270" s="55"/>
      <c r="BB270" s="55"/>
      <c r="BC270" s="55"/>
      <c r="BD270" s="55"/>
      <c r="BE270" s="55"/>
    </row>
    <row r="271" ht="30.0" customHeight="1">
      <c r="A271" s="1"/>
      <c r="B271" s="166" t="str">
        <f t="shared" si="1"/>
        <v>0</v>
      </c>
      <c r="C271" s="108" t="str">
        <f t="shared" si="18"/>
        <v>-</v>
      </c>
      <c r="D271" s="150" t="str">
        <f>IF('CADASTRO PROD'!D269 = "","", 'CADASTRO PROD'!D269)</f>
        <v/>
      </c>
      <c r="E271" s="110" t="str">
        <f>IF('CADASTRO PROD'!E269:G269 = "", "", 'CADASTRO PROD'!E269:G269)</f>
        <v/>
      </c>
      <c r="F271" s="92"/>
      <c r="G271" s="93"/>
      <c r="H271" s="111" t="str">
        <f>IFERROR(VLOOKUP(D271, 'CADASTRO PROD'!$D$8:$H$407, 5, FALSE),"")</f>
        <v/>
      </c>
      <c r="I271" s="111" t="str">
        <f>VLOOKUP(D271, 'INVENTÁRIO'!$D$11:$I$511, 6, FALSE)</f>
        <v/>
      </c>
      <c r="J271" s="108" t="str">
        <f t="shared" si="2"/>
        <v/>
      </c>
      <c r="K271" s="113" t="str">
        <f>IF(D271 = "", "", SUMIFS('LANÇAMENTOS ENT'!T:T, 'LANÇAMENTOS ENT'!E:E, D271))</f>
        <v>  </v>
      </c>
      <c r="L271" s="113" t="str">
        <f>IF(D271 = "", "",SUMIFS('LANÇAMENTOS SAÍ'!M:M, 'LANÇAMENTOS SAÍ'!E:E, D271))</f>
        <v>  </v>
      </c>
      <c r="M271" s="132" t="str">
        <f>IF(D271 = "", "", SUMIFS('LANÇAMENTOS ENT'!N:N, 'LANÇAMENTOS ENT'!E:E, D271))</f>
        <v/>
      </c>
      <c r="N271" s="132" t="str">
        <f>IF(D271 = "", "",SUMIFS('LANÇAMENTOS SAÍ'!K:K, 'LANÇAMENTOS SAÍ'!E:E, D271))</f>
        <v/>
      </c>
      <c r="O271" s="197" t="str">
        <f>IFERROR(VLOOKUP(D271,'INVENTÁRIO'!$D$11:$L$411, 9, FALSE)/SUM('INVENTÁRIO'!L:L),"")</f>
        <v>0.0%</v>
      </c>
      <c r="P271" s="197" t="str">
        <f>IFERROR(I271/SUM('INVENTÁRIO'!I:I), "")</f>
        <v>0.0%</v>
      </c>
      <c r="Q271" s="132" t="str">
        <f t="shared" si="3"/>
        <v/>
      </c>
      <c r="R271" s="132" t="str">
        <f t="shared" si="4"/>
        <v/>
      </c>
      <c r="S271" s="185"/>
      <c r="T271" s="185"/>
      <c r="U271" s="35"/>
      <c r="V271" s="4"/>
      <c r="W271" s="4"/>
      <c r="X271" s="4"/>
      <c r="Y271" s="55"/>
      <c r="Z271" s="55" t="str">
        <f t="shared" si="6"/>
        <v/>
      </c>
      <c r="AA271" s="105" t="str">
        <f t="shared" si="7"/>
        <v/>
      </c>
      <c r="AB271" s="152" t="str">
        <f t="shared" si="8"/>
        <v/>
      </c>
      <c r="AC271" s="55"/>
      <c r="AD271" s="55" t="str">
        <f t="shared" si="9"/>
        <v/>
      </c>
      <c r="AE271" s="105" t="str">
        <f t="shared" si="19"/>
        <v/>
      </c>
      <c r="AF271" s="55" t="str">
        <f t="shared" si="10"/>
        <v/>
      </c>
      <c r="AG271" s="55"/>
      <c r="AH271" s="55" t="str">
        <f t="shared" si="11"/>
        <v>#NUM!</v>
      </c>
      <c r="AI271" s="55" t="str">
        <f t="shared" si="12"/>
        <v>#NUM!</v>
      </c>
      <c r="AJ271" s="152" t="str">
        <f t="shared" si="13"/>
        <v/>
      </c>
      <c r="AK271" s="176" t="str">
        <f t="shared" si="14"/>
        <v/>
      </c>
      <c r="AL271" s="176" t="str">
        <f t="shared" si="20"/>
        <v/>
      </c>
      <c r="AM271" s="176" t="str">
        <f t="shared" si="15"/>
        <v/>
      </c>
      <c r="AN271" s="55"/>
      <c r="AO271" s="55"/>
      <c r="AP271" s="55"/>
      <c r="AQ271" s="105" t="str">
        <f t="shared" si="16"/>
        <v/>
      </c>
      <c r="AR271" s="105"/>
      <c r="AS271" s="129" t="str">
        <f>'CADASTRO PROD'!I269</f>
        <v/>
      </c>
      <c r="AT271" s="129" t="str">
        <f t="shared" si="17"/>
        <v>0</v>
      </c>
      <c r="AU271" s="105" t="str">
        <f t="shared" si="21"/>
        <v/>
      </c>
      <c r="AV271" s="129"/>
      <c r="AW271" s="129"/>
      <c r="AX271" s="129"/>
      <c r="AY271" s="129"/>
      <c r="AZ271" s="129"/>
      <c r="BA271" s="55"/>
      <c r="BB271" s="55"/>
      <c r="BC271" s="55"/>
      <c r="BD271" s="55"/>
      <c r="BE271" s="55"/>
    </row>
    <row r="272" ht="30.0" customHeight="1">
      <c r="A272" s="1"/>
      <c r="B272" s="166" t="str">
        <f t="shared" si="1"/>
        <v>0</v>
      </c>
      <c r="C272" s="98" t="str">
        <f t="shared" si="18"/>
        <v>-</v>
      </c>
      <c r="D272" s="151" t="str">
        <f>IF('CADASTRO PROD'!D270 = "","", 'CADASTRO PROD'!D270)</f>
        <v/>
      </c>
      <c r="E272" s="100" t="str">
        <f>IF('CADASTRO PROD'!E270:G270 = "", "", 'CADASTRO PROD'!E270:G270)</f>
        <v/>
      </c>
      <c r="F272" s="92"/>
      <c r="G272" s="93"/>
      <c r="H272" s="101" t="str">
        <f>IFERROR(VLOOKUP(D272, 'CADASTRO PROD'!$D$8:$H$407, 5, FALSE),"")</f>
        <v/>
      </c>
      <c r="I272" s="101" t="str">
        <f>VLOOKUP(D272, 'INVENTÁRIO'!$D$11:$I$511, 6, FALSE)</f>
        <v/>
      </c>
      <c r="J272" s="98" t="str">
        <f t="shared" si="2"/>
        <v/>
      </c>
      <c r="K272" s="103" t="str">
        <f>IF(D272 = "", "", SUMIFS('LANÇAMENTOS ENT'!T:T, 'LANÇAMENTOS ENT'!E:E, D272))</f>
        <v>  </v>
      </c>
      <c r="L272" s="103" t="str">
        <f>IF(D272 = "", "",SUMIFS('LANÇAMENTOS SAÍ'!M:M, 'LANÇAMENTOS SAÍ'!E:E, D272))</f>
        <v>  </v>
      </c>
      <c r="M272" s="124" t="str">
        <f>IF(D272 = "", "", SUMIFS('LANÇAMENTOS ENT'!N:N, 'LANÇAMENTOS ENT'!E:E, D272))</f>
        <v/>
      </c>
      <c r="N272" s="124" t="str">
        <f>IF(D272 = "", "",SUMIFS('LANÇAMENTOS SAÍ'!K:K, 'LANÇAMENTOS SAÍ'!E:E, D272))</f>
        <v/>
      </c>
      <c r="O272" s="195" t="str">
        <f>IFERROR(VLOOKUP(D272,'INVENTÁRIO'!$D$11:$L$411, 9, FALSE)/SUM('INVENTÁRIO'!L:L),"")</f>
        <v>0.0%</v>
      </c>
      <c r="P272" s="195" t="str">
        <f>IFERROR(I272/SUM('INVENTÁRIO'!I:I), "")</f>
        <v>0.0%</v>
      </c>
      <c r="Q272" s="124" t="str">
        <f t="shared" si="3"/>
        <v/>
      </c>
      <c r="R272" s="124" t="str">
        <f t="shared" si="4"/>
        <v/>
      </c>
      <c r="S272" s="185"/>
      <c r="T272" s="185"/>
      <c r="U272" s="35"/>
      <c r="V272" s="4"/>
      <c r="W272" s="4"/>
      <c r="X272" s="4"/>
      <c r="Y272" s="55"/>
      <c r="Z272" s="55" t="str">
        <f t="shared" si="6"/>
        <v/>
      </c>
      <c r="AA272" s="105" t="str">
        <f t="shared" si="7"/>
        <v/>
      </c>
      <c r="AB272" s="152" t="str">
        <f t="shared" si="8"/>
        <v/>
      </c>
      <c r="AC272" s="55"/>
      <c r="AD272" s="55" t="str">
        <f t="shared" si="9"/>
        <v/>
      </c>
      <c r="AE272" s="105" t="str">
        <f t="shared" si="19"/>
        <v/>
      </c>
      <c r="AF272" s="55" t="str">
        <f t="shared" si="10"/>
        <v/>
      </c>
      <c r="AG272" s="55"/>
      <c r="AH272" s="55" t="str">
        <f t="shared" si="11"/>
        <v>#NUM!</v>
      </c>
      <c r="AI272" s="55" t="str">
        <f t="shared" si="12"/>
        <v>#NUM!</v>
      </c>
      <c r="AJ272" s="152" t="str">
        <f t="shared" si="13"/>
        <v/>
      </c>
      <c r="AK272" s="176" t="str">
        <f t="shared" si="14"/>
        <v/>
      </c>
      <c r="AL272" s="176" t="str">
        <f t="shared" si="20"/>
        <v/>
      </c>
      <c r="AM272" s="176" t="str">
        <f t="shared" si="15"/>
        <v/>
      </c>
      <c r="AN272" s="55"/>
      <c r="AO272" s="55"/>
      <c r="AP272" s="55"/>
      <c r="AQ272" s="105" t="str">
        <f t="shared" si="16"/>
        <v/>
      </c>
      <c r="AR272" s="105"/>
      <c r="AS272" s="129" t="str">
        <f>'CADASTRO PROD'!I270</f>
        <v/>
      </c>
      <c r="AT272" s="129" t="str">
        <f t="shared" si="17"/>
        <v>0</v>
      </c>
      <c r="AU272" s="105" t="str">
        <f t="shared" si="21"/>
        <v/>
      </c>
      <c r="AV272" s="129"/>
      <c r="AW272" s="129"/>
      <c r="AX272" s="129"/>
      <c r="AY272" s="129"/>
      <c r="AZ272" s="129"/>
      <c r="BA272" s="55"/>
      <c r="BB272" s="55"/>
      <c r="BC272" s="55"/>
      <c r="BD272" s="55"/>
      <c r="BE272" s="55"/>
    </row>
    <row r="273" ht="30.0" customHeight="1">
      <c r="A273" s="1"/>
      <c r="B273" s="166" t="str">
        <f t="shared" si="1"/>
        <v>0</v>
      </c>
      <c r="C273" s="108" t="str">
        <f t="shared" si="18"/>
        <v>-</v>
      </c>
      <c r="D273" s="150" t="str">
        <f>IF('CADASTRO PROD'!D271 = "","", 'CADASTRO PROD'!D271)</f>
        <v/>
      </c>
      <c r="E273" s="110" t="str">
        <f>IF('CADASTRO PROD'!E271:G271 = "", "", 'CADASTRO PROD'!E271:G271)</f>
        <v/>
      </c>
      <c r="F273" s="92"/>
      <c r="G273" s="93"/>
      <c r="H273" s="111" t="str">
        <f>IFERROR(VLOOKUP(D273, 'CADASTRO PROD'!$D$8:$H$407, 5, FALSE),"")</f>
        <v/>
      </c>
      <c r="I273" s="111" t="str">
        <f>VLOOKUP(D273, 'INVENTÁRIO'!$D$11:$I$511, 6, FALSE)</f>
        <v/>
      </c>
      <c r="J273" s="108" t="str">
        <f t="shared" si="2"/>
        <v/>
      </c>
      <c r="K273" s="113" t="str">
        <f>IF(D273 = "", "", SUMIFS('LANÇAMENTOS ENT'!T:T, 'LANÇAMENTOS ENT'!E:E, D273))</f>
        <v>  </v>
      </c>
      <c r="L273" s="113" t="str">
        <f>IF(D273 = "", "",SUMIFS('LANÇAMENTOS SAÍ'!M:M, 'LANÇAMENTOS SAÍ'!E:E, D273))</f>
        <v>  </v>
      </c>
      <c r="M273" s="132" t="str">
        <f>IF(D273 = "", "", SUMIFS('LANÇAMENTOS ENT'!N:N, 'LANÇAMENTOS ENT'!E:E, D273))</f>
        <v/>
      </c>
      <c r="N273" s="132" t="str">
        <f>IF(D273 = "", "",SUMIFS('LANÇAMENTOS SAÍ'!K:K, 'LANÇAMENTOS SAÍ'!E:E, D273))</f>
        <v/>
      </c>
      <c r="O273" s="197" t="str">
        <f>IFERROR(VLOOKUP(D273,'INVENTÁRIO'!$D$11:$L$411, 9, FALSE)/SUM('INVENTÁRIO'!L:L),"")</f>
        <v>0.0%</v>
      </c>
      <c r="P273" s="197" t="str">
        <f>IFERROR(I273/SUM('INVENTÁRIO'!I:I), "")</f>
        <v>0.0%</v>
      </c>
      <c r="Q273" s="132" t="str">
        <f t="shared" si="3"/>
        <v/>
      </c>
      <c r="R273" s="132" t="str">
        <f t="shared" si="4"/>
        <v/>
      </c>
      <c r="S273" s="185"/>
      <c r="T273" s="185"/>
      <c r="U273" s="35"/>
      <c r="V273" s="4"/>
      <c r="W273" s="4"/>
      <c r="X273" s="4"/>
      <c r="Y273" s="55"/>
      <c r="Z273" s="55" t="str">
        <f t="shared" si="6"/>
        <v/>
      </c>
      <c r="AA273" s="105" t="str">
        <f t="shared" si="7"/>
        <v/>
      </c>
      <c r="AB273" s="152" t="str">
        <f t="shared" si="8"/>
        <v/>
      </c>
      <c r="AC273" s="55"/>
      <c r="AD273" s="55" t="str">
        <f t="shared" si="9"/>
        <v/>
      </c>
      <c r="AE273" s="105" t="str">
        <f t="shared" si="19"/>
        <v/>
      </c>
      <c r="AF273" s="55" t="str">
        <f t="shared" si="10"/>
        <v/>
      </c>
      <c r="AG273" s="55"/>
      <c r="AH273" s="55" t="str">
        <f t="shared" si="11"/>
        <v>#NUM!</v>
      </c>
      <c r="AI273" s="55" t="str">
        <f t="shared" si="12"/>
        <v>#NUM!</v>
      </c>
      <c r="AJ273" s="152" t="str">
        <f t="shared" si="13"/>
        <v/>
      </c>
      <c r="AK273" s="176" t="str">
        <f t="shared" si="14"/>
        <v/>
      </c>
      <c r="AL273" s="176" t="str">
        <f t="shared" si="20"/>
        <v/>
      </c>
      <c r="AM273" s="176" t="str">
        <f t="shared" si="15"/>
        <v/>
      </c>
      <c r="AN273" s="55"/>
      <c r="AO273" s="55"/>
      <c r="AP273" s="55"/>
      <c r="AQ273" s="105" t="str">
        <f t="shared" si="16"/>
        <v/>
      </c>
      <c r="AR273" s="105"/>
      <c r="AS273" s="129" t="str">
        <f>'CADASTRO PROD'!I271</f>
        <v/>
      </c>
      <c r="AT273" s="129" t="str">
        <f t="shared" si="17"/>
        <v>0</v>
      </c>
      <c r="AU273" s="105" t="str">
        <f t="shared" si="21"/>
        <v/>
      </c>
      <c r="AV273" s="129"/>
      <c r="AW273" s="129"/>
      <c r="AX273" s="129"/>
      <c r="AY273" s="129"/>
      <c r="AZ273" s="129"/>
      <c r="BA273" s="55"/>
      <c r="BB273" s="55"/>
      <c r="BC273" s="55"/>
      <c r="BD273" s="55"/>
      <c r="BE273" s="55"/>
    </row>
    <row r="274" ht="30.0" customHeight="1">
      <c r="A274" s="1"/>
      <c r="B274" s="166" t="str">
        <f t="shared" si="1"/>
        <v>0</v>
      </c>
      <c r="C274" s="98" t="str">
        <f t="shared" si="18"/>
        <v>-</v>
      </c>
      <c r="D274" s="151" t="str">
        <f>IF('CADASTRO PROD'!D272 = "","", 'CADASTRO PROD'!D272)</f>
        <v/>
      </c>
      <c r="E274" s="100" t="str">
        <f>IF('CADASTRO PROD'!E272:G272 = "", "", 'CADASTRO PROD'!E272:G272)</f>
        <v/>
      </c>
      <c r="F274" s="92"/>
      <c r="G274" s="93"/>
      <c r="H274" s="101" t="str">
        <f>IFERROR(VLOOKUP(D274, 'CADASTRO PROD'!$D$8:$H$407, 5, FALSE),"")</f>
        <v/>
      </c>
      <c r="I274" s="101" t="str">
        <f>VLOOKUP(D274, 'INVENTÁRIO'!$D$11:$I$511, 6, FALSE)</f>
        <v/>
      </c>
      <c r="J274" s="98" t="str">
        <f t="shared" si="2"/>
        <v/>
      </c>
      <c r="K274" s="103" t="str">
        <f>IF(D274 = "", "", SUMIFS('LANÇAMENTOS ENT'!T:T, 'LANÇAMENTOS ENT'!E:E, D274))</f>
        <v>  </v>
      </c>
      <c r="L274" s="103" t="str">
        <f>IF(D274 = "", "",SUMIFS('LANÇAMENTOS SAÍ'!M:M, 'LANÇAMENTOS SAÍ'!E:E, D274))</f>
        <v>  </v>
      </c>
      <c r="M274" s="124" t="str">
        <f>IF(D274 = "", "", SUMIFS('LANÇAMENTOS ENT'!N:N, 'LANÇAMENTOS ENT'!E:E, D274))</f>
        <v/>
      </c>
      <c r="N274" s="124" t="str">
        <f>IF(D274 = "", "",SUMIFS('LANÇAMENTOS SAÍ'!K:K, 'LANÇAMENTOS SAÍ'!E:E, D274))</f>
        <v/>
      </c>
      <c r="O274" s="195" t="str">
        <f>IFERROR(VLOOKUP(D274,'INVENTÁRIO'!$D$11:$L$411, 9, FALSE)/SUM('INVENTÁRIO'!L:L),"")</f>
        <v>0.0%</v>
      </c>
      <c r="P274" s="195" t="str">
        <f>IFERROR(I274/SUM('INVENTÁRIO'!I:I), "")</f>
        <v>0.0%</v>
      </c>
      <c r="Q274" s="124" t="str">
        <f t="shared" si="3"/>
        <v/>
      </c>
      <c r="R274" s="124" t="str">
        <f t="shared" si="4"/>
        <v/>
      </c>
      <c r="S274" s="185"/>
      <c r="T274" s="185"/>
      <c r="U274" s="35"/>
      <c r="V274" s="4"/>
      <c r="W274" s="4"/>
      <c r="X274" s="4"/>
      <c r="Y274" s="55"/>
      <c r="Z274" s="55" t="str">
        <f t="shared" si="6"/>
        <v/>
      </c>
      <c r="AA274" s="105" t="str">
        <f t="shared" si="7"/>
        <v/>
      </c>
      <c r="AB274" s="152" t="str">
        <f t="shared" si="8"/>
        <v/>
      </c>
      <c r="AC274" s="55"/>
      <c r="AD274" s="55" t="str">
        <f t="shared" si="9"/>
        <v/>
      </c>
      <c r="AE274" s="105" t="str">
        <f t="shared" si="19"/>
        <v/>
      </c>
      <c r="AF274" s="55" t="str">
        <f t="shared" si="10"/>
        <v/>
      </c>
      <c r="AG274" s="55"/>
      <c r="AH274" s="55" t="str">
        <f t="shared" si="11"/>
        <v>#NUM!</v>
      </c>
      <c r="AI274" s="55" t="str">
        <f t="shared" si="12"/>
        <v>#NUM!</v>
      </c>
      <c r="AJ274" s="152" t="str">
        <f t="shared" si="13"/>
        <v/>
      </c>
      <c r="AK274" s="176" t="str">
        <f t="shared" si="14"/>
        <v/>
      </c>
      <c r="AL274" s="176" t="str">
        <f t="shared" si="20"/>
        <v/>
      </c>
      <c r="AM274" s="176" t="str">
        <f t="shared" si="15"/>
        <v/>
      </c>
      <c r="AN274" s="55"/>
      <c r="AO274" s="55"/>
      <c r="AP274" s="55"/>
      <c r="AQ274" s="105" t="str">
        <f t="shared" si="16"/>
        <v/>
      </c>
      <c r="AR274" s="105"/>
      <c r="AS274" s="129" t="str">
        <f>'CADASTRO PROD'!I272</f>
        <v/>
      </c>
      <c r="AT274" s="129" t="str">
        <f t="shared" si="17"/>
        <v>0</v>
      </c>
      <c r="AU274" s="105" t="str">
        <f t="shared" si="21"/>
        <v/>
      </c>
      <c r="AV274" s="129"/>
      <c r="AW274" s="129"/>
      <c r="AX274" s="129"/>
      <c r="AY274" s="129"/>
      <c r="AZ274" s="129"/>
      <c r="BA274" s="55"/>
      <c r="BB274" s="55"/>
      <c r="BC274" s="55"/>
      <c r="BD274" s="55"/>
      <c r="BE274" s="55"/>
    </row>
    <row r="275" ht="30.0" customHeight="1">
      <c r="A275" s="1"/>
      <c r="B275" s="166" t="str">
        <f t="shared" si="1"/>
        <v>0</v>
      </c>
      <c r="C275" s="108" t="str">
        <f t="shared" si="18"/>
        <v>-</v>
      </c>
      <c r="D275" s="150" t="str">
        <f>IF('CADASTRO PROD'!D273 = "","", 'CADASTRO PROD'!D273)</f>
        <v/>
      </c>
      <c r="E275" s="110" t="str">
        <f>IF('CADASTRO PROD'!E273:G273 = "", "", 'CADASTRO PROD'!E273:G273)</f>
        <v/>
      </c>
      <c r="F275" s="92"/>
      <c r="G275" s="93"/>
      <c r="H275" s="111" t="str">
        <f>IFERROR(VLOOKUP(D275, 'CADASTRO PROD'!$D$8:$H$407, 5, FALSE),"")</f>
        <v/>
      </c>
      <c r="I275" s="111" t="str">
        <f>VLOOKUP(D275, 'INVENTÁRIO'!$D$11:$I$511, 6, FALSE)</f>
        <v/>
      </c>
      <c r="J275" s="108" t="str">
        <f t="shared" si="2"/>
        <v/>
      </c>
      <c r="K275" s="113" t="str">
        <f>IF(D275 = "", "", SUMIFS('LANÇAMENTOS ENT'!T:T, 'LANÇAMENTOS ENT'!E:E, D275))</f>
        <v>  </v>
      </c>
      <c r="L275" s="113" t="str">
        <f>IF(D275 = "", "",SUMIFS('LANÇAMENTOS SAÍ'!M:M, 'LANÇAMENTOS SAÍ'!E:E, D275))</f>
        <v>  </v>
      </c>
      <c r="M275" s="132" t="str">
        <f>IF(D275 = "", "", SUMIFS('LANÇAMENTOS ENT'!N:N, 'LANÇAMENTOS ENT'!E:E, D275))</f>
        <v/>
      </c>
      <c r="N275" s="132" t="str">
        <f>IF(D275 = "", "",SUMIFS('LANÇAMENTOS SAÍ'!K:K, 'LANÇAMENTOS SAÍ'!E:E, D275))</f>
        <v/>
      </c>
      <c r="O275" s="197" t="str">
        <f>IFERROR(VLOOKUP(D275,'INVENTÁRIO'!$D$11:$L$411, 9, FALSE)/SUM('INVENTÁRIO'!L:L),"")</f>
        <v>0.0%</v>
      </c>
      <c r="P275" s="197" t="str">
        <f>IFERROR(I275/SUM('INVENTÁRIO'!I:I), "")</f>
        <v>0.0%</v>
      </c>
      <c r="Q275" s="132" t="str">
        <f t="shared" si="3"/>
        <v/>
      </c>
      <c r="R275" s="132" t="str">
        <f t="shared" si="4"/>
        <v/>
      </c>
      <c r="S275" s="185"/>
      <c r="T275" s="185"/>
      <c r="U275" s="35"/>
      <c r="V275" s="4"/>
      <c r="W275" s="4"/>
      <c r="X275" s="4"/>
      <c r="Y275" s="55"/>
      <c r="Z275" s="55" t="str">
        <f t="shared" si="6"/>
        <v/>
      </c>
      <c r="AA275" s="105" t="str">
        <f t="shared" si="7"/>
        <v/>
      </c>
      <c r="AB275" s="152" t="str">
        <f t="shared" si="8"/>
        <v/>
      </c>
      <c r="AC275" s="55"/>
      <c r="AD275" s="55" t="str">
        <f t="shared" si="9"/>
        <v/>
      </c>
      <c r="AE275" s="105" t="str">
        <f t="shared" si="19"/>
        <v/>
      </c>
      <c r="AF275" s="55" t="str">
        <f t="shared" si="10"/>
        <v/>
      </c>
      <c r="AG275" s="55"/>
      <c r="AH275" s="55" t="str">
        <f t="shared" si="11"/>
        <v>#NUM!</v>
      </c>
      <c r="AI275" s="55" t="str">
        <f t="shared" si="12"/>
        <v>#NUM!</v>
      </c>
      <c r="AJ275" s="152" t="str">
        <f t="shared" si="13"/>
        <v/>
      </c>
      <c r="AK275" s="176" t="str">
        <f t="shared" si="14"/>
        <v/>
      </c>
      <c r="AL275" s="176" t="str">
        <f t="shared" si="20"/>
        <v/>
      </c>
      <c r="AM275" s="176" t="str">
        <f t="shared" si="15"/>
        <v/>
      </c>
      <c r="AN275" s="55"/>
      <c r="AO275" s="55"/>
      <c r="AP275" s="55"/>
      <c r="AQ275" s="105" t="str">
        <f t="shared" si="16"/>
        <v/>
      </c>
      <c r="AR275" s="105"/>
      <c r="AS275" s="129" t="str">
        <f>'CADASTRO PROD'!I273</f>
        <v/>
      </c>
      <c r="AT275" s="129" t="str">
        <f t="shared" si="17"/>
        <v>0</v>
      </c>
      <c r="AU275" s="105" t="str">
        <f t="shared" si="21"/>
        <v/>
      </c>
      <c r="AV275" s="129"/>
      <c r="AW275" s="129"/>
      <c r="AX275" s="129"/>
      <c r="AY275" s="129"/>
      <c r="AZ275" s="129"/>
      <c r="BA275" s="55"/>
      <c r="BB275" s="55"/>
      <c r="BC275" s="55"/>
      <c r="BD275" s="55"/>
      <c r="BE275" s="55"/>
    </row>
    <row r="276" ht="30.0" customHeight="1">
      <c r="A276" s="1"/>
      <c r="B276" s="166" t="str">
        <f t="shared" si="1"/>
        <v>0</v>
      </c>
      <c r="C276" s="98" t="str">
        <f t="shared" si="18"/>
        <v>-</v>
      </c>
      <c r="D276" s="151" t="str">
        <f>IF('CADASTRO PROD'!D274 = "","", 'CADASTRO PROD'!D274)</f>
        <v/>
      </c>
      <c r="E276" s="100" t="str">
        <f>IF('CADASTRO PROD'!E274:G274 = "", "", 'CADASTRO PROD'!E274:G274)</f>
        <v/>
      </c>
      <c r="F276" s="92"/>
      <c r="G276" s="93"/>
      <c r="H276" s="101" t="str">
        <f>IFERROR(VLOOKUP(D276, 'CADASTRO PROD'!$D$8:$H$407, 5, FALSE),"")</f>
        <v/>
      </c>
      <c r="I276" s="101" t="str">
        <f>VLOOKUP(D276, 'INVENTÁRIO'!$D$11:$I$511, 6, FALSE)</f>
        <v/>
      </c>
      <c r="J276" s="98" t="str">
        <f t="shared" si="2"/>
        <v/>
      </c>
      <c r="K276" s="103" t="str">
        <f>IF(D276 = "", "", SUMIFS('LANÇAMENTOS ENT'!T:T, 'LANÇAMENTOS ENT'!E:E, D276))</f>
        <v>  </v>
      </c>
      <c r="L276" s="103" t="str">
        <f>IF(D276 = "", "",SUMIFS('LANÇAMENTOS SAÍ'!M:M, 'LANÇAMENTOS SAÍ'!E:E, D276))</f>
        <v>  </v>
      </c>
      <c r="M276" s="124" t="str">
        <f>IF(D276 = "", "", SUMIFS('LANÇAMENTOS ENT'!N:N, 'LANÇAMENTOS ENT'!E:E, D276))</f>
        <v/>
      </c>
      <c r="N276" s="124" t="str">
        <f>IF(D276 = "", "",SUMIFS('LANÇAMENTOS SAÍ'!K:K, 'LANÇAMENTOS SAÍ'!E:E, D276))</f>
        <v/>
      </c>
      <c r="O276" s="195" t="str">
        <f>IFERROR(VLOOKUP(D276,'INVENTÁRIO'!$D$11:$L$411, 9, FALSE)/SUM('INVENTÁRIO'!L:L),"")</f>
        <v>0.0%</v>
      </c>
      <c r="P276" s="195" t="str">
        <f>IFERROR(I276/SUM('INVENTÁRIO'!I:I), "")</f>
        <v>0.0%</v>
      </c>
      <c r="Q276" s="124" t="str">
        <f t="shared" si="3"/>
        <v/>
      </c>
      <c r="R276" s="124" t="str">
        <f t="shared" si="4"/>
        <v/>
      </c>
      <c r="S276" s="185"/>
      <c r="T276" s="185"/>
      <c r="U276" s="35"/>
      <c r="V276" s="4"/>
      <c r="W276" s="4"/>
      <c r="X276" s="4"/>
      <c r="Y276" s="55"/>
      <c r="Z276" s="55" t="str">
        <f t="shared" si="6"/>
        <v/>
      </c>
      <c r="AA276" s="105" t="str">
        <f t="shared" si="7"/>
        <v/>
      </c>
      <c r="AB276" s="152" t="str">
        <f t="shared" si="8"/>
        <v/>
      </c>
      <c r="AC276" s="55"/>
      <c r="AD276" s="55" t="str">
        <f t="shared" si="9"/>
        <v/>
      </c>
      <c r="AE276" s="105" t="str">
        <f t="shared" si="19"/>
        <v/>
      </c>
      <c r="AF276" s="55" t="str">
        <f t="shared" si="10"/>
        <v/>
      </c>
      <c r="AG276" s="55"/>
      <c r="AH276" s="55" t="str">
        <f t="shared" si="11"/>
        <v>#NUM!</v>
      </c>
      <c r="AI276" s="55" t="str">
        <f t="shared" si="12"/>
        <v>#NUM!</v>
      </c>
      <c r="AJ276" s="152" t="str">
        <f t="shared" si="13"/>
        <v/>
      </c>
      <c r="AK276" s="176" t="str">
        <f t="shared" si="14"/>
        <v/>
      </c>
      <c r="AL276" s="176" t="str">
        <f t="shared" si="20"/>
        <v/>
      </c>
      <c r="AM276" s="176" t="str">
        <f t="shared" si="15"/>
        <v/>
      </c>
      <c r="AN276" s="55"/>
      <c r="AO276" s="55"/>
      <c r="AP276" s="55"/>
      <c r="AQ276" s="105" t="str">
        <f t="shared" si="16"/>
        <v/>
      </c>
      <c r="AR276" s="105"/>
      <c r="AS276" s="129" t="str">
        <f>'CADASTRO PROD'!I274</f>
        <v/>
      </c>
      <c r="AT276" s="129" t="str">
        <f t="shared" si="17"/>
        <v>0</v>
      </c>
      <c r="AU276" s="105" t="str">
        <f t="shared" si="21"/>
        <v/>
      </c>
      <c r="AV276" s="129"/>
      <c r="AW276" s="129"/>
      <c r="AX276" s="129"/>
      <c r="AY276" s="129"/>
      <c r="AZ276" s="129"/>
      <c r="BA276" s="55"/>
      <c r="BB276" s="55"/>
      <c r="BC276" s="55"/>
      <c r="BD276" s="55"/>
      <c r="BE276" s="55"/>
    </row>
    <row r="277" ht="30.0" customHeight="1">
      <c r="A277" s="1"/>
      <c r="B277" s="166" t="str">
        <f t="shared" si="1"/>
        <v>0</v>
      </c>
      <c r="C277" s="108" t="str">
        <f t="shared" si="18"/>
        <v>-</v>
      </c>
      <c r="D277" s="150" t="str">
        <f>IF('CADASTRO PROD'!D275 = "","", 'CADASTRO PROD'!D275)</f>
        <v/>
      </c>
      <c r="E277" s="110" t="str">
        <f>IF('CADASTRO PROD'!E275:G275 = "", "", 'CADASTRO PROD'!E275:G275)</f>
        <v/>
      </c>
      <c r="F277" s="92"/>
      <c r="G277" s="93"/>
      <c r="H277" s="111" t="str">
        <f>IFERROR(VLOOKUP(D277, 'CADASTRO PROD'!$D$8:$H$407, 5, FALSE),"")</f>
        <v/>
      </c>
      <c r="I277" s="111" t="str">
        <f>VLOOKUP(D277, 'INVENTÁRIO'!$D$11:$I$511, 6, FALSE)</f>
        <v/>
      </c>
      <c r="J277" s="108" t="str">
        <f t="shared" si="2"/>
        <v/>
      </c>
      <c r="K277" s="113" t="str">
        <f>IF(D277 = "", "", SUMIFS('LANÇAMENTOS ENT'!T:T, 'LANÇAMENTOS ENT'!E:E, D277))</f>
        <v>  </v>
      </c>
      <c r="L277" s="113" t="str">
        <f>IF(D277 = "", "",SUMIFS('LANÇAMENTOS SAÍ'!M:M, 'LANÇAMENTOS SAÍ'!E:E, D277))</f>
        <v>  </v>
      </c>
      <c r="M277" s="132" t="str">
        <f>IF(D277 = "", "", SUMIFS('LANÇAMENTOS ENT'!N:N, 'LANÇAMENTOS ENT'!E:E, D277))</f>
        <v/>
      </c>
      <c r="N277" s="132" t="str">
        <f>IF(D277 = "", "",SUMIFS('LANÇAMENTOS SAÍ'!K:K, 'LANÇAMENTOS SAÍ'!E:E, D277))</f>
        <v/>
      </c>
      <c r="O277" s="197" t="str">
        <f>IFERROR(VLOOKUP(D277,'INVENTÁRIO'!$D$11:$L$411, 9, FALSE)/SUM('INVENTÁRIO'!L:L),"")</f>
        <v>0.0%</v>
      </c>
      <c r="P277" s="197" t="str">
        <f>IFERROR(I277/SUM('INVENTÁRIO'!I:I), "")</f>
        <v>0.0%</v>
      </c>
      <c r="Q277" s="132" t="str">
        <f t="shared" si="3"/>
        <v/>
      </c>
      <c r="R277" s="132" t="str">
        <f t="shared" si="4"/>
        <v/>
      </c>
      <c r="S277" s="185"/>
      <c r="T277" s="185"/>
      <c r="U277" s="35"/>
      <c r="V277" s="4"/>
      <c r="W277" s="4"/>
      <c r="X277" s="4"/>
      <c r="Y277" s="55"/>
      <c r="Z277" s="55" t="str">
        <f t="shared" si="6"/>
        <v/>
      </c>
      <c r="AA277" s="105" t="str">
        <f t="shared" si="7"/>
        <v/>
      </c>
      <c r="AB277" s="152" t="str">
        <f t="shared" si="8"/>
        <v/>
      </c>
      <c r="AC277" s="55"/>
      <c r="AD277" s="55" t="str">
        <f t="shared" si="9"/>
        <v/>
      </c>
      <c r="AE277" s="105" t="str">
        <f t="shared" si="19"/>
        <v/>
      </c>
      <c r="AF277" s="55" t="str">
        <f t="shared" si="10"/>
        <v/>
      </c>
      <c r="AG277" s="55"/>
      <c r="AH277" s="55" t="str">
        <f t="shared" si="11"/>
        <v>#NUM!</v>
      </c>
      <c r="AI277" s="55" t="str">
        <f t="shared" si="12"/>
        <v>#NUM!</v>
      </c>
      <c r="AJ277" s="152" t="str">
        <f t="shared" si="13"/>
        <v/>
      </c>
      <c r="AK277" s="176" t="str">
        <f t="shared" si="14"/>
        <v/>
      </c>
      <c r="AL277" s="176" t="str">
        <f t="shared" si="20"/>
        <v/>
      </c>
      <c r="AM277" s="176" t="str">
        <f t="shared" si="15"/>
        <v/>
      </c>
      <c r="AN277" s="55"/>
      <c r="AO277" s="55"/>
      <c r="AP277" s="55"/>
      <c r="AQ277" s="105" t="str">
        <f t="shared" si="16"/>
        <v/>
      </c>
      <c r="AR277" s="105"/>
      <c r="AS277" s="129" t="str">
        <f>'CADASTRO PROD'!I275</f>
        <v/>
      </c>
      <c r="AT277" s="129" t="str">
        <f t="shared" si="17"/>
        <v>0</v>
      </c>
      <c r="AU277" s="105" t="str">
        <f t="shared" si="21"/>
        <v/>
      </c>
      <c r="AV277" s="129"/>
      <c r="AW277" s="129"/>
      <c r="AX277" s="129"/>
      <c r="AY277" s="129"/>
      <c r="AZ277" s="129"/>
      <c r="BA277" s="55"/>
      <c r="BB277" s="55"/>
      <c r="BC277" s="55"/>
      <c r="BD277" s="55"/>
      <c r="BE277" s="55"/>
    </row>
    <row r="278" ht="30.0" customHeight="1">
      <c r="A278" s="1"/>
      <c r="B278" s="166" t="str">
        <f t="shared" si="1"/>
        <v>0</v>
      </c>
      <c r="C278" s="98" t="str">
        <f t="shared" si="18"/>
        <v>-</v>
      </c>
      <c r="D278" s="151" t="str">
        <f>IF('CADASTRO PROD'!D276 = "","", 'CADASTRO PROD'!D276)</f>
        <v/>
      </c>
      <c r="E278" s="100" t="str">
        <f>IF('CADASTRO PROD'!E276:G276 = "", "", 'CADASTRO PROD'!E276:G276)</f>
        <v/>
      </c>
      <c r="F278" s="92"/>
      <c r="G278" s="93"/>
      <c r="H278" s="101" t="str">
        <f>IFERROR(VLOOKUP(D278, 'CADASTRO PROD'!$D$8:$H$407, 5, FALSE),"")</f>
        <v/>
      </c>
      <c r="I278" s="101" t="str">
        <f>VLOOKUP(D278, 'INVENTÁRIO'!$D$11:$I$511, 6, FALSE)</f>
        <v/>
      </c>
      <c r="J278" s="98" t="str">
        <f t="shared" si="2"/>
        <v/>
      </c>
      <c r="K278" s="103" t="str">
        <f>IF(D278 = "", "", SUMIFS('LANÇAMENTOS ENT'!T:T, 'LANÇAMENTOS ENT'!E:E, D278))</f>
        <v>  </v>
      </c>
      <c r="L278" s="103" t="str">
        <f>IF(D278 = "", "",SUMIFS('LANÇAMENTOS SAÍ'!M:M, 'LANÇAMENTOS SAÍ'!E:E, D278))</f>
        <v>  </v>
      </c>
      <c r="M278" s="124" t="str">
        <f>IF(D278 = "", "", SUMIFS('LANÇAMENTOS ENT'!N:N, 'LANÇAMENTOS ENT'!E:E, D278))</f>
        <v/>
      </c>
      <c r="N278" s="124" t="str">
        <f>IF(D278 = "", "",SUMIFS('LANÇAMENTOS SAÍ'!K:K, 'LANÇAMENTOS SAÍ'!E:E, D278))</f>
        <v/>
      </c>
      <c r="O278" s="195" t="str">
        <f>IFERROR(VLOOKUP(D278,'INVENTÁRIO'!$D$11:$L$411, 9, FALSE)/SUM('INVENTÁRIO'!L:L),"")</f>
        <v>0.0%</v>
      </c>
      <c r="P278" s="195" t="str">
        <f>IFERROR(I278/SUM('INVENTÁRIO'!I:I), "")</f>
        <v>0.0%</v>
      </c>
      <c r="Q278" s="124" t="str">
        <f t="shared" si="3"/>
        <v/>
      </c>
      <c r="R278" s="124" t="str">
        <f t="shared" si="4"/>
        <v/>
      </c>
      <c r="S278" s="185"/>
      <c r="T278" s="185"/>
      <c r="U278" s="35"/>
      <c r="V278" s="4"/>
      <c r="W278" s="4"/>
      <c r="X278" s="4"/>
      <c r="Y278" s="55"/>
      <c r="Z278" s="55" t="str">
        <f t="shared" si="6"/>
        <v/>
      </c>
      <c r="AA278" s="105" t="str">
        <f t="shared" si="7"/>
        <v/>
      </c>
      <c r="AB278" s="152" t="str">
        <f t="shared" si="8"/>
        <v/>
      </c>
      <c r="AC278" s="55"/>
      <c r="AD278" s="55" t="str">
        <f t="shared" si="9"/>
        <v/>
      </c>
      <c r="AE278" s="105" t="str">
        <f t="shared" si="19"/>
        <v/>
      </c>
      <c r="AF278" s="55" t="str">
        <f t="shared" si="10"/>
        <v/>
      </c>
      <c r="AG278" s="55"/>
      <c r="AH278" s="55" t="str">
        <f t="shared" si="11"/>
        <v>#NUM!</v>
      </c>
      <c r="AI278" s="55" t="str">
        <f t="shared" si="12"/>
        <v>#NUM!</v>
      </c>
      <c r="AJ278" s="152" t="str">
        <f t="shared" si="13"/>
        <v/>
      </c>
      <c r="AK278" s="176" t="str">
        <f t="shared" si="14"/>
        <v/>
      </c>
      <c r="AL278" s="176" t="str">
        <f t="shared" si="20"/>
        <v/>
      </c>
      <c r="AM278" s="176" t="str">
        <f t="shared" si="15"/>
        <v/>
      </c>
      <c r="AN278" s="55"/>
      <c r="AO278" s="55"/>
      <c r="AP278" s="55"/>
      <c r="AQ278" s="105" t="str">
        <f t="shared" si="16"/>
        <v/>
      </c>
      <c r="AR278" s="105"/>
      <c r="AS278" s="129" t="str">
        <f>'CADASTRO PROD'!I276</f>
        <v/>
      </c>
      <c r="AT278" s="129" t="str">
        <f t="shared" si="17"/>
        <v>0</v>
      </c>
      <c r="AU278" s="105" t="str">
        <f t="shared" si="21"/>
        <v/>
      </c>
      <c r="AV278" s="129"/>
      <c r="AW278" s="129"/>
      <c r="AX278" s="129"/>
      <c r="AY278" s="129"/>
      <c r="AZ278" s="129"/>
      <c r="BA278" s="55"/>
      <c r="BB278" s="55"/>
      <c r="BC278" s="55"/>
      <c r="BD278" s="55"/>
      <c r="BE278" s="55"/>
    </row>
    <row r="279" ht="30.0" customHeight="1">
      <c r="A279" s="1"/>
      <c r="B279" s="166" t="str">
        <f t="shared" si="1"/>
        <v>0</v>
      </c>
      <c r="C279" s="108" t="str">
        <f t="shared" si="18"/>
        <v>-</v>
      </c>
      <c r="D279" s="150" t="str">
        <f>IF('CADASTRO PROD'!D277 = "","", 'CADASTRO PROD'!D277)</f>
        <v/>
      </c>
      <c r="E279" s="110" t="str">
        <f>IF('CADASTRO PROD'!E277:G277 = "", "", 'CADASTRO PROD'!E277:G277)</f>
        <v/>
      </c>
      <c r="F279" s="92"/>
      <c r="G279" s="93"/>
      <c r="H279" s="111" t="str">
        <f>IFERROR(VLOOKUP(D279, 'CADASTRO PROD'!$D$8:$H$407, 5, FALSE),"")</f>
        <v/>
      </c>
      <c r="I279" s="111" t="str">
        <f>VLOOKUP(D279, 'INVENTÁRIO'!$D$11:$I$511, 6, FALSE)</f>
        <v/>
      </c>
      <c r="J279" s="108" t="str">
        <f t="shared" si="2"/>
        <v/>
      </c>
      <c r="K279" s="113" t="str">
        <f>IF(D279 = "", "", SUMIFS('LANÇAMENTOS ENT'!T:T, 'LANÇAMENTOS ENT'!E:E, D279))</f>
        <v>  </v>
      </c>
      <c r="L279" s="113" t="str">
        <f>IF(D279 = "", "",SUMIFS('LANÇAMENTOS SAÍ'!M:M, 'LANÇAMENTOS SAÍ'!E:E, D279))</f>
        <v>  </v>
      </c>
      <c r="M279" s="132" t="str">
        <f>IF(D279 = "", "", SUMIFS('LANÇAMENTOS ENT'!N:N, 'LANÇAMENTOS ENT'!E:E, D279))</f>
        <v/>
      </c>
      <c r="N279" s="132" t="str">
        <f>IF(D279 = "", "",SUMIFS('LANÇAMENTOS SAÍ'!K:K, 'LANÇAMENTOS SAÍ'!E:E, D279))</f>
        <v/>
      </c>
      <c r="O279" s="197" t="str">
        <f>IFERROR(VLOOKUP(D279,'INVENTÁRIO'!$D$11:$L$411, 9, FALSE)/SUM('INVENTÁRIO'!L:L),"")</f>
        <v>0.0%</v>
      </c>
      <c r="P279" s="197" t="str">
        <f>IFERROR(I279/SUM('INVENTÁRIO'!I:I), "")</f>
        <v>0.0%</v>
      </c>
      <c r="Q279" s="132" t="str">
        <f t="shared" si="3"/>
        <v/>
      </c>
      <c r="R279" s="132" t="str">
        <f t="shared" si="4"/>
        <v/>
      </c>
      <c r="S279" s="185"/>
      <c r="T279" s="185"/>
      <c r="U279" s="35"/>
      <c r="V279" s="4"/>
      <c r="W279" s="4"/>
      <c r="X279" s="4"/>
      <c r="Y279" s="55"/>
      <c r="Z279" s="55" t="str">
        <f t="shared" si="6"/>
        <v/>
      </c>
      <c r="AA279" s="105" t="str">
        <f t="shared" si="7"/>
        <v/>
      </c>
      <c r="AB279" s="152" t="str">
        <f t="shared" si="8"/>
        <v/>
      </c>
      <c r="AC279" s="55"/>
      <c r="AD279" s="55" t="str">
        <f t="shared" si="9"/>
        <v/>
      </c>
      <c r="AE279" s="105" t="str">
        <f t="shared" si="19"/>
        <v/>
      </c>
      <c r="AF279" s="55" t="str">
        <f t="shared" si="10"/>
        <v/>
      </c>
      <c r="AG279" s="55"/>
      <c r="AH279" s="55" t="str">
        <f t="shared" si="11"/>
        <v>#NUM!</v>
      </c>
      <c r="AI279" s="55" t="str">
        <f t="shared" si="12"/>
        <v>#NUM!</v>
      </c>
      <c r="AJ279" s="152" t="str">
        <f t="shared" si="13"/>
        <v/>
      </c>
      <c r="AK279" s="176" t="str">
        <f t="shared" si="14"/>
        <v/>
      </c>
      <c r="AL279" s="176" t="str">
        <f t="shared" si="20"/>
        <v/>
      </c>
      <c r="AM279" s="176" t="str">
        <f t="shared" si="15"/>
        <v/>
      </c>
      <c r="AN279" s="55"/>
      <c r="AO279" s="55"/>
      <c r="AP279" s="55"/>
      <c r="AQ279" s="105" t="str">
        <f t="shared" si="16"/>
        <v/>
      </c>
      <c r="AR279" s="105"/>
      <c r="AS279" s="129" t="str">
        <f>'CADASTRO PROD'!I277</f>
        <v/>
      </c>
      <c r="AT279" s="129" t="str">
        <f t="shared" si="17"/>
        <v>0</v>
      </c>
      <c r="AU279" s="105" t="str">
        <f t="shared" si="21"/>
        <v/>
      </c>
      <c r="AV279" s="129"/>
      <c r="AW279" s="129"/>
      <c r="AX279" s="129"/>
      <c r="AY279" s="129"/>
      <c r="AZ279" s="129"/>
      <c r="BA279" s="55"/>
      <c r="BB279" s="55"/>
      <c r="BC279" s="55"/>
      <c r="BD279" s="55"/>
      <c r="BE279" s="55"/>
    </row>
    <row r="280" ht="30.0" customHeight="1">
      <c r="A280" s="1"/>
      <c r="B280" s="166" t="str">
        <f t="shared" si="1"/>
        <v>0</v>
      </c>
      <c r="C280" s="98" t="str">
        <f t="shared" si="18"/>
        <v>-</v>
      </c>
      <c r="D280" s="151" t="str">
        <f>IF('CADASTRO PROD'!D278 = "","", 'CADASTRO PROD'!D278)</f>
        <v/>
      </c>
      <c r="E280" s="100" t="str">
        <f>IF('CADASTRO PROD'!E278:G278 = "", "", 'CADASTRO PROD'!E278:G278)</f>
        <v/>
      </c>
      <c r="F280" s="92"/>
      <c r="G280" s="93"/>
      <c r="H280" s="101" t="str">
        <f>IFERROR(VLOOKUP(D280, 'CADASTRO PROD'!$D$8:$H$407, 5, FALSE),"")</f>
        <v/>
      </c>
      <c r="I280" s="101" t="str">
        <f>VLOOKUP(D280, 'INVENTÁRIO'!$D$11:$I$511, 6, FALSE)</f>
        <v/>
      </c>
      <c r="J280" s="98" t="str">
        <f t="shared" si="2"/>
        <v/>
      </c>
      <c r="K280" s="103" t="str">
        <f>IF(D280 = "", "", SUMIFS('LANÇAMENTOS ENT'!T:T, 'LANÇAMENTOS ENT'!E:E, D280))</f>
        <v>  </v>
      </c>
      <c r="L280" s="103" t="str">
        <f>IF(D280 = "", "",SUMIFS('LANÇAMENTOS SAÍ'!M:M, 'LANÇAMENTOS SAÍ'!E:E, D280))</f>
        <v>  </v>
      </c>
      <c r="M280" s="124" t="str">
        <f>IF(D280 = "", "", SUMIFS('LANÇAMENTOS ENT'!N:N, 'LANÇAMENTOS ENT'!E:E, D280))</f>
        <v/>
      </c>
      <c r="N280" s="124" t="str">
        <f>IF(D280 = "", "",SUMIFS('LANÇAMENTOS SAÍ'!K:K, 'LANÇAMENTOS SAÍ'!E:E, D280))</f>
        <v/>
      </c>
      <c r="O280" s="195" t="str">
        <f>IFERROR(VLOOKUP(D280,'INVENTÁRIO'!$D$11:$L$411, 9, FALSE)/SUM('INVENTÁRIO'!L:L),"")</f>
        <v>0.0%</v>
      </c>
      <c r="P280" s="195" t="str">
        <f>IFERROR(I280/SUM('INVENTÁRIO'!I:I), "")</f>
        <v>0.0%</v>
      </c>
      <c r="Q280" s="124" t="str">
        <f t="shared" si="3"/>
        <v/>
      </c>
      <c r="R280" s="124" t="str">
        <f t="shared" si="4"/>
        <v/>
      </c>
      <c r="S280" s="185"/>
      <c r="T280" s="185"/>
      <c r="U280" s="35"/>
      <c r="V280" s="4"/>
      <c r="W280" s="4"/>
      <c r="X280" s="4"/>
      <c r="Y280" s="55"/>
      <c r="Z280" s="55" t="str">
        <f t="shared" si="6"/>
        <v/>
      </c>
      <c r="AA280" s="105" t="str">
        <f t="shared" si="7"/>
        <v/>
      </c>
      <c r="AB280" s="152" t="str">
        <f t="shared" si="8"/>
        <v/>
      </c>
      <c r="AC280" s="55"/>
      <c r="AD280" s="55" t="str">
        <f t="shared" si="9"/>
        <v/>
      </c>
      <c r="AE280" s="105" t="str">
        <f t="shared" si="19"/>
        <v/>
      </c>
      <c r="AF280" s="55" t="str">
        <f t="shared" si="10"/>
        <v/>
      </c>
      <c r="AG280" s="55"/>
      <c r="AH280" s="55" t="str">
        <f t="shared" si="11"/>
        <v>#NUM!</v>
      </c>
      <c r="AI280" s="55" t="str">
        <f t="shared" si="12"/>
        <v>#NUM!</v>
      </c>
      <c r="AJ280" s="152" t="str">
        <f t="shared" si="13"/>
        <v/>
      </c>
      <c r="AK280" s="176" t="str">
        <f t="shared" si="14"/>
        <v/>
      </c>
      <c r="AL280" s="176" t="str">
        <f t="shared" si="20"/>
        <v/>
      </c>
      <c r="AM280" s="176" t="str">
        <f t="shared" si="15"/>
        <v/>
      </c>
      <c r="AN280" s="55"/>
      <c r="AO280" s="55"/>
      <c r="AP280" s="55"/>
      <c r="AQ280" s="105" t="str">
        <f t="shared" si="16"/>
        <v/>
      </c>
      <c r="AR280" s="105"/>
      <c r="AS280" s="129" t="str">
        <f>'CADASTRO PROD'!I278</f>
        <v/>
      </c>
      <c r="AT280" s="129" t="str">
        <f t="shared" si="17"/>
        <v>0</v>
      </c>
      <c r="AU280" s="105" t="str">
        <f t="shared" si="21"/>
        <v/>
      </c>
      <c r="AV280" s="129"/>
      <c r="AW280" s="129"/>
      <c r="AX280" s="129"/>
      <c r="AY280" s="129"/>
      <c r="AZ280" s="129"/>
      <c r="BA280" s="55"/>
      <c r="BB280" s="55"/>
      <c r="BC280" s="55"/>
      <c r="BD280" s="55"/>
      <c r="BE280" s="55"/>
    </row>
    <row r="281" ht="30.0" customHeight="1">
      <c r="A281" s="1"/>
      <c r="B281" s="166" t="str">
        <f t="shared" si="1"/>
        <v>0</v>
      </c>
      <c r="C281" s="108" t="str">
        <f t="shared" si="18"/>
        <v>-</v>
      </c>
      <c r="D281" s="150" t="str">
        <f>IF('CADASTRO PROD'!D279 = "","", 'CADASTRO PROD'!D279)</f>
        <v/>
      </c>
      <c r="E281" s="110" t="str">
        <f>IF('CADASTRO PROD'!E279:G279 = "", "", 'CADASTRO PROD'!E279:G279)</f>
        <v/>
      </c>
      <c r="F281" s="92"/>
      <c r="G281" s="93"/>
      <c r="H281" s="111" t="str">
        <f>IFERROR(VLOOKUP(D281, 'CADASTRO PROD'!$D$8:$H$407, 5, FALSE),"")</f>
        <v/>
      </c>
      <c r="I281" s="111" t="str">
        <f>VLOOKUP(D281, 'INVENTÁRIO'!$D$11:$I$511, 6, FALSE)</f>
        <v/>
      </c>
      <c r="J281" s="108" t="str">
        <f t="shared" si="2"/>
        <v/>
      </c>
      <c r="K281" s="113" t="str">
        <f>IF(D281 = "", "", SUMIFS('LANÇAMENTOS ENT'!T:T, 'LANÇAMENTOS ENT'!E:E, D281))</f>
        <v>  </v>
      </c>
      <c r="L281" s="113" t="str">
        <f>IF(D281 = "", "",SUMIFS('LANÇAMENTOS SAÍ'!M:M, 'LANÇAMENTOS SAÍ'!E:E, D281))</f>
        <v>  </v>
      </c>
      <c r="M281" s="132" t="str">
        <f>IF(D281 = "", "", SUMIFS('LANÇAMENTOS ENT'!N:N, 'LANÇAMENTOS ENT'!E:E, D281))</f>
        <v/>
      </c>
      <c r="N281" s="132" t="str">
        <f>IF(D281 = "", "",SUMIFS('LANÇAMENTOS SAÍ'!K:K, 'LANÇAMENTOS SAÍ'!E:E, D281))</f>
        <v/>
      </c>
      <c r="O281" s="197" t="str">
        <f>IFERROR(VLOOKUP(D281,'INVENTÁRIO'!$D$11:$L$411, 9, FALSE)/SUM('INVENTÁRIO'!L:L),"")</f>
        <v>0.0%</v>
      </c>
      <c r="P281" s="197" t="str">
        <f>IFERROR(I281/SUM('INVENTÁRIO'!I:I), "")</f>
        <v>0.0%</v>
      </c>
      <c r="Q281" s="132" t="str">
        <f t="shared" si="3"/>
        <v/>
      </c>
      <c r="R281" s="132" t="str">
        <f t="shared" si="4"/>
        <v/>
      </c>
      <c r="S281" s="185"/>
      <c r="T281" s="185"/>
      <c r="U281" s="35"/>
      <c r="V281" s="4"/>
      <c r="W281" s="4"/>
      <c r="X281" s="4"/>
      <c r="Y281" s="55"/>
      <c r="Z281" s="55" t="str">
        <f t="shared" si="6"/>
        <v/>
      </c>
      <c r="AA281" s="105" t="str">
        <f t="shared" si="7"/>
        <v/>
      </c>
      <c r="AB281" s="152" t="str">
        <f t="shared" si="8"/>
        <v/>
      </c>
      <c r="AC281" s="55"/>
      <c r="AD281" s="55" t="str">
        <f t="shared" si="9"/>
        <v/>
      </c>
      <c r="AE281" s="105" t="str">
        <f t="shared" si="19"/>
        <v/>
      </c>
      <c r="AF281" s="55" t="str">
        <f t="shared" si="10"/>
        <v/>
      </c>
      <c r="AG281" s="55"/>
      <c r="AH281" s="55" t="str">
        <f t="shared" si="11"/>
        <v>#NUM!</v>
      </c>
      <c r="AI281" s="55" t="str">
        <f t="shared" si="12"/>
        <v>#NUM!</v>
      </c>
      <c r="AJ281" s="152" t="str">
        <f t="shared" si="13"/>
        <v/>
      </c>
      <c r="AK281" s="176" t="str">
        <f t="shared" si="14"/>
        <v/>
      </c>
      <c r="AL281" s="176" t="str">
        <f t="shared" si="20"/>
        <v/>
      </c>
      <c r="AM281" s="176" t="str">
        <f t="shared" si="15"/>
        <v/>
      </c>
      <c r="AN281" s="55"/>
      <c r="AO281" s="55"/>
      <c r="AP281" s="55"/>
      <c r="AQ281" s="105" t="str">
        <f t="shared" si="16"/>
        <v/>
      </c>
      <c r="AR281" s="105"/>
      <c r="AS281" s="129" t="str">
        <f>'CADASTRO PROD'!I279</f>
        <v/>
      </c>
      <c r="AT281" s="129" t="str">
        <f t="shared" si="17"/>
        <v>0</v>
      </c>
      <c r="AU281" s="105" t="str">
        <f t="shared" si="21"/>
        <v/>
      </c>
      <c r="AV281" s="129"/>
      <c r="AW281" s="129"/>
      <c r="AX281" s="129"/>
      <c r="AY281" s="129"/>
      <c r="AZ281" s="129"/>
      <c r="BA281" s="55"/>
      <c r="BB281" s="55"/>
      <c r="BC281" s="55"/>
      <c r="BD281" s="55"/>
      <c r="BE281" s="55"/>
    </row>
    <row r="282" ht="30.0" customHeight="1">
      <c r="A282" s="1"/>
      <c r="B282" s="166" t="str">
        <f t="shared" si="1"/>
        <v>0</v>
      </c>
      <c r="C282" s="98" t="str">
        <f t="shared" si="18"/>
        <v>-</v>
      </c>
      <c r="D282" s="151" t="str">
        <f>IF('CADASTRO PROD'!D280 = "","", 'CADASTRO PROD'!D280)</f>
        <v/>
      </c>
      <c r="E282" s="100" t="str">
        <f>IF('CADASTRO PROD'!E280:G280 = "", "", 'CADASTRO PROD'!E280:G280)</f>
        <v/>
      </c>
      <c r="F282" s="92"/>
      <c r="G282" s="93"/>
      <c r="H282" s="101" t="str">
        <f>IFERROR(VLOOKUP(D282, 'CADASTRO PROD'!$D$8:$H$407, 5, FALSE),"")</f>
        <v/>
      </c>
      <c r="I282" s="101" t="str">
        <f>VLOOKUP(D282, 'INVENTÁRIO'!$D$11:$I$511, 6, FALSE)</f>
        <v/>
      </c>
      <c r="J282" s="98" t="str">
        <f t="shared" si="2"/>
        <v/>
      </c>
      <c r="K282" s="103" t="str">
        <f>IF(D282 = "", "", SUMIFS('LANÇAMENTOS ENT'!T:T, 'LANÇAMENTOS ENT'!E:E, D282))</f>
        <v>  </v>
      </c>
      <c r="L282" s="103" t="str">
        <f>IF(D282 = "", "",SUMIFS('LANÇAMENTOS SAÍ'!M:M, 'LANÇAMENTOS SAÍ'!E:E, D282))</f>
        <v>  </v>
      </c>
      <c r="M282" s="124" t="str">
        <f>IF(D282 = "", "", SUMIFS('LANÇAMENTOS ENT'!N:N, 'LANÇAMENTOS ENT'!E:E, D282))</f>
        <v/>
      </c>
      <c r="N282" s="124" t="str">
        <f>IF(D282 = "", "",SUMIFS('LANÇAMENTOS SAÍ'!K:K, 'LANÇAMENTOS SAÍ'!E:E, D282))</f>
        <v/>
      </c>
      <c r="O282" s="195" t="str">
        <f>IFERROR(VLOOKUP(D282,'INVENTÁRIO'!$D$11:$L$411, 9, FALSE)/SUM('INVENTÁRIO'!L:L),"")</f>
        <v>0.0%</v>
      </c>
      <c r="P282" s="195" t="str">
        <f>IFERROR(I282/SUM('INVENTÁRIO'!I:I), "")</f>
        <v>0.0%</v>
      </c>
      <c r="Q282" s="124" t="str">
        <f t="shared" si="3"/>
        <v/>
      </c>
      <c r="R282" s="124" t="str">
        <f t="shared" si="4"/>
        <v/>
      </c>
      <c r="S282" s="185"/>
      <c r="T282" s="185"/>
      <c r="U282" s="35"/>
      <c r="V282" s="4"/>
      <c r="W282" s="4"/>
      <c r="X282" s="4"/>
      <c r="Y282" s="55"/>
      <c r="Z282" s="55" t="str">
        <f t="shared" si="6"/>
        <v/>
      </c>
      <c r="AA282" s="105" t="str">
        <f t="shared" si="7"/>
        <v/>
      </c>
      <c r="AB282" s="152" t="str">
        <f t="shared" si="8"/>
        <v/>
      </c>
      <c r="AC282" s="55"/>
      <c r="AD282" s="55" t="str">
        <f t="shared" si="9"/>
        <v/>
      </c>
      <c r="AE282" s="105" t="str">
        <f t="shared" si="19"/>
        <v/>
      </c>
      <c r="AF282" s="55" t="str">
        <f t="shared" si="10"/>
        <v/>
      </c>
      <c r="AG282" s="55"/>
      <c r="AH282" s="55" t="str">
        <f t="shared" si="11"/>
        <v>#NUM!</v>
      </c>
      <c r="AI282" s="55" t="str">
        <f t="shared" si="12"/>
        <v>#NUM!</v>
      </c>
      <c r="AJ282" s="152" t="str">
        <f t="shared" si="13"/>
        <v/>
      </c>
      <c r="AK282" s="176" t="str">
        <f t="shared" si="14"/>
        <v/>
      </c>
      <c r="AL282" s="176" t="str">
        <f t="shared" si="20"/>
        <v/>
      </c>
      <c r="AM282" s="176" t="str">
        <f t="shared" si="15"/>
        <v/>
      </c>
      <c r="AN282" s="55"/>
      <c r="AO282" s="55"/>
      <c r="AP282" s="55"/>
      <c r="AQ282" s="105" t="str">
        <f t="shared" si="16"/>
        <v/>
      </c>
      <c r="AR282" s="105"/>
      <c r="AS282" s="129" t="str">
        <f>'CADASTRO PROD'!I280</f>
        <v/>
      </c>
      <c r="AT282" s="129" t="str">
        <f t="shared" si="17"/>
        <v>0</v>
      </c>
      <c r="AU282" s="105" t="str">
        <f t="shared" si="21"/>
        <v/>
      </c>
      <c r="AV282" s="129"/>
      <c r="AW282" s="129"/>
      <c r="AX282" s="129"/>
      <c r="AY282" s="129"/>
      <c r="AZ282" s="129"/>
      <c r="BA282" s="55"/>
      <c r="BB282" s="55"/>
      <c r="BC282" s="55"/>
      <c r="BD282" s="55"/>
      <c r="BE282" s="55"/>
    </row>
    <row r="283" ht="30.0" customHeight="1">
      <c r="A283" s="1"/>
      <c r="B283" s="166" t="str">
        <f t="shared" si="1"/>
        <v>0</v>
      </c>
      <c r="C283" s="108" t="str">
        <f t="shared" si="18"/>
        <v>-</v>
      </c>
      <c r="D283" s="150" t="str">
        <f>IF('CADASTRO PROD'!D281 = "","", 'CADASTRO PROD'!D281)</f>
        <v/>
      </c>
      <c r="E283" s="110" t="str">
        <f>IF('CADASTRO PROD'!E281:G281 = "", "", 'CADASTRO PROD'!E281:G281)</f>
        <v/>
      </c>
      <c r="F283" s="92"/>
      <c r="G283" s="93"/>
      <c r="H283" s="111" t="str">
        <f>IFERROR(VLOOKUP(D283, 'CADASTRO PROD'!$D$8:$H$407, 5, FALSE),"")</f>
        <v/>
      </c>
      <c r="I283" s="111" t="str">
        <f>VLOOKUP(D283, 'INVENTÁRIO'!$D$11:$I$511, 6, FALSE)</f>
        <v/>
      </c>
      <c r="J283" s="108" t="str">
        <f t="shared" si="2"/>
        <v/>
      </c>
      <c r="K283" s="113" t="str">
        <f>IF(D283 = "", "", SUMIFS('LANÇAMENTOS ENT'!T:T, 'LANÇAMENTOS ENT'!E:E, D283))</f>
        <v>  </v>
      </c>
      <c r="L283" s="113" t="str">
        <f>IF(D283 = "", "",SUMIFS('LANÇAMENTOS SAÍ'!M:M, 'LANÇAMENTOS SAÍ'!E:E, D283))</f>
        <v>  </v>
      </c>
      <c r="M283" s="132" t="str">
        <f>IF(D283 = "", "", SUMIFS('LANÇAMENTOS ENT'!N:N, 'LANÇAMENTOS ENT'!E:E, D283))</f>
        <v/>
      </c>
      <c r="N283" s="132" t="str">
        <f>IF(D283 = "", "",SUMIFS('LANÇAMENTOS SAÍ'!K:K, 'LANÇAMENTOS SAÍ'!E:E, D283))</f>
        <v/>
      </c>
      <c r="O283" s="197" t="str">
        <f>IFERROR(VLOOKUP(D283,'INVENTÁRIO'!$D$11:$L$411, 9, FALSE)/SUM('INVENTÁRIO'!L:L),"")</f>
        <v>0.0%</v>
      </c>
      <c r="P283" s="197" t="str">
        <f>IFERROR(I283/SUM('INVENTÁRIO'!I:I), "")</f>
        <v>0.0%</v>
      </c>
      <c r="Q283" s="132" t="str">
        <f t="shared" si="3"/>
        <v/>
      </c>
      <c r="R283" s="132" t="str">
        <f t="shared" si="4"/>
        <v/>
      </c>
      <c r="S283" s="185"/>
      <c r="T283" s="185"/>
      <c r="U283" s="35"/>
      <c r="V283" s="4"/>
      <c r="W283" s="4"/>
      <c r="X283" s="4"/>
      <c r="Y283" s="55"/>
      <c r="Z283" s="55" t="str">
        <f t="shared" si="6"/>
        <v/>
      </c>
      <c r="AA283" s="105" t="str">
        <f t="shared" si="7"/>
        <v/>
      </c>
      <c r="AB283" s="152" t="str">
        <f t="shared" si="8"/>
        <v/>
      </c>
      <c r="AC283" s="55"/>
      <c r="AD283" s="55" t="str">
        <f t="shared" si="9"/>
        <v/>
      </c>
      <c r="AE283" s="105" t="str">
        <f t="shared" si="19"/>
        <v/>
      </c>
      <c r="AF283" s="55" t="str">
        <f t="shared" si="10"/>
        <v/>
      </c>
      <c r="AG283" s="55"/>
      <c r="AH283" s="55" t="str">
        <f t="shared" si="11"/>
        <v>#NUM!</v>
      </c>
      <c r="AI283" s="55" t="str">
        <f t="shared" si="12"/>
        <v>#NUM!</v>
      </c>
      <c r="AJ283" s="152" t="str">
        <f t="shared" si="13"/>
        <v/>
      </c>
      <c r="AK283" s="176" t="str">
        <f t="shared" si="14"/>
        <v/>
      </c>
      <c r="AL283" s="176" t="str">
        <f t="shared" si="20"/>
        <v/>
      </c>
      <c r="AM283" s="176" t="str">
        <f t="shared" si="15"/>
        <v/>
      </c>
      <c r="AN283" s="55"/>
      <c r="AO283" s="55"/>
      <c r="AP283" s="55"/>
      <c r="AQ283" s="105" t="str">
        <f t="shared" si="16"/>
        <v/>
      </c>
      <c r="AR283" s="105"/>
      <c r="AS283" s="129" t="str">
        <f>'CADASTRO PROD'!I281</f>
        <v/>
      </c>
      <c r="AT283" s="129" t="str">
        <f t="shared" si="17"/>
        <v>0</v>
      </c>
      <c r="AU283" s="105" t="str">
        <f t="shared" si="21"/>
        <v/>
      </c>
      <c r="AV283" s="129"/>
      <c r="AW283" s="129"/>
      <c r="AX283" s="129"/>
      <c r="AY283" s="129"/>
      <c r="AZ283" s="129"/>
      <c r="BA283" s="55"/>
      <c r="BB283" s="55"/>
      <c r="BC283" s="55"/>
      <c r="BD283" s="55"/>
      <c r="BE283" s="55"/>
    </row>
    <row r="284" ht="30.0" customHeight="1">
      <c r="A284" s="1"/>
      <c r="B284" s="166" t="str">
        <f t="shared" si="1"/>
        <v>0</v>
      </c>
      <c r="C284" s="98" t="str">
        <f t="shared" si="18"/>
        <v>-</v>
      </c>
      <c r="D284" s="151" t="str">
        <f>IF('CADASTRO PROD'!D282 = "","", 'CADASTRO PROD'!D282)</f>
        <v/>
      </c>
      <c r="E284" s="100" t="str">
        <f>IF('CADASTRO PROD'!E282:G282 = "", "", 'CADASTRO PROD'!E282:G282)</f>
        <v/>
      </c>
      <c r="F284" s="92"/>
      <c r="G284" s="93"/>
      <c r="H284" s="101" t="str">
        <f>IFERROR(VLOOKUP(D284, 'CADASTRO PROD'!$D$8:$H$407, 5, FALSE),"")</f>
        <v/>
      </c>
      <c r="I284" s="101" t="str">
        <f>VLOOKUP(D284, 'INVENTÁRIO'!$D$11:$I$511, 6, FALSE)</f>
        <v/>
      </c>
      <c r="J284" s="98" t="str">
        <f t="shared" si="2"/>
        <v/>
      </c>
      <c r="K284" s="103" t="str">
        <f>IF(D284 = "", "", SUMIFS('LANÇAMENTOS ENT'!T:T, 'LANÇAMENTOS ENT'!E:E, D284))</f>
        <v>  </v>
      </c>
      <c r="L284" s="103" t="str">
        <f>IF(D284 = "", "",SUMIFS('LANÇAMENTOS SAÍ'!M:M, 'LANÇAMENTOS SAÍ'!E:E, D284))</f>
        <v>  </v>
      </c>
      <c r="M284" s="124" t="str">
        <f>IF(D284 = "", "", SUMIFS('LANÇAMENTOS ENT'!N:N, 'LANÇAMENTOS ENT'!E:E, D284))</f>
        <v/>
      </c>
      <c r="N284" s="124" t="str">
        <f>IF(D284 = "", "",SUMIFS('LANÇAMENTOS SAÍ'!K:K, 'LANÇAMENTOS SAÍ'!E:E, D284))</f>
        <v/>
      </c>
      <c r="O284" s="195" t="str">
        <f>IFERROR(VLOOKUP(D284,'INVENTÁRIO'!$D$11:$L$411, 9, FALSE)/SUM('INVENTÁRIO'!L:L),"")</f>
        <v>0.0%</v>
      </c>
      <c r="P284" s="195" t="str">
        <f>IFERROR(I284/SUM('INVENTÁRIO'!I:I), "")</f>
        <v>0.0%</v>
      </c>
      <c r="Q284" s="124" t="str">
        <f t="shared" si="3"/>
        <v/>
      </c>
      <c r="R284" s="124" t="str">
        <f t="shared" si="4"/>
        <v/>
      </c>
      <c r="S284" s="185"/>
      <c r="T284" s="185"/>
      <c r="U284" s="35"/>
      <c r="V284" s="4"/>
      <c r="W284" s="4"/>
      <c r="X284" s="4"/>
      <c r="Y284" s="55"/>
      <c r="Z284" s="55" t="str">
        <f t="shared" si="6"/>
        <v/>
      </c>
      <c r="AA284" s="105" t="str">
        <f t="shared" si="7"/>
        <v/>
      </c>
      <c r="AB284" s="152" t="str">
        <f t="shared" si="8"/>
        <v/>
      </c>
      <c r="AC284" s="55"/>
      <c r="AD284" s="55" t="str">
        <f t="shared" si="9"/>
        <v/>
      </c>
      <c r="AE284" s="105" t="str">
        <f t="shared" si="19"/>
        <v/>
      </c>
      <c r="AF284" s="55" t="str">
        <f t="shared" si="10"/>
        <v/>
      </c>
      <c r="AG284" s="55"/>
      <c r="AH284" s="55" t="str">
        <f t="shared" si="11"/>
        <v>#NUM!</v>
      </c>
      <c r="AI284" s="55" t="str">
        <f t="shared" si="12"/>
        <v>#NUM!</v>
      </c>
      <c r="AJ284" s="152" t="str">
        <f t="shared" si="13"/>
        <v/>
      </c>
      <c r="AK284" s="176" t="str">
        <f t="shared" si="14"/>
        <v/>
      </c>
      <c r="AL284" s="176" t="str">
        <f t="shared" si="20"/>
        <v/>
      </c>
      <c r="AM284" s="176" t="str">
        <f t="shared" si="15"/>
        <v/>
      </c>
      <c r="AN284" s="55"/>
      <c r="AO284" s="55"/>
      <c r="AP284" s="55"/>
      <c r="AQ284" s="105" t="str">
        <f t="shared" si="16"/>
        <v/>
      </c>
      <c r="AR284" s="105"/>
      <c r="AS284" s="129" t="str">
        <f>'CADASTRO PROD'!I282</f>
        <v/>
      </c>
      <c r="AT284" s="129" t="str">
        <f t="shared" si="17"/>
        <v>0</v>
      </c>
      <c r="AU284" s="105" t="str">
        <f t="shared" si="21"/>
        <v/>
      </c>
      <c r="AV284" s="129"/>
      <c r="AW284" s="129"/>
      <c r="AX284" s="129"/>
      <c r="AY284" s="129"/>
      <c r="AZ284" s="129"/>
      <c r="BA284" s="55"/>
      <c r="BB284" s="55"/>
      <c r="BC284" s="55"/>
      <c r="BD284" s="55"/>
      <c r="BE284" s="55"/>
    </row>
    <row r="285" ht="30.0" customHeight="1">
      <c r="A285" s="1"/>
      <c r="B285" s="166" t="str">
        <f t="shared" si="1"/>
        <v>0</v>
      </c>
      <c r="C285" s="108" t="str">
        <f t="shared" si="18"/>
        <v>-</v>
      </c>
      <c r="D285" s="150" t="str">
        <f>IF('CADASTRO PROD'!D283 = "","", 'CADASTRO PROD'!D283)</f>
        <v/>
      </c>
      <c r="E285" s="110" t="str">
        <f>IF('CADASTRO PROD'!E283:G283 = "", "", 'CADASTRO PROD'!E283:G283)</f>
        <v/>
      </c>
      <c r="F285" s="92"/>
      <c r="G285" s="93"/>
      <c r="H285" s="111" t="str">
        <f>IFERROR(VLOOKUP(D285, 'CADASTRO PROD'!$D$8:$H$407, 5, FALSE),"")</f>
        <v/>
      </c>
      <c r="I285" s="111" t="str">
        <f>VLOOKUP(D285, 'INVENTÁRIO'!$D$11:$I$511, 6, FALSE)</f>
        <v/>
      </c>
      <c r="J285" s="108" t="str">
        <f t="shared" si="2"/>
        <v/>
      </c>
      <c r="K285" s="113" t="str">
        <f>IF(D285 = "", "", SUMIFS('LANÇAMENTOS ENT'!T:T, 'LANÇAMENTOS ENT'!E:E, D285))</f>
        <v>  </v>
      </c>
      <c r="L285" s="113" t="str">
        <f>IF(D285 = "", "",SUMIFS('LANÇAMENTOS SAÍ'!M:M, 'LANÇAMENTOS SAÍ'!E:E, D285))</f>
        <v>  </v>
      </c>
      <c r="M285" s="132" t="str">
        <f>IF(D285 = "", "", SUMIFS('LANÇAMENTOS ENT'!N:N, 'LANÇAMENTOS ENT'!E:E, D285))</f>
        <v/>
      </c>
      <c r="N285" s="132" t="str">
        <f>IF(D285 = "", "",SUMIFS('LANÇAMENTOS SAÍ'!K:K, 'LANÇAMENTOS SAÍ'!E:E, D285))</f>
        <v/>
      </c>
      <c r="O285" s="197" t="str">
        <f>IFERROR(VLOOKUP(D285,'INVENTÁRIO'!$D$11:$L$411, 9, FALSE)/SUM('INVENTÁRIO'!L:L),"")</f>
        <v>0.0%</v>
      </c>
      <c r="P285" s="197" t="str">
        <f>IFERROR(I285/SUM('INVENTÁRIO'!I:I), "")</f>
        <v>0.0%</v>
      </c>
      <c r="Q285" s="132" t="str">
        <f t="shared" si="3"/>
        <v/>
      </c>
      <c r="R285" s="132" t="str">
        <f t="shared" si="4"/>
        <v/>
      </c>
      <c r="S285" s="185"/>
      <c r="T285" s="185"/>
      <c r="U285" s="35"/>
      <c r="V285" s="4"/>
      <c r="W285" s="4"/>
      <c r="X285" s="4"/>
      <c r="Y285" s="55"/>
      <c r="Z285" s="55" t="str">
        <f t="shared" si="6"/>
        <v/>
      </c>
      <c r="AA285" s="105" t="str">
        <f t="shared" si="7"/>
        <v/>
      </c>
      <c r="AB285" s="152" t="str">
        <f t="shared" si="8"/>
        <v/>
      </c>
      <c r="AC285" s="55"/>
      <c r="AD285" s="55" t="str">
        <f t="shared" si="9"/>
        <v/>
      </c>
      <c r="AE285" s="105" t="str">
        <f t="shared" si="19"/>
        <v/>
      </c>
      <c r="AF285" s="55" t="str">
        <f t="shared" si="10"/>
        <v/>
      </c>
      <c r="AG285" s="55"/>
      <c r="AH285" s="55" t="str">
        <f t="shared" si="11"/>
        <v>#NUM!</v>
      </c>
      <c r="AI285" s="55" t="str">
        <f t="shared" si="12"/>
        <v>#NUM!</v>
      </c>
      <c r="AJ285" s="152" t="str">
        <f t="shared" si="13"/>
        <v/>
      </c>
      <c r="AK285" s="176" t="str">
        <f t="shared" si="14"/>
        <v/>
      </c>
      <c r="AL285" s="176" t="str">
        <f t="shared" si="20"/>
        <v/>
      </c>
      <c r="AM285" s="176" t="str">
        <f t="shared" si="15"/>
        <v/>
      </c>
      <c r="AN285" s="55"/>
      <c r="AO285" s="55"/>
      <c r="AP285" s="55"/>
      <c r="AQ285" s="105" t="str">
        <f t="shared" si="16"/>
        <v/>
      </c>
      <c r="AR285" s="105"/>
      <c r="AS285" s="129" t="str">
        <f>'CADASTRO PROD'!I283</f>
        <v/>
      </c>
      <c r="AT285" s="129" t="str">
        <f t="shared" si="17"/>
        <v>0</v>
      </c>
      <c r="AU285" s="105" t="str">
        <f t="shared" si="21"/>
        <v/>
      </c>
      <c r="AV285" s="129"/>
      <c r="AW285" s="129"/>
      <c r="AX285" s="129"/>
      <c r="AY285" s="129"/>
      <c r="AZ285" s="129"/>
      <c r="BA285" s="55"/>
      <c r="BB285" s="55"/>
      <c r="BC285" s="55"/>
      <c r="BD285" s="55"/>
      <c r="BE285" s="55"/>
    </row>
    <row r="286" ht="30.0" customHeight="1">
      <c r="A286" s="1"/>
      <c r="B286" s="166" t="str">
        <f t="shared" si="1"/>
        <v>0</v>
      </c>
      <c r="C286" s="98" t="str">
        <f t="shared" si="18"/>
        <v>-</v>
      </c>
      <c r="D286" s="151" t="str">
        <f>IF('CADASTRO PROD'!D284 = "","", 'CADASTRO PROD'!D284)</f>
        <v/>
      </c>
      <c r="E286" s="100" t="str">
        <f>IF('CADASTRO PROD'!E284:G284 = "", "", 'CADASTRO PROD'!E284:G284)</f>
        <v/>
      </c>
      <c r="F286" s="92"/>
      <c r="G286" s="93"/>
      <c r="H286" s="101" t="str">
        <f>IFERROR(VLOOKUP(D286, 'CADASTRO PROD'!$D$8:$H$407, 5, FALSE),"")</f>
        <v/>
      </c>
      <c r="I286" s="101" t="str">
        <f>VLOOKUP(D286, 'INVENTÁRIO'!$D$11:$I$511, 6, FALSE)</f>
        <v/>
      </c>
      <c r="J286" s="98" t="str">
        <f t="shared" si="2"/>
        <v/>
      </c>
      <c r="K286" s="103" t="str">
        <f>IF(D286 = "", "", SUMIFS('LANÇAMENTOS ENT'!T:T, 'LANÇAMENTOS ENT'!E:E, D286))</f>
        <v>  </v>
      </c>
      <c r="L286" s="103" t="str">
        <f>IF(D286 = "", "",SUMIFS('LANÇAMENTOS SAÍ'!M:M, 'LANÇAMENTOS SAÍ'!E:E, D286))</f>
        <v>  </v>
      </c>
      <c r="M286" s="124" t="str">
        <f>IF(D286 = "", "", SUMIFS('LANÇAMENTOS ENT'!N:N, 'LANÇAMENTOS ENT'!E:E, D286))</f>
        <v/>
      </c>
      <c r="N286" s="124" t="str">
        <f>IF(D286 = "", "",SUMIFS('LANÇAMENTOS SAÍ'!K:K, 'LANÇAMENTOS SAÍ'!E:E, D286))</f>
        <v/>
      </c>
      <c r="O286" s="195" t="str">
        <f>IFERROR(VLOOKUP(D286,'INVENTÁRIO'!$D$11:$L$411, 9, FALSE)/SUM('INVENTÁRIO'!L:L),"")</f>
        <v>0.0%</v>
      </c>
      <c r="P286" s="195" t="str">
        <f>IFERROR(I286/SUM('INVENTÁRIO'!I:I), "")</f>
        <v>0.0%</v>
      </c>
      <c r="Q286" s="124" t="str">
        <f t="shared" si="3"/>
        <v/>
      </c>
      <c r="R286" s="124" t="str">
        <f t="shared" si="4"/>
        <v/>
      </c>
      <c r="S286" s="185"/>
      <c r="T286" s="185"/>
      <c r="U286" s="35"/>
      <c r="V286" s="4"/>
      <c r="W286" s="4"/>
      <c r="X286" s="4"/>
      <c r="Y286" s="55"/>
      <c r="Z286" s="55" t="str">
        <f t="shared" si="6"/>
        <v/>
      </c>
      <c r="AA286" s="105" t="str">
        <f t="shared" si="7"/>
        <v/>
      </c>
      <c r="AB286" s="152" t="str">
        <f t="shared" si="8"/>
        <v/>
      </c>
      <c r="AC286" s="55"/>
      <c r="AD286" s="55" t="str">
        <f t="shared" si="9"/>
        <v/>
      </c>
      <c r="AE286" s="105" t="str">
        <f t="shared" si="19"/>
        <v/>
      </c>
      <c r="AF286" s="55" t="str">
        <f t="shared" si="10"/>
        <v/>
      </c>
      <c r="AG286" s="55"/>
      <c r="AH286" s="55" t="str">
        <f t="shared" si="11"/>
        <v>#NUM!</v>
      </c>
      <c r="AI286" s="55" t="str">
        <f t="shared" si="12"/>
        <v>#NUM!</v>
      </c>
      <c r="AJ286" s="152" t="str">
        <f t="shared" si="13"/>
        <v/>
      </c>
      <c r="AK286" s="176" t="str">
        <f t="shared" si="14"/>
        <v/>
      </c>
      <c r="AL286" s="176" t="str">
        <f t="shared" si="20"/>
        <v/>
      </c>
      <c r="AM286" s="176" t="str">
        <f t="shared" si="15"/>
        <v/>
      </c>
      <c r="AN286" s="55"/>
      <c r="AO286" s="55"/>
      <c r="AP286" s="55"/>
      <c r="AQ286" s="105" t="str">
        <f t="shared" si="16"/>
        <v/>
      </c>
      <c r="AR286" s="105"/>
      <c r="AS286" s="129" t="str">
        <f>'CADASTRO PROD'!I284</f>
        <v/>
      </c>
      <c r="AT286" s="129" t="str">
        <f t="shared" si="17"/>
        <v>0</v>
      </c>
      <c r="AU286" s="105" t="str">
        <f t="shared" si="21"/>
        <v/>
      </c>
      <c r="AV286" s="129"/>
      <c r="AW286" s="129"/>
      <c r="AX286" s="129"/>
      <c r="AY286" s="129"/>
      <c r="AZ286" s="129"/>
      <c r="BA286" s="55"/>
      <c r="BB286" s="55"/>
      <c r="BC286" s="55"/>
      <c r="BD286" s="55"/>
      <c r="BE286" s="55"/>
    </row>
    <row r="287" ht="30.0" customHeight="1">
      <c r="A287" s="1"/>
      <c r="B287" s="166" t="str">
        <f t="shared" si="1"/>
        <v>0</v>
      </c>
      <c r="C287" s="108" t="str">
        <f t="shared" si="18"/>
        <v>-</v>
      </c>
      <c r="D287" s="150" t="str">
        <f>IF('CADASTRO PROD'!D285 = "","", 'CADASTRO PROD'!D285)</f>
        <v/>
      </c>
      <c r="E287" s="110" t="str">
        <f>IF('CADASTRO PROD'!E285:G285 = "", "", 'CADASTRO PROD'!E285:G285)</f>
        <v/>
      </c>
      <c r="F287" s="92"/>
      <c r="G287" s="93"/>
      <c r="H287" s="111" t="str">
        <f>IFERROR(VLOOKUP(D287, 'CADASTRO PROD'!$D$8:$H$407, 5, FALSE),"")</f>
        <v/>
      </c>
      <c r="I287" s="111" t="str">
        <f>VLOOKUP(D287, 'INVENTÁRIO'!$D$11:$I$511, 6, FALSE)</f>
        <v/>
      </c>
      <c r="J287" s="108" t="str">
        <f t="shared" si="2"/>
        <v/>
      </c>
      <c r="K287" s="113" t="str">
        <f>IF(D287 = "", "", SUMIFS('LANÇAMENTOS ENT'!T:T, 'LANÇAMENTOS ENT'!E:E, D287))</f>
        <v>  </v>
      </c>
      <c r="L287" s="113" t="str">
        <f>IF(D287 = "", "",SUMIFS('LANÇAMENTOS SAÍ'!M:M, 'LANÇAMENTOS SAÍ'!E:E, D287))</f>
        <v>  </v>
      </c>
      <c r="M287" s="132" t="str">
        <f>IF(D287 = "", "", SUMIFS('LANÇAMENTOS ENT'!N:N, 'LANÇAMENTOS ENT'!E:E, D287))</f>
        <v/>
      </c>
      <c r="N287" s="132" t="str">
        <f>IF(D287 = "", "",SUMIFS('LANÇAMENTOS SAÍ'!K:K, 'LANÇAMENTOS SAÍ'!E:E, D287))</f>
        <v/>
      </c>
      <c r="O287" s="197" t="str">
        <f>IFERROR(VLOOKUP(D287,'INVENTÁRIO'!$D$11:$L$411, 9, FALSE)/SUM('INVENTÁRIO'!L:L),"")</f>
        <v>0.0%</v>
      </c>
      <c r="P287" s="197" t="str">
        <f>IFERROR(I287/SUM('INVENTÁRIO'!I:I), "")</f>
        <v>0.0%</v>
      </c>
      <c r="Q287" s="132" t="str">
        <f t="shared" si="3"/>
        <v/>
      </c>
      <c r="R287" s="132" t="str">
        <f t="shared" si="4"/>
        <v/>
      </c>
      <c r="S287" s="185"/>
      <c r="T287" s="185"/>
      <c r="U287" s="35"/>
      <c r="V287" s="4"/>
      <c r="W287" s="4"/>
      <c r="X287" s="4"/>
      <c r="Y287" s="55"/>
      <c r="Z287" s="55" t="str">
        <f t="shared" si="6"/>
        <v/>
      </c>
      <c r="AA287" s="105" t="str">
        <f t="shared" si="7"/>
        <v/>
      </c>
      <c r="AB287" s="152" t="str">
        <f t="shared" si="8"/>
        <v/>
      </c>
      <c r="AC287" s="55"/>
      <c r="AD287" s="55" t="str">
        <f t="shared" si="9"/>
        <v/>
      </c>
      <c r="AE287" s="105" t="str">
        <f t="shared" si="19"/>
        <v/>
      </c>
      <c r="AF287" s="55" t="str">
        <f t="shared" si="10"/>
        <v/>
      </c>
      <c r="AG287" s="55"/>
      <c r="AH287" s="55" t="str">
        <f t="shared" si="11"/>
        <v>#NUM!</v>
      </c>
      <c r="AI287" s="55" t="str">
        <f t="shared" si="12"/>
        <v>#NUM!</v>
      </c>
      <c r="AJ287" s="152" t="str">
        <f t="shared" si="13"/>
        <v/>
      </c>
      <c r="AK287" s="176" t="str">
        <f t="shared" si="14"/>
        <v/>
      </c>
      <c r="AL287" s="176" t="str">
        <f t="shared" si="20"/>
        <v/>
      </c>
      <c r="AM287" s="176" t="str">
        <f t="shared" si="15"/>
        <v/>
      </c>
      <c r="AN287" s="55"/>
      <c r="AO287" s="55"/>
      <c r="AP287" s="55"/>
      <c r="AQ287" s="105" t="str">
        <f t="shared" si="16"/>
        <v/>
      </c>
      <c r="AR287" s="105"/>
      <c r="AS287" s="129" t="str">
        <f>'CADASTRO PROD'!I285</f>
        <v/>
      </c>
      <c r="AT287" s="129" t="str">
        <f t="shared" si="17"/>
        <v>0</v>
      </c>
      <c r="AU287" s="105" t="str">
        <f t="shared" si="21"/>
        <v/>
      </c>
      <c r="AV287" s="129"/>
      <c r="AW287" s="129"/>
      <c r="AX287" s="129"/>
      <c r="AY287" s="129"/>
      <c r="AZ287" s="129"/>
      <c r="BA287" s="55"/>
      <c r="BB287" s="55"/>
      <c r="BC287" s="55"/>
      <c r="BD287" s="55"/>
      <c r="BE287" s="55"/>
    </row>
    <row r="288" ht="30.0" customHeight="1">
      <c r="A288" s="1"/>
      <c r="B288" s="166" t="str">
        <f t="shared" si="1"/>
        <v>0</v>
      </c>
      <c r="C288" s="98" t="str">
        <f t="shared" si="18"/>
        <v>-</v>
      </c>
      <c r="D288" s="151" t="str">
        <f>IF('CADASTRO PROD'!D286 = "","", 'CADASTRO PROD'!D286)</f>
        <v/>
      </c>
      <c r="E288" s="100" t="str">
        <f>IF('CADASTRO PROD'!E286:G286 = "", "", 'CADASTRO PROD'!E286:G286)</f>
        <v/>
      </c>
      <c r="F288" s="92"/>
      <c r="G288" s="93"/>
      <c r="H288" s="101" t="str">
        <f>IFERROR(VLOOKUP(D288, 'CADASTRO PROD'!$D$8:$H$407, 5, FALSE),"")</f>
        <v/>
      </c>
      <c r="I288" s="101" t="str">
        <f>VLOOKUP(D288, 'INVENTÁRIO'!$D$11:$I$511, 6, FALSE)</f>
        <v/>
      </c>
      <c r="J288" s="98" t="str">
        <f t="shared" si="2"/>
        <v/>
      </c>
      <c r="K288" s="103" t="str">
        <f>IF(D288 = "", "", SUMIFS('LANÇAMENTOS ENT'!T:T, 'LANÇAMENTOS ENT'!E:E, D288))</f>
        <v>  </v>
      </c>
      <c r="L288" s="103" t="str">
        <f>IF(D288 = "", "",SUMIFS('LANÇAMENTOS SAÍ'!M:M, 'LANÇAMENTOS SAÍ'!E:E, D288))</f>
        <v>  </v>
      </c>
      <c r="M288" s="124" t="str">
        <f>IF(D288 = "", "", SUMIFS('LANÇAMENTOS ENT'!N:N, 'LANÇAMENTOS ENT'!E:E, D288))</f>
        <v/>
      </c>
      <c r="N288" s="124" t="str">
        <f>IF(D288 = "", "",SUMIFS('LANÇAMENTOS SAÍ'!K:K, 'LANÇAMENTOS SAÍ'!E:E, D288))</f>
        <v/>
      </c>
      <c r="O288" s="195" t="str">
        <f>IFERROR(VLOOKUP(D288,'INVENTÁRIO'!$D$11:$L$411, 9, FALSE)/SUM('INVENTÁRIO'!L:L),"")</f>
        <v>0.0%</v>
      </c>
      <c r="P288" s="195" t="str">
        <f>IFERROR(I288/SUM('INVENTÁRIO'!I:I), "")</f>
        <v>0.0%</v>
      </c>
      <c r="Q288" s="124" t="str">
        <f t="shared" si="3"/>
        <v/>
      </c>
      <c r="R288" s="124" t="str">
        <f t="shared" si="4"/>
        <v/>
      </c>
      <c r="S288" s="185"/>
      <c r="T288" s="185"/>
      <c r="U288" s="35"/>
      <c r="V288" s="4"/>
      <c r="W288" s="4"/>
      <c r="X288" s="4"/>
      <c r="Y288" s="55"/>
      <c r="Z288" s="55" t="str">
        <f t="shared" si="6"/>
        <v/>
      </c>
      <c r="AA288" s="105" t="str">
        <f t="shared" si="7"/>
        <v/>
      </c>
      <c r="AB288" s="152" t="str">
        <f t="shared" si="8"/>
        <v/>
      </c>
      <c r="AC288" s="55"/>
      <c r="AD288" s="55" t="str">
        <f t="shared" si="9"/>
        <v/>
      </c>
      <c r="AE288" s="105" t="str">
        <f t="shared" si="19"/>
        <v/>
      </c>
      <c r="AF288" s="55" t="str">
        <f t="shared" si="10"/>
        <v/>
      </c>
      <c r="AG288" s="55"/>
      <c r="AH288" s="55" t="str">
        <f t="shared" si="11"/>
        <v>#NUM!</v>
      </c>
      <c r="AI288" s="55" t="str">
        <f t="shared" si="12"/>
        <v>#NUM!</v>
      </c>
      <c r="AJ288" s="152" t="str">
        <f t="shared" si="13"/>
        <v/>
      </c>
      <c r="AK288" s="176" t="str">
        <f t="shared" si="14"/>
        <v/>
      </c>
      <c r="AL288" s="176" t="str">
        <f t="shared" si="20"/>
        <v/>
      </c>
      <c r="AM288" s="176" t="str">
        <f t="shared" si="15"/>
        <v/>
      </c>
      <c r="AN288" s="55"/>
      <c r="AO288" s="55"/>
      <c r="AP288" s="55"/>
      <c r="AQ288" s="105" t="str">
        <f t="shared" si="16"/>
        <v/>
      </c>
      <c r="AR288" s="105"/>
      <c r="AS288" s="129" t="str">
        <f>'CADASTRO PROD'!I286</f>
        <v/>
      </c>
      <c r="AT288" s="129" t="str">
        <f t="shared" si="17"/>
        <v>0</v>
      </c>
      <c r="AU288" s="105" t="str">
        <f t="shared" si="21"/>
        <v/>
      </c>
      <c r="AV288" s="129"/>
      <c r="AW288" s="129"/>
      <c r="AX288" s="129"/>
      <c r="AY288" s="129"/>
      <c r="AZ288" s="129"/>
      <c r="BA288" s="55"/>
      <c r="BB288" s="55"/>
      <c r="BC288" s="55"/>
      <c r="BD288" s="55"/>
      <c r="BE288" s="55"/>
    </row>
    <row r="289" ht="30.0" customHeight="1">
      <c r="A289" s="1"/>
      <c r="B289" s="166" t="str">
        <f t="shared" si="1"/>
        <v>0</v>
      </c>
      <c r="C289" s="108" t="str">
        <f t="shared" si="18"/>
        <v>-</v>
      </c>
      <c r="D289" s="150" t="str">
        <f>IF('CADASTRO PROD'!D287 = "","", 'CADASTRO PROD'!D287)</f>
        <v/>
      </c>
      <c r="E289" s="110" t="str">
        <f>IF('CADASTRO PROD'!E287:G287 = "", "", 'CADASTRO PROD'!E287:G287)</f>
        <v/>
      </c>
      <c r="F289" s="92"/>
      <c r="G289" s="93"/>
      <c r="H289" s="111" t="str">
        <f>IFERROR(VLOOKUP(D289, 'CADASTRO PROD'!$D$8:$H$407, 5, FALSE),"")</f>
        <v/>
      </c>
      <c r="I289" s="111" t="str">
        <f>VLOOKUP(D289, 'INVENTÁRIO'!$D$11:$I$511, 6, FALSE)</f>
        <v/>
      </c>
      <c r="J289" s="108" t="str">
        <f t="shared" si="2"/>
        <v/>
      </c>
      <c r="K289" s="113" t="str">
        <f>IF(D289 = "", "", SUMIFS('LANÇAMENTOS ENT'!T:T, 'LANÇAMENTOS ENT'!E:E, D289))</f>
        <v>  </v>
      </c>
      <c r="L289" s="113" t="str">
        <f>IF(D289 = "", "",SUMIFS('LANÇAMENTOS SAÍ'!M:M, 'LANÇAMENTOS SAÍ'!E:E, D289))</f>
        <v>  </v>
      </c>
      <c r="M289" s="132" t="str">
        <f>IF(D289 = "", "", SUMIFS('LANÇAMENTOS ENT'!N:N, 'LANÇAMENTOS ENT'!E:E, D289))</f>
        <v/>
      </c>
      <c r="N289" s="132" t="str">
        <f>IF(D289 = "", "",SUMIFS('LANÇAMENTOS SAÍ'!K:K, 'LANÇAMENTOS SAÍ'!E:E, D289))</f>
        <v/>
      </c>
      <c r="O289" s="197" t="str">
        <f>IFERROR(VLOOKUP(D289,'INVENTÁRIO'!$D$11:$L$411, 9, FALSE)/SUM('INVENTÁRIO'!L:L),"")</f>
        <v>0.0%</v>
      </c>
      <c r="P289" s="197" t="str">
        <f>IFERROR(I289/SUM('INVENTÁRIO'!I:I), "")</f>
        <v>0.0%</v>
      </c>
      <c r="Q289" s="132" t="str">
        <f t="shared" si="3"/>
        <v/>
      </c>
      <c r="R289" s="132" t="str">
        <f t="shared" si="4"/>
        <v/>
      </c>
      <c r="S289" s="185"/>
      <c r="T289" s="185"/>
      <c r="U289" s="35"/>
      <c r="V289" s="4"/>
      <c r="W289" s="4"/>
      <c r="X289" s="4"/>
      <c r="Y289" s="55"/>
      <c r="Z289" s="55" t="str">
        <f t="shared" si="6"/>
        <v/>
      </c>
      <c r="AA289" s="105" t="str">
        <f t="shared" si="7"/>
        <v/>
      </c>
      <c r="AB289" s="152" t="str">
        <f t="shared" si="8"/>
        <v/>
      </c>
      <c r="AC289" s="55"/>
      <c r="AD289" s="55" t="str">
        <f t="shared" si="9"/>
        <v/>
      </c>
      <c r="AE289" s="105" t="str">
        <f t="shared" si="19"/>
        <v/>
      </c>
      <c r="AF289" s="55" t="str">
        <f t="shared" si="10"/>
        <v/>
      </c>
      <c r="AG289" s="55"/>
      <c r="AH289" s="55" t="str">
        <f t="shared" si="11"/>
        <v>#NUM!</v>
      </c>
      <c r="AI289" s="55" t="str">
        <f t="shared" si="12"/>
        <v>#NUM!</v>
      </c>
      <c r="AJ289" s="152" t="str">
        <f t="shared" si="13"/>
        <v/>
      </c>
      <c r="AK289" s="176" t="str">
        <f t="shared" si="14"/>
        <v/>
      </c>
      <c r="AL289" s="176" t="str">
        <f t="shared" si="20"/>
        <v/>
      </c>
      <c r="AM289" s="176" t="str">
        <f t="shared" si="15"/>
        <v/>
      </c>
      <c r="AN289" s="55"/>
      <c r="AO289" s="55"/>
      <c r="AP289" s="55"/>
      <c r="AQ289" s="105" t="str">
        <f t="shared" si="16"/>
        <v/>
      </c>
      <c r="AR289" s="105"/>
      <c r="AS289" s="129" t="str">
        <f>'CADASTRO PROD'!I287</f>
        <v/>
      </c>
      <c r="AT289" s="129" t="str">
        <f t="shared" si="17"/>
        <v>0</v>
      </c>
      <c r="AU289" s="105" t="str">
        <f t="shared" si="21"/>
        <v/>
      </c>
      <c r="AV289" s="129"/>
      <c r="AW289" s="129"/>
      <c r="AX289" s="129"/>
      <c r="AY289" s="129"/>
      <c r="AZ289" s="129"/>
      <c r="BA289" s="55"/>
      <c r="BB289" s="55"/>
      <c r="BC289" s="55"/>
      <c r="BD289" s="55"/>
      <c r="BE289" s="55"/>
    </row>
    <row r="290" ht="30.0" customHeight="1">
      <c r="A290" s="1"/>
      <c r="B290" s="166" t="str">
        <f t="shared" si="1"/>
        <v>0</v>
      </c>
      <c r="C290" s="98" t="str">
        <f t="shared" si="18"/>
        <v>-</v>
      </c>
      <c r="D290" s="151" t="str">
        <f>IF('CADASTRO PROD'!D288 = "","", 'CADASTRO PROD'!D288)</f>
        <v/>
      </c>
      <c r="E290" s="100" t="str">
        <f>IF('CADASTRO PROD'!E288:G288 = "", "", 'CADASTRO PROD'!E288:G288)</f>
        <v/>
      </c>
      <c r="F290" s="92"/>
      <c r="G290" s="93"/>
      <c r="H290" s="101" t="str">
        <f>IFERROR(VLOOKUP(D290, 'CADASTRO PROD'!$D$8:$H$407, 5, FALSE),"")</f>
        <v/>
      </c>
      <c r="I290" s="101" t="str">
        <f>VLOOKUP(D290, 'INVENTÁRIO'!$D$11:$I$511, 6, FALSE)</f>
        <v/>
      </c>
      <c r="J290" s="98" t="str">
        <f t="shared" si="2"/>
        <v/>
      </c>
      <c r="K290" s="103" t="str">
        <f>IF(D290 = "", "", SUMIFS('LANÇAMENTOS ENT'!T:T, 'LANÇAMENTOS ENT'!E:E, D290))</f>
        <v>  </v>
      </c>
      <c r="L290" s="103" t="str">
        <f>IF(D290 = "", "",SUMIFS('LANÇAMENTOS SAÍ'!M:M, 'LANÇAMENTOS SAÍ'!E:E, D290))</f>
        <v>  </v>
      </c>
      <c r="M290" s="124" t="str">
        <f>IF(D290 = "", "", SUMIFS('LANÇAMENTOS ENT'!N:N, 'LANÇAMENTOS ENT'!E:E, D290))</f>
        <v/>
      </c>
      <c r="N290" s="124" t="str">
        <f>IF(D290 = "", "",SUMIFS('LANÇAMENTOS SAÍ'!K:K, 'LANÇAMENTOS SAÍ'!E:E, D290))</f>
        <v/>
      </c>
      <c r="O290" s="195" t="str">
        <f>IFERROR(VLOOKUP(D290,'INVENTÁRIO'!$D$11:$L$411, 9, FALSE)/SUM('INVENTÁRIO'!L:L),"")</f>
        <v>0.0%</v>
      </c>
      <c r="P290" s="195" t="str">
        <f>IFERROR(I290/SUM('INVENTÁRIO'!I:I), "")</f>
        <v>0.0%</v>
      </c>
      <c r="Q290" s="124" t="str">
        <f t="shared" si="3"/>
        <v/>
      </c>
      <c r="R290" s="124" t="str">
        <f t="shared" si="4"/>
        <v/>
      </c>
      <c r="S290" s="185"/>
      <c r="T290" s="185"/>
      <c r="U290" s="35"/>
      <c r="V290" s="4"/>
      <c r="W290" s="4"/>
      <c r="X290" s="4"/>
      <c r="Y290" s="55"/>
      <c r="Z290" s="55" t="str">
        <f t="shared" si="6"/>
        <v/>
      </c>
      <c r="AA290" s="105" t="str">
        <f t="shared" si="7"/>
        <v/>
      </c>
      <c r="AB290" s="152" t="str">
        <f t="shared" si="8"/>
        <v/>
      </c>
      <c r="AC290" s="55"/>
      <c r="AD290" s="55" t="str">
        <f t="shared" si="9"/>
        <v/>
      </c>
      <c r="AE290" s="105" t="str">
        <f t="shared" si="19"/>
        <v/>
      </c>
      <c r="AF290" s="55" t="str">
        <f t="shared" si="10"/>
        <v/>
      </c>
      <c r="AG290" s="55"/>
      <c r="AH290" s="55" t="str">
        <f t="shared" si="11"/>
        <v>#NUM!</v>
      </c>
      <c r="AI290" s="55" t="str">
        <f t="shared" si="12"/>
        <v>#NUM!</v>
      </c>
      <c r="AJ290" s="152" t="str">
        <f t="shared" si="13"/>
        <v/>
      </c>
      <c r="AK290" s="176" t="str">
        <f t="shared" si="14"/>
        <v/>
      </c>
      <c r="AL290" s="176" t="str">
        <f t="shared" si="20"/>
        <v/>
      </c>
      <c r="AM290" s="176" t="str">
        <f t="shared" si="15"/>
        <v/>
      </c>
      <c r="AN290" s="55"/>
      <c r="AO290" s="55"/>
      <c r="AP290" s="55"/>
      <c r="AQ290" s="105" t="str">
        <f t="shared" si="16"/>
        <v/>
      </c>
      <c r="AR290" s="105"/>
      <c r="AS290" s="129" t="str">
        <f>'CADASTRO PROD'!I288</f>
        <v/>
      </c>
      <c r="AT290" s="129" t="str">
        <f t="shared" si="17"/>
        <v>0</v>
      </c>
      <c r="AU290" s="105" t="str">
        <f t="shared" si="21"/>
        <v/>
      </c>
      <c r="AV290" s="129"/>
      <c r="AW290" s="129"/>
      <c r="AX290" s="129"/>
      <c r="AY290" s="129"/>
      <c r="AZ290" s="129"/>
      <c r="BA290" s="55"/>
      <c r="BB290" s="55"/>
      <c r="BC290" s="55"/>
      <c r="BD290" s="55"/>
      <c r="BE290" s="55"/>
    </row>
    <row r="291" ht="30.0" customHeight="1">
      <c r="A291" s="1"/>
      <c r="B291" s="166" t="str">
        <f t="shared" si="1"/>
        <v>0</v>
      </c>
      <c r="C291" s="108" t="str">
        <f t="shared" si="18"/>
        <v>-</v>
      </c>
      <c r="D291" s="150" t="str">
        <f>IF('CADASTRO PROD'!D289 = "","", 'CADASTRO PROD'!D289)</f>
        <v/>
      </c>
      <c r="E291" s="110" t="str">
        <f>IF('CADASTRO PROD'!E289:G289 = "", "", 'CADASTRO PROD'!E289:G289)</f>
        <v/>
      </c>
      <c r="F291" s="92"/>
      <c r="G291" s="93"/>
      <c r="H291" s="111" t="str">
        <f>IFERROR(VLOOKUP(D291, 'CADASTRO PROD'!$D$8:$H$407, 5, FALSE),"")</f>
        <v/>
      </c>
      <c r="I291" s="111" t="str">
        <f>VLOOKUP(D291, 'INVENTÁRIO'!$D$11:$I$511, 6, FALSE)</f>
        <v/>
      </c>
      <c r="J291" s="108" t="str">
        <f t="shared" si="2"/>
        <v/>
      </c>
      <c r="K291" s="113" t="str">
        <f>IF(D291 = "", "", SUMIFS('LANÇAMENTOS ENT'!T:T, 'LANÇAMENTOS ENT'!E:E, D291))</f>
        <v>  </v>
      </c>
      <c r="L291" s="113" t="str">
        <f>IF(D291 = "", "",SUMIFS('LANÇAMENTOS SAÍ'!M:M, 'LANÇAMENTOS SAÍ'!E:E, D291))</f>
        <v>  </v>
      </c>
      <c r="M291" s="132" t="str">
        <f>IF(D291 = "", "", SUMIFS('LANÇAMENTOS ENT'!N:N, 'LANÇAMENTOS ENT'!E:E, D291))</f>
        <v/>
      </c>
      <c r="N291" s="132" t="str">
        <f>IF(D291 = "", "",SUMIFS('LANÇAMENTOS SAÍ'!K:K, 'LANÇAMENTOS SAÍ'!E:E, D291))</f>
        <v/>
      </c>
      <c r="O291" s="197" t="str">
        <f>IFERROR(VLOOKUP(D291,'INVENTÁRIO'!$D$11:$L$411, 9, FALSE)/SUM('INVENTÁRIO'!L:L),"")</f>
        <v>0.0%</v>
      </c>
      <c r="P291" s="197" t="str">
        <f>IFERROR(I291/SUM('INVENTÁRIO'!I:I), "")</f>
        <v>0.0%</v>
      </c>
      <c r="Q291" s="132" t="str">
        <f t="shared" si="3"/>
        <v/>
      </c>
      <c r="R291" s="132" t="str">
        <f t="shared" si="4"/>
        <v/>
      </c>
      <c r="S291" s="185"/>
      <c r="T291" s="185"/>
      <c r="U291" s="35"/>
      <c r="V291" s="4"/>
      <c r="W291" s="4"/>
      <c r="X291" s="4"/>
      <c r="Y291" s="55"/>
      <c r="Z291" s="55" t="str">
        <f t="shared" si="6"/>
        <v/>
      </c>
      <c r="AA291" s="105" t="str">
        <f t="shared" si="7"/>
        <v/>
      </c>
      <c r="AB291" s="152" t="str">
        <f t="shared" si="8"/>
        <v/>
      </c>
      <c r="AC291" s="55"/>
      <c r="AD291" s="55" t="str">
        <f t="shared" si="9"/>
        <v/>
      </c>
      <c r="AE291" s="105" t="str">
        <f t="shared" si="19"/>
        <v/>
      </c>
      <c r="AF291" s="55" t="str">
        <f t="shared" si="10"/>
        <v/>
      </c>
      <c r="AG291" s="55"/>
      <c r="AH291" s="55" t="str">
        <f t="shared" si="11"/>
        <v>#NUM!</v>
      </c>
      <c r="AI291" s="55" t="str">
        <f t="shared" si="12"/>
        <v>#NUM!</v>
      </c>
      <c r="AJ291" s="152" t="str">
        <f t="shared" si="13"/>
        <v/>
      </c>
      <c r="AK291" s="176" t="str">
        <f t="shared" si="14"/>
        <v/>
      </c>
      <c r="AL291" s="176" t="str">
        <f t="shared" si="20"/>
        <v/>
      </c>
      <c r="AM291" s="176" t="str">
        <f t="shared" si="15"/>
        <v/>
      </c>
      <c r="AN291" s="55"/>
      <c r="AO291" s="55"/>
      <c r="AP291" s="55"/>
      <c r="AQ291" s="105" t="str">
        <f t="shared" si="16"/>
        <v/>
      </c>
      <c r="AR291" s="105"/>
      <c r="AS291" s="129" t="str">
        <f>'CADASTRO PROD'!I289</f>
        <v/>
      </c>
      <c r="AT291" s="129" t="str">
        <f t="shared" si="17"/>
        <v>0</v>
      </c>
      <c r="AU291" s="105" t="str">
        <f t="shared" si="21"/>
        <v/>
      </c>
      <c r="AV291" s="129"/>
      <c r="AW291" s="129"/>
      <c r="AX291" s="129"/>
      <c r="AY291" s="129"/>
      <c r="AZ291" s="129"/>
      <c r="BA291" s="55"/>
      <c r="BB291" s="55"/>
      <c r="BC291" s="55"/>
      <c r="BD291" s="55"/>
      <c r="BE291" s="55"/>
    </row>
    <row r="292" ht="30.0" customHeight="1">
      <c r="A292" s="1"/>
      <c r="B292" s="166" t="str">
        <f t="shared" si="1"/>
        <v>0</v>
      </c>
      <c r="C292" s="98" t="str">
        <f t="shared" si="18"/>
        <v>-</v>
      </c>
      <c r="D292" s="151" t="str">
        <f>IF('CADASTRO PROD'!D290 = "","", 'CADASTRO PROD'!D290)</f>
        <v/>
      </c>
      <c r="E292" s="100" t="str">
        <f>IF('CADASTRO PROD'!E290:G290 = "", "", 'CADASTRO PROD'!E290:G290)</f>
        <v/>
      </c>
      <c r="F292" s="92"/>
      <c r="G292" s="93"/>
      <c r="H292" s="101" t="str">
        <f>IFERROR(VLOOKUP(D292, 'CADASTRO PROD'!$D$8:$H$407, 5, FALSE),"")</f>
        <v/>
      </c>
      <c r="I292" s="101" t="str">
        <f>VLOOKUP(D292, 'INVENTÁRIO'!$D$11:$I$511, 6, FALSE)</f>
        <v/>
      </c>
      <c r="J292" s="98" t="str">
        <f t="shared" si="2"/>
        <v/>
      </c>
      <c r="K292" s="103" t="str">
        <f>IF(D292 = "", "", SUMIFS('LANÇAMENTOS ENT'!T:T, 'LANÇAMENTOS ENT'!E:E, D292))</f>
        <v>  </v>
      </c>
      <c r="L292" s="103" t="str">
        <f>IF(D292 = "", "",SUMIFS('LANÇAMENTOS SAÍ'!M:M, 'LANÇAMENTOS SAÍ'!E:E, D292))</f>
        <v>  </v>
      </c>
      <c r="M292" s="124" t="str">
        <f>IF(D292 = "", "", SUMIFS('LANÇAMENTOS ENT'!N:N, 'LANÇAMENTOS ENT'!E:E, D292))</f>
        <v/>
      </c>
      <c r="N292" s="124" t="str">
        <f>IF(D292 = "", "",SUMIFS('LANÇAMENTOS SAÍ'!K:K, 'LANÇAMENTOS SAÍ'!E:E, D292))</f>
        <v/>
      </c>
      <c r="O292" s="195" t="str">
        <f>IFERROR(VLOOKUP(D292,'INVENTÁRIO'!$D$11:$L$411, 9, FALSE)/SUM('INVENTÁRIO'!L:L),"")</f>
        <v>0.0%</v>
      </c>
      <c r="P292" s="195" t="str">
        <f>IFERROR(I292/SUM('INVENTÁRIO'!I:I), "")</f>
        <v>0.0%</v>
      </c>
      <c r="Q292" s="124" t="str">
        <f t="shared" si="3"/>
        <v/>
      </c>
      <c r="R292" s="124" t="str">
        <f t="shared" si="4"/>
        <v/>
      </c>
      <c r="S292" s="185"/>
      <c r="T292" s="185"/>
      <c r="U292" s="35"/>
      <c r="V292" s="4"/>
      <c r="W292" s="4"/>
      <c r="X292" s="4"/>
      <c r="Y292" s="55"/>
      <c r="Z292" s="55" t="str">
        <f t="shared" si="6"/>
        <v/>
      </c>
      <c r="AA292" s="105" t="str">
        <f t="shared" si="7"/>
        <v/>
      </c>
      <c r="AB292" s="152" t="str">
        <f t="shared" si="8"/>
        <v/>
      </c>
      <c r="AC292" s="55"/>
      <c r="AD292" s="55" t="str">
        <f t="shared" si="9"/>
        <v/>
      </c>
      <c r="AE292" s="105" t="str">
        <f t="shared" si="19"/>
        <v/>
      </c>
      <c r="AF292" s="55" t="str">
        <f t="shared" si="10"/>
        <v/>
      </c>
      <c r="AG292" s="55"/>
      <c r="AH292" s="55" t="str">
        <f t="shared" si="11"/>
        <v>#NUM!</v>
      </c>
      <c r="AI292" s="55" t="str">
        <f t="shared" si="12"/>
        <v>#NUM!</v>
      </c>
      <c r="AJ292" s="152" t="str">
        <f t="shared" si="13"/>
        <v/>
      </c>
      <c r="AK292" s="176" t="str">
        <f t="shared" si="14"/>
        <v/>
      </c>
      <c r="AL292" s="176" t="str">
        <f t="shared" si="20"/>
        <v/>
      </c>
      <c r="AM292" s="176" t="str">
        <f t="shared" si="15"/>
        <v/>
      </c>
      <c r="AN292" s="55"/>
      <c r="AO292" s="55"/>
      <c r="AP292" s="55"/>
      <c r="AQ292" s="105" t="str">
        <f t="shared" si="16"/>
        <v/>
      </c>
      <c r="AR292" s="105"/>
      <c r="AS292" s="129" t="str">
        <f>'CADASTRO PROD'!I290</f>
        <v/>
      </c>
      <c r="AT292" s="129" t="str">
        <f t="shared" si="17"/>
        <v>0</v>
      </c>
      <c r="AU292" s="105" t="str">
        <f t="shared" si="21"/>
        <v/>
      </c>
      <c r="AV292" s="129"/>
      <c r="AW292" s="129"/>
      <c r="AX292" s="129"/>
      <c r="AY292" s="129"/>
      <c r="AZ292" s="129"/>
      <c r="BA292" s="55"/>
      <c r="BB292" s="55"/>
      <c r="BC292" s="55"/>
      <c r="BD292" s="55"/>
      <c r="BE292" s="55"/>
    </row>
    <row r="293" ht="30.0" customHeight="1">
      <c r="A293" s="1"/>
      <c r="B293" s="166" t="str">
        <f t="shared" si="1"/>
        <v>0</v>
      </c>
      <c r="C293" s="108" t="str">
        <f t="shared" si="18"/>
        <v>-</v>
      </c>
      <c r="D293" s="150" t="str">
        <f>IF('CADASTRO PROD'!D291 = "","", 'CADASTRO PROD'!D291)</f>
        <v/>
      </c>
      <c r="E293" s="110" t="str">
        <f>IF('CADASTRO PROD'!E291:G291 = "", "", 'CADASTRO PROD'!E291:G291)</f>
        <v/>
      </c>
      <c r="F293" s="92"/>
      <c r="G293" s="93"/>
      <c r="H293" s="111" t="str">
        <f>IFERROR(VLOOKUP(D293, 'CADASTRO PROD'!$D$8:$H$407, 5, FALSE),"")</f>
        <v/>
      </c>
      <c r="I293" s="111" t="str">
        <f>VLOOKUP(D293, 'INVENTÁRIO'!$D$11:$I$511, 6, FALSE)</f>
        <v/>
      </c>
      <c r="J293" s="108" t="str">
        <f t="shared" si="2"/>
        <v/>
      </c>
      <c r="K293" s="113" t="str">
        <f>IF(D293 = "", "", SUMIFS('LANÇAMENTOS ENT'!T:T, 'LANÇAMENTOS ENT'!E:E, D293))</f>
        <v>  </v>
      </c>
      <c r="L293" s="113" t="str">
        <f>IF(D293 = "", "",SUMIFS('LANÇAMENTOS SAÍ'!M:M, 'LANÇAMENTOS SAÍ'!E:E, D293))</f>
        <v>  </v>
      </c>
      <c r="M293" s="132" t="str">
        <f>IF(D293 = "", "", SUMIFS('LANÇAMENTOS ENT'!N:N, 'LANÇAMENTOS ENT'!E:E, D293))</f>
        <v/>
      </c>
      <c r="N293" s="132" t="str">
        <f>IF(D293 = "", "",SUMIFS('LANÇAMENTOS SAÍ'!K:K, 'LANÇAMENTOS SAÍ'!E:E, D293))</f>
        <v/>
      </c>
      <c r="O293" s="197" t="str">
        <f>IFERROR(VLOOKUP(D293,'INVENTÁRIO'!$D$11:$L$411, 9, FALSE)/SUM('INVENTÁRIO'!L:L),"")</f>
        <v>0.0%</v>
      </c>
      <c r="P293" s="197" t="str">
        <f>IFERROR(I293/SUM('INVENTÁRIO'!I:I), "")</f>
        <v>0.0%</v>
      </c>
      <c r="Q293" s="132" t="str">
        <f t="shared" si="3"/>
        <v/>
      </c>
      <c r="R293" s="132" t="str">
        <f t="shared" si="4"/>
        <v/>
      </c>
      <c r="S293" s="185"/>
      <c r="T293" s="185"/>
      <c r="U293" s="35"/>
      <c r="V293" s="4"/>
      <c r="W293" s="4"/>
      <c r="X293" s="4"/>
      <c r="Y293" s="55"/>
      <c r="Z293" s="55" t="str">
        <f t="shared" si="6"/>
        <v/>
      </c>
      <c r="AA293" s="105" t="str">
        <f t="shared" si="7"/>
        <v/>
      </c>
      <c r="AB293" s="152" t="str">
        <f t="shared" si="8"/>
        <v/>
      </c>
      <c r="AC293" s="55"/>
      <c r="AD293" s="55" t="str">
        <f t="shared" si="9"/>
        <v/>
      </c>
      <c r="AE293" s="105" t="str">
        <f t="shared" si="19"/>
        <v/>
      </c>
      <c r="AF293" s="55" t="str">
        <f t="shared" si="10"/>
        <v/>
      </c>
      <c r="AG293" s="55"/>
      <c r="AH293" s="55" t="str">
        <f t="shared" si="11"/>
        <v>#NUM!</v>
      </c>
      <c r="AI293" s="55" t="str">
        <f t="shared" si="12"/>
        <v>#NUM!</v>
      </c>
      <c r="AJ293" s="152" t="str">
        <f t="shared" si="13"/>
        <v/>
      </c>
      <c r="AK293" s="176" t="str">
        <f t="shared" si="14"/>
        <v/>
      </c>
      <c r="AL293" s="176" t="str">
        <f t="shared" si="20"/>
        <v/>
      </c>
      <c r="AM293" s="176" t="str">
        <f t="shared" si="15"/>
        <v/>
      </c>
      <c r="AN293" s="55"/>
      <c r="AO293" s="55"/>
      <c r="AP293" s="55"/>
      <c r="AQ293" s="105" t="str">
        <f t="shared" si="16"/>
        <v/>
      </c>
      <c r="AR293" s="105"/>
      <c r="AS293" s="129" t="str">
        <f>'CADASTRO PROD'!I291</f>
        <v/>
      </c>
      <c r="AT293" s="129" t="str">
        <f t="shared" si="17"/>
        <v>0</v>
      </c>
      <c r="AU293" s="105" t="str">
        <f t="shared" si="21"/>
        <v/>
      </c>
      <c r="AV293" s="129"/>
      <c r="AW293" s="129"/>
      <c r="AX293" s="129"/>
      <c r="AY293" s="129"/>
      <c r="AZ293" s="129"/>
      <c r="BA293" s="55"/>
      <c r="BB293" s="55"/>
      <c r="BC293" s="55"/>
      <c r="BD293" s="55"/>
      <c r="BE293" s="55"/>
    </row>
    <row r="294" ht="30.0" customHeight="1">
      <c r="A294" s="1"/>
      <c r="B294" s="166" t="str">
        <f t="shared" si="1"/>
        <v>0</v>
      </c>
      <c r="C294" s="98" t="str">
        <f t="shared" si="18"/>
        <v>-</v>
      </c>
      <c r="D294" s="151" t="str">
        <f>IF('CADASTRO PROD'!D292 = "","", 'CADASTRO PROD'!D292)</f>
        <v/>
      </c>
      <c r="E294" s="100" t="str">
        <f>IF('CADASTRO PROD'!E292:G292 = "", "", 'CADASTRO PROD'!E292:G292)</f>
        <v/>
      </c>
      <c r="F294" s="92"/>
      <c r="G294" s="93"/>
      <c r="H294" s="101" t="str">
        <f>IFERROR(VLOOKUP(D294, 'CADASTRO PROD'!$D$8:$H$407, 5, FALSE),"")</f>
        <v/>
      </c>
      <c r="I294" s="101" t="str">
        <f>VLOOKUP(D294, 'INVENTÁRIO'!$D$11:$I$511, 6, FALSE)</f>
        <v/>
      </c>
      <c r="J294" s="98" t="str">
        <f t="shared" si="2"/>
        <v/>
      </c>
      <c r="K294" s="103" t="str">
        <f>IF(D294 = "", "", SUMIFS('LANÇAMENTOS ENT'!T:T, 'LANÇAMENTOS ENT'!E:E, D294))</f>
        <v>  </v>
      </c>
      <c r="L294" s="103" t="str">
        <f>IF(D294 = "", "",SUMIFS('LANÇAMENTOS SAÍ'!M:M, 'LANÇAMENTOS SAÍ'!E:E, D294))</f>
        <v>  </v>
      </c>
      <c r="M294" s="124" t="str">
        <f>IF(D294 = "", "", SUMIFS('LANÇAMENTOS ENT'!N:N, 'LANÇAMENTOS ENT'!E:E, D294))</f>
        <v/>
      </c>
      <c r="N294" s="124" t="str">
        <f>IF(D294 = "", "",SUMIFS('LANÇAMENTOS SAÍ'!K:K, 'LANÇAMENTOS SAÍ'!E:E, D294))</f>
        <v/>
      </c>
      <c r="O294" s="195" t="str">
        <f>IFERROR(VLOOKUP(D294,'INVENTÁRIO'!$D$11:$L$411, 9, FALSE)/SUM('INVENTÁRIO'!L:L),"")</f>
        <v>0.0%</v>
      </c>
      <c r="P294" s="195" t="str">
        <f>IFERROR(I294/SUM('INVENTÁRIO'!I:I), "")</f>
        <v>0.0%</v>
      </c>
      <c r="Q294" s="124" t="str">
        <f t="shared" si="3"/>
        <v/>
      </c>
      <c r="R294" s="124" t="str">
        <f t="shared" si="4"/>
        <v/>
      </c>
      <c r="S294" s="185"/>
      <c r="T294" s="185"/>
      <c r="U294" s="35"/>
      <c r="V294" s="4"/>
      <c r="W294" s="4"/>
      <c r="X294" s="4"/>
      <c r="Y294" s="55"/>
      <c r="Z294" s="55" t="str">
        <f t="shared" si="6"/>
        <v/>
      </c>
      <c r="AA294" s="105" t="str">
        <f t="shared" si="7"/>
        <v/>
      </c>
      <c r="AB294" s="152" t="str">
        <f t="shared" si="8"/>
        <v/>
      </c>
      <c r="AC294" s="55"/>
      <c r="AD294" s="55" t="str">
        <f t="shared" si="9"/>
        <v/>
      </c>
      <c r="AE294" s="105" t="str">
        <f t="shared" si="19"/>
        <v/>
      </c>
      <c r="AF294" s="55" t="str">
        <f t="shared" si="10"/>
        <v/>
      </c>
      <c r="AG294" s="55"/>
      <c r="AH294" s="55" t="str">
        <f t="shared" si="11"/>
        <v>#NUM!</v>
      </c>
      <c r="AI294" s="55" t="str">
        <f t="shared" si="12"/>
        <v>#NUM!</v>
      </c>
      <c r="AJ294" s="152" t="str">
        <f t="shared" si="13"/>
        <v/>
      </c>
      <c r="AK294" s="176" t="str">
        <f t="shared" si="14"/>
        <v/>
      </c>
      <c r="AL294" s="176" t="str">
        <f t="shared" si="20"/>
        <v/>
      </c>
      <c r="AM294" s="176" t="str">
        <f t="shared" si="15"/>
        <v/>
      </c>
      <c r="AN294" s="55"/>
      <c r="AO294" s="55"/>
      <c r="AP294" s="55"/>
      <c r="AQ294" s="105" t="str">
        <f t="shared" si="16"/>
        <v/>
      </c>
      <c r="AR294" s="105"/>
      <c r="AS294" s="129" t="str">
        <f>'CADASTRO PROD'!I292</f>
        <v/>
      </c>
      <c r="AT294" s="129" t="str">
        <f t="shared" si="17"/>
        <v>0</v>
      </c>
      <c r="AU294" s="105" t="str">
        <f t="shared" si="21"/>
        <v/>
      </c>
      <c r="AV294" s="129"/>
      <c r="AW294" s="129"/>
      <c r="AX294" s="129"/>
      <c r="AY294" s="129"/>
      <c r="AZ294" s="129"/>
      <c r="BA294" s="55"/>
      <c r="BB294" s="55"/>
      <c r="BC294" s="55"/>
      <c r="BD294" s="55"/>
      <c r="BE294" s="55"/>
    </row>
    <row r="295" ht="30.0" customHeight="1">
      <c r="A295" s="1"/>
      <c r="B295" s="166" t="str">
        <f t="shared" si="1"/>
        <v>0</v>
      </c>
      <c r="C295" s="108" t="str">
        <f t="shared" si="18"/>
        <v>-</v>
      </c>
      <c r="D295" s="150" t="str">
        <f>IF('CADASTRO PROD'!D293 = "","", 'CADASTRO PROD'!D293)</f>
        <v/>
      </c>
      <c r="E295" s="110" t="str">
        <f>IF('CADASTRO PROD'!E293:G293 = "", "", 'CADASTRO PROD'!E293:G293)</f>
        <v/>
      </c>
      <c r="F295" s="92"/>
      <c r="G295" s="93"/>
      <c r="H295" s="111" t="str">
        <f>IFERROR(VLOOKUP(D295, 'CADASTRO PROD'!$D$8:$H$407, 5, FALSE),"")</f>
        <v/>
      </c>
      <c r="I295" s="111" t="str">
        <f>VLOOKUP(D295, 'INVENTÁRIO'!$D$11:$I$511, 6, FALSE)</f>
        <v/>
      </c>
      <c r="J295" s="108" t="str">
        <f t="shared" si="2"/>
        <v/>
      </c>
      <c r="K295" s="113" t="str">
        <f>IF(D295 = "", "", SUMIFS('LANÇAMENTOS ENT'!T:T, 'LANÇAMENTOS ENT'!E:E, D295))</f>
        <v>  </v>
      </c>
      <c r="L295" s="113" t="str">
        <f>IF(D295 = "", "",SUMIFS('LANÇAMENTOS SAÍ'!M:M, 'LANÇAMENTOS SAÍ'!E:E, D295))</f>
        <v>  </v>
      </c>
      <c r="M295" s="132" t="str">
        <f>IF(D295 = "", "", SUMIFS('LANÇAMENTOS ENT'!N:N, 'LANÇAMENTOS ENT'!E:E, D295))</f>
        <v/>
      </c>
      <c r="N295" s="132" t="str">
        <f>IF(D295 = "", "",SUMIFS('LANÇAMENTOS SAÍ'!K:K, 'LANÇAMENTOS SAÍ'!E:E, D295))</f>
        <v/>
      </c>
      <c r="O295" s="197" t="str">
        <f>IFERROR(VLOOKUP(D295,'INVENTÁRIO'!$D$11:$L$411, 9, FALSE)/SUM('INVENTÁRIO'!L:L),"")</f>
        <v>0.0%</v>
      </c>
      <c r="P295" s="197" t="str">
        <f>IFERROR(I295/SUM('INVENTÁRIO'!I:I), "")</f>
        <v>0.0%</v>
      </c>
      <c r="Q295" s="132" t="str">
        <f t="shared" si="3"/>
        <v/>
      </c>
      <c r="R295" s="132" t="str">
        <f t="shared" si="4"/>
        <v/>
      </c>
      <c r="S295" s="185"/>
      <c r="T295" s="185"/>
      <c r="U295" s="35"/>
      <c r="V295" s="4"/>
      <c r="W295" s="4"/>
      <c r="X295" s="4"/>
      <c r="Y295" s="55"/>
      <c r="Z295" s="55" t="str">
        <f t="shared" si="6"/>
        <v/>
      </c>
      <c r="AA295" s="105" t="str">
        <f t="shared" si="7"/>
        <v/>
      </c>
      <c r="AB295" s="152" t="str">
        <f t="shared" si="8"/>
        <v/>
      </c>
      <c r="AC295" s="55"/>
      <c r="AD295" s="55" t="str">
        <f t="shared" si="9"/>
        <v/>
      </c>
      <c r="AE295" s="105" t="str">
        <f t="shared" si="19"/>
        <v/>
      </c>
      <c r="AF295" s="55" t="str">
        <f t="shared" si="10"/>
        <v/>
      </c>
      <c r="AG295" s="55"/>
      <c r="AH295" s="55" t="str">
        <f t="shared" si="11"/>
        <v>#NUM!</v>
      </c>
      <c r="AI295" s="55" t="str">
        <f t="shared" si="12"/>
        <v>#NUM!</v>
      </c>
      <c r="AJ295" s="152" t="str">
        <f t="shared" si="13"/>
        <v/>
      </c>
      <c r="AK295" s="176" t="str">
        <f t="shared" si="14"/>
        <v/>
      </c>
      <c r="AL295" s="176" t="str">
        <f t="shared" si="20"/>
        <v/>
      </c>
      <c r="AM295" s="176" t="str">
        <f t="shared" si="15"/>
        <v/>
      </c>
      <c r="AN295" s="55"/>
      <c r="AO295" s="55"/>
      <c r="AP295" s="55"/>
      <c r="AQ295" s="105" t="str">
        <f t="shared" si="16"/>
        <v/>
      </c>
      <c r="AR295" s="105"/>
      <c r="AS295" s="129" t="str">
        <f>'CADASTRO PROD'!I293</f>
        <v/>
      </c>
      <c r="AT295" s="129" t="str">
        <f t="shared" si="17"/>
        <v>0</v>
      </c>
      <c r="AU295" s="105" t="str">
        <f t="shared" si="21"/>
        <v/>
      </c>
      <c r="AV295" s="129"/>
      <c r="AW295" s="129"/>
      <c r="AX295" s="129"/>
      <c r="AY295" s="129"/>
      <c r="AZ295" s="129"/>
      <c r="BA295" s="55"/>
      <c r="BB295" s="55"/>
      <c r="BC295" s="55"/>
      <c r="BD295" s="55"/>
      <c r="BE295" s="55"/>
    </row>
    <row r="296" ht="30.0" customHeight="1">
      <c r="A296" s="1"/>
      <c r="B296" s="166" t="str">
        <f t="shared" si="1"/>
        <v>0</v>
      </c>
      <c r="C296" s="98" t="str">
        <f t="shared" si="18"/>
        <v>-</v>
      </c>
      <c r="D296" s="151" t="str">
        <f>IF('CADASTRO PROD'!D294 = "","", 'CADASTRO PROD'!D294)</f>
        <v/>
      </c>
      <c r="E296" s="100" t="str">
        <f>IF('CADASTRO PROD'!E294:G294 = "", "", 'CADASTRO PROD'!E294:G294)</f>
        <v/>
      </c>
      <c r="F296" s="92"/>
      <c r="G296" s="93"/>
      <c r="H296" s="101" t="str">
        <f>IFERROR(VLOOKUP(D296, 'CADASTRO PROD'!$D$8:$H$407, 5, FALSE),"")</f>
        <v/>
      </c>
      <c r="I296" s="101" t="str">
        <f>VLOOKUP(D296, 'INVENTÁRIO'!$D$11:$I$511, 6, FALSE)</f>
        <v/>
      </c>
      <c r="J296" s="98" t="str">
        <f t="shared" si="2"/>
        <v/>
      </c>
      <c r="K296" s="103" t="str">
        <f>IF(D296 = "", "", SUMIFS('LANÇAMENTOS ENT'!T:T, 'LANÇAMENTOS ENT'!E:E, D296))</f>
        <v>  </v>
      </c>
      <c r="L296" s="103" t="str">
        <f>IF(D296 = "", "",SUMIFS('LANÇAMENTOS SAÍ'!M:M, 'LANÇAMENTOS SAÍ'!E:E, D296))</f>
        <v>  </v>
      </c>
      <c r="M296" s="124" t="str">
        <f>IF(D296 = "", "", SUMIFS('LANÇAMENTOS ENT'!N:N, 'LANÇAMENTOS ENT'!E:E, D296))</f>
        <v/>
      </c>
      <c r="N296" s="124" t="str">
        <f>IF(D296 = "", "",SUMIFS('LANÇAMENTOS SAÍ'!K:K, 'LANÇAMENTOS SAÍ'!E:E, D296))</f>
        <v/>
      </c>
      <c r="O296" s="195" t="str">
        <f>IFERROR(VLOOKUP(D296,'INVENTÁRIO'!$D$11:$L$411, 9, FALSE)/SUM('INVENTÁRIO'!L:L),"")</f>
        <v>0.0%</v>
      </c>
      <c r="P296" s="195" t="str">
        <f>IFERROR(I296/SUM('INVENTÁRIO'!I:I), "")</f>
        <v>0.0%</v>
      </c>
      <c r="Q296" s="124" t="str">
        <f t="shared" si="3"/>
        <v/>
      </c>
      <c r="R296" s="124" t="str">
        <f t="shared" si="4"/>
        <v/>
      </c>
      <c r="S296" s="185"/>
      <c r="T296" s="185"/>
      <c r="U296" s="35"/>
      <c r="V296" s="4"/>
      <c r="W296" s="4"/>
      <c r="X296" s="4"/>
      <c r="Y296" s="55"/>
      <c r="Z296" s="55" t="str">
        <f t="shared" si="6"/>
        <v/>
      </c>
      <c r="AA296" s="105" t="str">
        <f t="shared" si="7"/>
        <v/>
      </c>
      <c r="AB296" s="152" t="str">
        <f t="shared" si="8"/>
        <v/>
      </c>
      <c r="AC296" s="55"/>
      <c r="AD296" s="55" t="str">
        <f t="shared" si="9"/>
        <v/>
      </c>
      <c r="AE296" s="105" t="str">
        <f t="shared" si="19"/>
        <v/>
      </c>
      <c r="AF296" s="55" t="str">
        <f t="shared" si="10"/>
        <v/>
      </c>
      <c r="AG296" s="55"/>
      <c r="AH296" s="55" t="str">
        <f t="shared" si="11"/>
        <v>#NUM!</v>
      </c>
      <c r="AI296" s="55" t="str">
        <f t="shared" si="12"/>
        <v>#NUM!</v>
      </c>
      <c r="AJ296" s="152" t="str">
        <f t="shared" si="13"/>
        <v/>
      </c>
      <c r="AK296" s="176" t="str">
        <f t="shared" si="14"/>
        <v/>
      </c>
      <c r="AL296" s="176" t="str">
        <f t="shared" si="20"/>
        <v/>
      </c>
      <c r="AM296" s="176" t="str">
        <f t="shared" si="15"/>
        <v/>
      </c>
      <c r="AN296" s="55"/>
      <c r="AO296" s="55"/>
      <c r="AP296" s="55"/>
      <c r="AQ296" s="105" t="str">
        <f t="shared" si="16"/>
        <v/>
      </c>
      <c r="AR296" s="105"/>
      <c r="AS296" s="129" t="str">
        <f>'CADASTRO PROD'!I294</f>
        <v/>
      </c>
      <c r="AT296" s="129" t="str">
        <f t="shared" si="17"/>
        <v>0</v>
      </c>
      <c r="AU296" s="105" t="str">
        <f t="shared" si="21"/>
        <v/>
      </c>
      <c r="AV296" s="129"/>
      <c r="AW296" s="129"/>
      <c r="AX296" s="129"/>
      <c r="AY296" s="129"/>
      <c r="AZ296" s="129"/>
      <c r="BA296" s="55"/>
      <c r="BB296" s="55"/>
      <c r="BC296" s="55"/>
      <c r="BD296" s="55"/>
      <c r="BE296" s="55"/>
    </row>
    <row r="297" ht="30.0" customHeight="1">
      <c r="A297" s="1"/>
      <c r="B297" s="166" t="str">
        <f t="shared" si="1"/>
        <v>0</v>
      </c>
      <c r="C297" s="108" t="str">
        <f t="shared" si="18"/>
        <v>-</v>
      </c>
      <c r="D297" s="150" t="str">
        <f>IF('CADASTRO PROD'!D295 = "","", 'CADASTRO PROD'!D295)</f>
        <v/>
      </c>
      <c r="E297" s="110" t="str">
        <f>IF('CADASTRO PROD'!E295:G295 = "", "", 'CADASTRO PROD'!E295:G295)</f>
        <v/>
      </c>
      <c r="F297" s="92"/>
      <c r="G297" s="93"/>
      <c r="H297" s="111" t="str">
        <f>IFERROR(VLOOKUP(D297, 'CADASTRO PROD'!$D$8:$H$407, 5, FALSE),"")</f>
        <v/>
      </c>
      <c r="I297" s="111" t="str">
        <f>VLOOKUP(D297, 'INVENTÁRIO'!$D$11:$I$511, 6, FALSE)</f>
        <v/>
      </c>
      <c r="J297" s="108" t="str">
        <f t="shared" si="2"/>
        <v/>
      </c>
      <c r="K297" s="113" t="str">
        <f>IF(D297 = "", "", SUMIFS('LANÇAMENTOS ENT'!T:T, 'LANÇAMENTOS ENT'!E:E, D297))</f>
        <v>  </v>
      </c>
      <c r="L297" s="113" t="str">
        <f>IF(D297 = "", "",SUMIFS('LANÇAMENTOS SAÍ'!M:M, 'LANÇAMENTOS SAÍ'!E:E, D297))</f>
        <v>  </v>
      </c>
      <c r="M297" s="132" t="str">
        <f>IF(D297 = "", "", SUMIFS('LANÇAMENTOS ENT'!N:N, 'LANÇAMENTOS ENT'!E:E, D297))</f>
        <v/>
      </c>
      <c r="N297" s="132" t="str">
        <f>IF(D297 = "", "",SUMIFS('LANÇAMENTOS SAÍ'!K:K, 'LANÇAMENTOS SAÍ'!E:E, D297))</f>
        <v/>
      </c>
      <c r="O297" s="197" t="str">
        <f>IFERROR(VLOOKUP(D297,'INVENTÁRIO'!$D$11:$L$411, 9, FALSE)/SUM('INVENTÁRIO'!L:L),"")</f>
        <v>0.0%</v>
      </c>
      <c r="P297" s="197" t="str">
        <f>IFERROR(I297/SUM('INVENTÁRIO'!I:I), "")</f>
        <v>0.0%</v>
      </c>
      <c r="Q297" s="132" t="str">
        <f t="shared" si="3"/>
        <v/>
      </c>
      <c r="R297" s="132" t="str">
        <f t="shared" si="4"/>
        <v/>
      </c>
      <c r="S297" s="185"/>
      <c r="T297" s="185"/>
      <c r="U297" s="35"/>
      <c r="V297" s="4"/>
      <c r="W297" s="4"/>
      <c r="X297" s="4"/>
      <c r="Y297" s="55"/>
      <c r="Z297" s="55" t="str">
        <f t="shared" si="6"/>
        <v/>
      </c>
      <c r="AA297" s="105" t="str">
        <f t="shared" si="7"/>
        <v/>
      </c>
      <c r="AB297" s="152" t="str">
        <f t="shared" si="8"/>
        <v/>
      </c>
      <c r="AC297" s="55"/>
      <c r="AD297" s="55" t="str">
        <f t="shared" si="9"/>
        <v/>
      </c>
      <c r="AE297" s="105" t="str">
        <f t="shared" si="19"/>
        <v/>
      </c>
      <c r="AF297" s="55" t="str">
        <f t="shared" si="10"/>
        <v/>
      </c>
      <c r="AG297" s="55"/>
      <c r="AH297" s="55" t="str">
        <f t="shared" si="11"/>
        <v>#NUM!</v>
      </c>
      <c r="AI297" s="55" t="str">
        <f t="shared" si="12"/>
        <v>#NUM!</v>
      </c>
      <c r="AJ297" s="152" t="str">
        <f t="shared" si="13"/>
        <v/>
      </c>
      <c r="AK297" s="176" t="str">
        <f t="shared" si="14"/>
        <v/>
      </c>
      <c r="AL297" s="176" t="str">
        <f t="shared" si="20"/>
        <v/>
      </c>
      <c r="AM297" s="176" t="str">
        <f t="shared" si="15"/>
        <v/>
      </c>
      <c r="AN297" s="55"/>
      <c r="AO297" s="55"/>
      <c r="AP297" s="55"/>
      <c r="AQ297" s="105" t="str">
        <f t="shared" si="16"/>
        <v/>
      </c>
      <c r="AR297" s="105"/>
      <c r="AS297" s="129" t="str">
        <f>'CADASTRO PROD'!I295</f>
        <v/>
      </c>
      <c r="AT297" s="129" t="str">
        <f t="shared" si="17"/>
        <v>0</v>
      </c>
      <c r="AU297" s="105" t="str">
        <f t="shared" si="21"/>
        <v/>
      </c>
      <c r="AV297" s="129"/>
      <c r="AW297" s="129"/>
      <c r="AX297" s="129"/>
      <c r="AY297" s="129"/>
      <c r="AZ297" s="129"/>
      <c r="BA297" s="55"/>
      <c r="BB297" s="55"/>
      <c r="BC297" s="55"/>
      <c r="BD297" s="55"/>
      <c r="BE297" s="55"/>
    </row>
    <row r="298" ht="30.0" customHeight="1">
      <c r="A298" s="1"/>
      <c r="B298" s="166" t="str">
        <f t="shared" si="1"/>
        <v>0</v>
      </c>
      <c r="C298" s="98" t="str">
        <f t="shared" si="18"/>
        <v>-</v>
      </c>
      <c r="D298" s="151" t="str">
        <f>IF('CADASTRO PROD'!D296 = "","", 'CADASTRO PROD'!D296)</f>
        <v/>
      </c>
      <c r="E298" s="100" t="str">
        <f>IF('CADASTRO PROD'!E296:G296 = "", "", 'CADASTRO PROD'!E296:G296)</f>
        <v/>
      </c>
      <c r="F298" s="92"/>
      <c r="G298" s="93"/>
      <c r="H298" s="101" t="str">
        <f>IFERROR(VLOOKUP(D298, 'CADASTRO PROD'!$D$8:$H$407, 5, FALSE),"")</f>
        <v/>
      </c>
      <c r="I298" s="101" t="str">
        <f>VLOOKUP(D298, 'INVENTÁRIO'!$D$11:$I$511, 6, FALSE)</f>
        <v/>
      </c>
      <c r="J298" s="98" t="str">
        <f t="shared" si="2"/>
        <v/>
      </c>
      <c r="K298" s="103" t="str">
        <f>IF(D298 = "", "", SUMIFS('LANÇAMENTOS ENT'!T:T, 'LANÇAMENTOS ENT'!E:E, D298))</f>
        <v>  </v>
      </c>
      <c r="L298" s="103" t="str">
        <f>IF(D298 = "", "",SUMIFS('LANÇAMENTOS SAÍ'!M:M, 'LANÇAMENTOS SAÍ'!E:E, D298))</f>
        <v>  </v>
      </c>
      <c r="M298" s="124" t="str">
        <f>IF(D298 = "", "", SUMIFS('LANÇAMENTOS ENT'!N:N, 'LANÇAMENTOS ENT'!E:E, D298))</f>
        <v/>
      </c>
      <c r="N298" s="124" t="str">
        <f>IF(D298 = "", "",SUMIFS('LANÇAMENTOS SAÍ'!K:K, 'LANÇAMENTOS SAÍ'!E:E, D298))</f>
        <v/>
      </c>
      <c r="O298" s="195" t="str">
        <f>IFERROR(VLOOKUP(D298,'INVENTÁRIO'!$D$11:$L$411, 9, FALSE)/SUM('INVENTÁRIO'!L:L),"")</f>
        <v>0.0%</v>
      </c>
      <c r="P298" s="195" t="str">
        <f>IFERROR(I298/SUM('INVENTÁRIO'!I:I), "")</f>
        <v>0.0%</v>
      </c>
      <c r="Q298" s="124" t="str">
        <f t="shared" si="3"/>
        <v/>
      </c>
      <c r="R298" s="124" t="str">
        <f t="shared" si="4"/>
        <v/>
      </c>
      <c r="S298" s="185"/>
      <c r="T298" s="185"/>
      <c r="U298" s="35"/>
      <c r="V298" s="4"/>
      <c r="W298" s="4"/>
      <c r="X298" s="4"/>
      <c r="Y298" s="55"/>
      <c r="Z298" s="55" t="str">
        <f t="shared" si="6"/>
        <v/>
      </c>
      <c r="AA298" s="105" t="str">
        <f t="shared" si="7"/>
        <v/>
      </c>
      <c r="AB298" s="152" t="str">
        <f t="shared" si="8"/>
        <v/>
      </c>
      <c r="AC298" s="55"/>
      <c r="AD298" s="55" t="str">
        <f t="shared" si="9"/>
        <v/>
      </c>
      <c r="AE298" s="105" t="str">
        <f t="shared" si="19"/>
        <v/>
      </c>
      <c r="AF298" s="55" t="str">
        <f t="shared" si="10"/>
        <v/>
      </c>
      <c r="AG298" s="55"/>
      <c r="AH298" s="55" t="str">
        <f t="shared" si="11"/>
        <v>#NUM!</v>
      </c>
      <c r="AI298" s="55" t="str">
        <f t="shared" si="12"/>
        <v>#NUM!</v>
      </c>
      <c r="AJ298" s="152" t="str">
        <f t="shared" si="13"/>
        <v/>
      </c>
      <c r="AK298" s="176" t="str">
        <f t="shared" si="14"/>
        <v/>
      </c>
      <c r="AL298" s="176" t="str">
        <f t="shared" si="20"/>
        <v/>
      </c>
      <c r="AM298" s="176" t="str">
        <f t="shared" si="15"/>
        <v/>
      </c>
      <c r="AN298" s="55"/>
      <c r="AO298" s="55"/>
      <c r="AP298" s="55"/>
      <c r="AQ298" s="105" t="str">
        <f t="shared" si="16"/>
        <v/>
      </c>
      <c r="AR298" s="105"/>
      <c r="AS298" s="129" t="str">
        <f>'CADASTRO PROD'!I296</f>
        <v/>
      </c>
      <c r="AT298" s="129" t="str">
        <f t="shared" si="17"/>
        <v>0</v>
      </c>
      <c r="AU298" s="105" t="str">
        <f t="shared" si="21"/>
        <v/>
      </c>
      <c r="AV298" s="129"/>
      <c r="AW298" s="129"/>
      <c r="AX298" s="129"/>
      <c r="AY298" s="129"/>
      <c r="AZ298" s="129"/>
      <c r="BA298" s="55"/>
      <c r="BB298" s="55"/>
      <c r="BC298" s="55"/>
      <c r="BD298" s="55"/>
      <c r="BE298" s="55"/>
    </row>
    <row r="299" ht="30.0" customHeight="1">
      <c r="A299" s="1"/>
      <c r="B299" s="166" t="str">
        <f t="shared" si="1"/>
        <v>0</v>
      </c>
      <c r="C299" s="108" t="str">
        <f t="shared" si="18"/>
        <v>-</v>
      </c>
      <c r="D299" s="150" t="str">
        <f>IF('CADASTRO PROD'!D297 = "","", 'CADASTRO PROD'!D297)</f>
        <v/>
      </c>
      <c r="E299" s="110" t="str">
        <f>IF('CADASTRO PROD'!E297:G297 = "", "", 'CADASTRO PROD'!E297:G297)</f>
        <v/>
      </c>
      <c r="F299" s="92"/>
      <c r="G299" s="93"/>
      <c r="H299" s="111" t="str">
        <f>IFERROR(VLOOKUP(D299, 'CADASTRO PROD'!$D$8:$H$407, 5, FALSE),"")</f>
        <v/>
      </c>
      <c r="I299" s="111" t="str">
        <f>VLOOKUP(D299, 'INVENTÁRIO'!$D$11:$I$511, 6, FALSE)</f>
        <v/>
      </c>
      <c r="J299" s="108" t="str">
        <f t="shared" si="2"/>
        <v/>
      </c>
      <c r="K299" s="113" t="str">
        <f>IF(D299 = "", "", SUMIFS('LANÇAMENTOS ENT'!T:T, 'LANÇAMENTOS ENT'!E:E, D299))</f>
        <v>  </v>
      </c>
      <c r="L299" s="113" t="str">
        <f>IF(D299 = "", "",SUMIFS('LANÇAMENTOS SAÍ'!M:M, 'LANÇAMENTOS SAÍ'!E:E, D299))</f>
        <v>  </v>
      </c>
      <c r="M299" s="132" t="str">
        <f>IF(D299 = "", "", SUMIFS('LANÇAMENTOS ENT'!N:N, 'LANÇAMENTOS ENT'!E:E, D299))</f>
        <v/>
      </c>
      <c r="N299" s="132" t="str">
        <f>IF(D299 = "", "",SUMIFS('LANÇAMENTOS SAÍ'!K:K, 'LANÇAMENTOS SAÍ'!E:E, D299))</f>
        <v/>
      </c>
      <c r="O299" s="197" t="str">
        <f>IFERROR(VLOOKUP(D299,'INVENTÁRIO'!$D$11:$L$411, 9, FALSE)/SUM('INVENTÁRIO'!L:L),"")</f>
        <v>0.0%</v>
      </c>
      <c r="P299" s="197" t="str">
        <f>IFERROR(I299/SUM('INVENTÁRIO'!I:I), "")</f>
        <v>0.0%</v>
      </c>
      <c r="Q299" s="132" t="str">
        <f t="shared" si="3"/>
        <v/>
      </c>
      <c r="R299" s="132" t="str">
        <f t="shared" si="4"/>
        <v/>
      </c>
      <c r="S299" s="185"/>
      <c r="T299" s="185"/>
      <c r="U299" s="35"/>
      <c r="V299" s="4"/>
      <c r="W299" s="4"/>
      <c r="X299" s="4"/>
      <c r="Y299" s="55"/>
      <c r="Z299" s="55" t="str">
        <f t="shared" si="6"/>
        <v/>
      </c>
      <c r="AA299" s="105" t="str">
        <f t="shared" si="7"/>
        <v/>
      </c>
      <c r="AB299" s="152" t="str">
        <f t="shared" si="8"/>
        <v/>
      </c>
      <c r="AC299" s="55"/>
      <c r="AD299" s="55" t="str">
        <f t="shared" si="9"/>
        <v/>
      </c>
      <c r="AE299" s="105" t="str">
        <f t="shared" si="19"/>
        <v/>
      </c>
      <c r="AF299" s="55" t="str">
        <f t="shared" si="10"/>
        <v/>
      </c>
      <c r="AG299" s="55"/>
      <c r="AH299" s="55" t="str">
        <f t="shared" si="11"/>
        <v>#NUM!</v>
      </c>
      <c r="AI299" s="55" t="str">
        <f t="shared" si="12"/>
        <v>#NUM!</v>
      </c>
      <c r="AJ299" s="152" t="str">
        <f t="shared" si="13"/>
        <v/>
      </c>
      <c r="AK299" s="176" t="str">
        <f t="shared" si="14"/>
        <v/>
      </c>
      <c r="AL299" s="176" t="str">
        <f t="shared" si="20"/>
        <v/>
      </c>
      <c r="AM299" s="176" t="str">
        <f t="shared" si="15"/>
        <v/>
      </c>
      <c r="AN299" s="55"/>
      <c r="AO299" s="55"/>
      <c r="AP299" s="55"/>
      <c r="AQ299" s="105" t="str">
        <f t="shared" si="16"/>
        <v/>
      </c>
      <c r="AR299" s="105"/>
      <c r="AS299" s="129" t="str">
        <f>'CADASTRO PROD'!I297</f>
        <v/>
      </c>
      <c r="AT299" s="129" t="str">
        <f t="shared" si="17"/>
        <v>0</v>
      </c>
      <c r="AU299" s="105" t="str">
        <f t="shared" si="21"/>
        <v/>
      </c>
      <c r="AV299" s="129"/>
      <c r="AW299" s="129"/>
      <c r="AX299" s="129"/>
      <c r="AY299" s="129"/>
      <c r="AZ299" s="129"/>
      <c r="BA299" s="55"/>
      <c r="BB299" s="55"/>
      <c r="BC299" s="55"/>
      <c r="BD299" s="55"/>
      <c r="BE299" s="55"/>
    </row>
    <row r="300" ht="30.0" customHeight="1">
      <c r="A300" s="1"/>
      <c r="B300" s="166" t="str">
        <f t="shared" si="1"/>
        <v>0</v>
      </c>
      <c r="C300" s="98" t="str">
        <f t="shared" si="18"/>
        <v>-</v>
      </c>
      <c r="D300" s="151" t="str">
        <f>IF('CADASTRO PROD'!D298 = "","", 'CADASTRO PROD'!D298)</f>
        <v/>
      </c>
      <c r="E300" s="100" t="str">
        <f>IF('CADASTRO PROD'!E298:G298 = "", "", 'CADASTRO PROD'!E298:G298)</f>
        <v/>
      </c>
      <c r="F300" s="92"/>
      <c r="G300" s="93"/>
      <c r="H300" s="101" t="str">
        <f>IFERROR(VLOOKUP(D300, 'CADASTRO PROD'!$D$8:$H$407, 5, FALSE),"")</f>
        <v/>
      </c>
      <c r="I300" s="101" t="str">
        <f>VLOOKUP(D300, 'INVENTÁRIO'!$D$11:$I$511, 6, FALSE)</f>
        <v/>
      </c>
      <c r="J300" s="98" t="str">
        <f t="shared" si="2"/>
        <v/>
      </c>
      <c r="K300" s="103" t="str">
        <f>IF(D300 = "", "", SUMIFS('LANÇAMENTOS ENT'!T:T, 'LANÇAMENTOS ENT'!E:E, D300))</f>
        <v>  </v>
      </c>
      <c r="L300" s="103" t="str">
        <f>IF(D300 = "", "",SUMIFS('LANÇAMENTOS SAÍ'!M:M, 'LANÇAMENTOS SAÍ'!E:E, D300))</f>
        <v>  </v>
      </c>
      <c r="M300" s="124" t="str">
        <f>IF(D300 = "", "", SUMIFS('LANÇAMENTOS ENT'!N:N, 'LANÇAMENTOS ENT'!E:E, D300))</f>
        <v/>
      </c>
      <c r="N300" s="124" t="str">
        <f>IF(D300 = "", "",SUMIFS('LANÇAMENTOS SAÍ'!K:K, 'LANÇAMENTOS SAÍ'!E:E, D300))</f>
        <v/>
      </c>
      <c r="O300" s="195" t="str">
        <f>IFERROR(VLOOKUP(D300,'INVENTÁRIO'!$D$11:$L$411, 9, FALSE)/SUM('INVENTÁRIO'!L:L),"")</f>
        <v>0.0%</v>
      </c>
      <c r="P300" s="195" t="str">
        <f>IFERROR(I300/SUM('INVENTÁRIO'!I:I), "")</f>
        <v>0.0%</v>
      </c>
      <c r="Q300" s="124" t="str">
        <f t="shared" si="3"/>
        <v/>
      </c>
      <c r="R300" s="124" t="str">
        <f t="shared" si="4"/>
        <v/>
      </c>
      <c r="S300" s="185"/>
      <c r="T300" s="185"/>
      <c r="U300" s="35"/>
      <c r="V300" s="4"/>
      <c r="W300" s="4"/>
      <c r="X300" s="4"/>
      <c r="Y300" s="55"/>
      <c r="Z300" s="55" t="str">
        <f t="shared" si="6"/>
        <v/>
      </c>
      <c r="AA300" s="105" t="str">
        <f t="shared" si="7"/>
        <v/>
      </c>
      <c r="AB300" s="152" t="str">
        <f t="shared" si="8"/>
        <v/>
      </c>
      <c r="AC300" s="55"/>
      <c r="AD300" s="55" t="str">
        <f t="shared" si="9"/>
        <v/>
      </c>
      <c r="AE300" s="105" t="str">
        <f t="shared" si="19"/>
        <v/>
      </c>
      <c r="AF300" s="55" t="str">
        <f t="shared" si="10"/>
        <v/>
      </c>
      <c r="AG300" s="55"/>
      <c r="AH300" s="55" t="str">
        <f t="shared" si="11"/>
        <v>#NUM!</v>
      </c>
      <c r="AI300" s="55" t="str">
        <f t="shared" si="12"/>
        <v>#NUM!</v>
      </c>
      <c r="AJ300" s="152" t="str">
        <f t="shared" si="13"/>
        <v/>
      </c>
      <c r="AK300" s="176" t="str">
        <f t="shared" si="14"/>
        <v/>
      </c>
      <c r="AL300" s="176" t="str">
        <f t="shared" si="20"/>
        <v/>
      </c>
      <c r="AM300" s="176" t="str">
        <f t="shared" si="15"/>
        <v/>
      </c>
      <c r="AN300" s="55"/>
      <c r="AO300" s="55"/>
      <c r="AP300" s="55"/>
      <c r="AQ300" s="105" t="str">
        <f t="shared" si="16"/>
        <v/>
      </c>
      <c r="AR300" s="105"/>
      <c r="AS300" s="129" t="str">
        <f>'CADASTRO PROD'!I298</f>
        <v/>
      </c>
      <c r="AT300" s="129" t="str">
        <f t="shared" si="17"/>
        <v>0</v>
      </c>
      <c r="AU300" s="105" t="str">
        <f t="shared" si="21"/>
        <v/>
      </c>
      <c r="AV300" s="129"/>
      <c r="AW300" s="129"/>
      <c r="AX300" s="129"/>
      <c r="AY300" s="129"/>
      <c r="AZ300" s="129"/>
      <c r="BA300" s="55"/>
      <c r="BB300" s="55"/>
      <c r="BC300" s="55"/>
      <c r="BD300" s="55"/>
      <c r="BE300" s="55"/>
    </row>
    <row r="301" ht="30.0" customHeight="1">
      <c r="A301" s="1"/>
      <c r="B301" s="166" t="str">
        <f t="shared" si="1"/>
        <v>0</v>
      </c>
      <c r="C301" s="108" t="str">
        <f t="shared" si="18"/>
        <v>-</v>
      </c>
      <c r="D301" s="150" t="str">
        <f>IF('CADASTRO PROD'!D299 = "","", 'CADASTRO PROD'!D299)</f>
        <v/>
      </c>
      <c r="E301" s="110" t="str">
        <f>IF('CADASTRO PROD'!E299:G299 = "", "", 'CADASTRO PROD'!E299:G299)</f>
        <v/>
      </c>
      <c r="F301" s="92"/>
      <c r="G301" s="93"/>
      <c r="H301" s="111" t="str">
        <f>IFERROR(VLOOKUP(D301, 'CADASTRO PROD'!$D$8:$H$407, 5, FALSE),"")</f>
        <v/>
      </c>
      <c r="I301" s="111" t="str">
        <f>VLOOKUP(D301, 'INVENTÁRIO'!$D$11:$I$511, 6, FALSE)</f>
        <v/>
      </c>
      <c r="J301" s="108" t="str">
        <f t="shared" si="2"/>
        <v/>
      </c>
      <c r="K301" s="113" t="str">
        <f>IF(D301 = "", "", SUMIFS('LANÇAMENTOS ENT'!T:T, 'LANÇAMENTOS ENT'!E:E, D301))</f>
        <v>  </v>
      </c>
      <c r="L301" s="113" t="str">
        <f>IF(D301 = "", "",SUMIFS('LANÇAMENTOS SAÍ'!M:M, 'LANÇAMENTOS SAÍ'!E:E, D301))</f>
        <v>  </v>
      </c>
      <c r="M301" s="132" t="str">
        <f>IF(D301 = "", "", SUMIFS('LANÇAMENTOS ENT'!N:N, 'LANÇAMENTOS ENT'!E:E, D301))</f>
        <v/>
      </c>
      <c r="N301" s="132" t="str">
        <f>IF(D301 = "", "",SUMIFS('LANÇAMENTOS SAÍ'!K:K, 'LANÇAMENTOS SAÍ'!E:E, D301))</f>
        <v/>
      </c>
      <c r="O301" s="197" t="str">
        <f>IFERROR(VLOOKUP(D301,'INVENTÁRIO'!$D$11:$L$411, 9, FALSE)/SUM('INVENTÁRIO'!L:L),"")</f>
        <v>0.0%</v>
      </c>
      <c r="P301" s="197" t="str">
        <f>IFERROR(I301/SUM('INVENTÁRIO'!I:I), "")</f>
        <v>0.0%</v>
      </c>
      <c r="Q301" s="132" t="str">
        <f t="shared" si="3"/>
        <v/>
      </c>
      <c r="R301" s="132" t="str">
        <f t="shared" si="4"/>
        <v/>
      </c>
      <c r="S301" s="185"/>
      <c r="T301" s="185"/>
      <c r="U301" s="35"/>
      <c r="V301" s="4"/>
      <c r="W301" s="4"/>
      <c r="X301" s="4"/>
      <c r="Y301" s="55"/>
      <c r="Z301" s="55" t="str">
        <f t="shared" si="6"/>
        <v/>
      </c>
      <c r="AA301" s="105" t="str">
        <f t="shared" si="7"/>
        <v/>
      </c>
      <c r="AB301" s="152" t="str">
        <f t="shared" si="8"/>
        <v/>
      </c>
      <c r="AC301" s="55"/>
      <c r="AD301" s="55" t="str">
        <f t="shared" si="9"/>
        <v/>
      </c>
      <c r="AE301" s="105" t="str">
        <f t="shared" si="19"/>
        <v/>
      </c>
      <c r="AF301" s="55" t="str">
        <f t="shared" si="10"/>
        <v/>
      </c>
      <c r="AG301" s="55"/>
      <c r="AH301" s="55" t="str">
        <f t="shared" si="11"/>
        <v>#NUM!</v>
      </c>
      <c r="AI301" s="55" t="str">
        <f t="shared" si="12"/>
        <v>#NUM!</v>
      </c>
      <c r="AJ301" s="152" t="str">
        <f t="shared" si="13"/>
        <v/>
      </c>
      <c r="AK301" s="176" t="str">
        <f t="shared" si="14"/>
        <v/>
      </c>
      <c r="AL301" s="176" t="str">
        <f t="shared" si="20"/>
        <v/>
      </c>
      <c r="AM301" s="176" t="str">
        <f t="shared" si="15"/>
        <v/>
      </c>
      <c r="AN301" s="55"/>
      <c r="AO301" s="55"/>
      <c r="AP301" s="55"/>
      <c r="AQ301" s="105" t="str">
        <f t="shared" si="16"/>
        <v/>
      </c>
      <c r="AR301" s="105"/>
      <c r="AS301" s="129" t="str">
        <f>'CADASTRO PROD'!I299</f>
        <v/>
      </c>
      <c r="AT301" s="129" t="str">
        <f t="shared" si="17"/>
        <v>0</v>
      </c>
      <c r="AU301" s="105" t="str">
        <f t="shared" si="21"/>
        <v/>
      </c>
      <c r="AV301" s="129"/>
      <c r="AW301" s="129"/>
      <c r="AX301" s="129"/>
      <c r="AY301" s="129"/>
      <c r="AZ301" s="129"/>
      <c r="BA301" s="55"/>
      <c r="BB301" s="55"/>
      <c r="BC301" s="55"/>
      <c r="BD301" s="55"/>
      <c r="BE301" s="55"/>
    </row>
    <row r="302" ht="30.0" customHeight="1">
      <c r="A302" s="1"/>
      <c r="B302" s="166" t="str">
        <f t="shared" si="1"/>
        <v>0</v>
      </c>
      <c r="C302" s="98" t="str">
        <f t="shared" si="18"/>
        <v>-</v>
      </c>
      <c r="D302" s="151" t="str">
        <f>IF('CADASTRO PROD'!D300 = "","", 'CADASTRO PROD'!D300)</f>
        <v/>
      </c>
      <c r="E302" s="100" t="str">
        <f>IF('CADASTRO PROD'!E300:G300 = "", "", 'CADASTRO PROD'!E300:G300)</f>
        <v/>
      </c>
      <c r="F302" s="92"/>
      <c r="G302" s="93"/>
      <c r="H302" s="101" t="str">
        <f>IFERROR(VLOOKUP(D302, 'CADASTRO PROD'!$D$8:$H$407, 5, FALSE),"")</f>
        <v/>
      </c>
      <c r="I302" s="101" t="str">
        <f>VLOOKUP(D302, 'INVENTÁRIO'!$D$11:$I$511, 6, FALSE)</f>
        <v/>
      </c>
      <c r="J302" s="98" t="str">
        <f t="shared" si="2"/>
        <v/>
      </c>
      <c r="K302" s="103" t="str">
        <f>IF(D302 = "", "", SUMIFS('LANÇAMENTOS ENT'!T:T, 'LANÇAMENTOS ENT'!E:E, D302))</f>
        <v>  </v>
      </c>
      <c r="L302" s="103" t="str">
        <f>IF(D302 = "", "",SUMIFS('LANÇAMENTOS SAÍ'!M:M, 'LANÇAMENTOS SAÍ'!E:E, D302))</f>
        <v>  </v>
      </c>
      <c r="M302" s="124" t="str">
        <f>IF(D302 = "", "", SUMIFS('LANÇAMENTOS ENT'!N:N, 'LANÇAMENTOS ENT'!E:E, D302))</f>
        <v/>
      </c>
      <c r="N302" s="124" t="str">
        <f>IF(D302 = "", "",SUMIFS('LANÇAMENTOS SAÍ'!K:K, 'LANÇAMENTOS SAÍ'!E:E, D302))</f>
        <v/>
      </c>
      <c r="O302" s="195" t="str">
        <f>IFERROR(VLOOKUP(D302,'INVENTÁRIO'!$D$11:$L$411, 9, FALSE)/SUM('INVENTÁRIO'!L:L),"")</f>
        <v>0.0%</v>
      </c>
      <c r="P302" s="195" t="str">
        <f>IFERROR(I302/SUM('INVENTÁRIO'!I:I), "")</f>
        <v>0.0%</v>
      </c>
      <c r="Q302" s="124" t="str">
        <f t="shared" si="3"/>
        <v/>
      </c>
      <c r="R302" s="124" t="str">
        <f t="shared" si="4"/>
        <v/>
      </c>
      <c r="S302" s="185"/>
      <c r="T302" s="185"/>
      <c r="U302" s="35"/>
      <c r="V302" s="4"/>
      <c r="W302" s="4"/>
      <c r="X302" s="4"/>
      <c r="Y302" s="55"/>
      <c r="Z302" s="55" t="str">
        <f t="shared" si="6"/>
        <v/>
      </c>
      <c r="AA302" s="105" t="str">
        <f t="shared" si="7"/>
        <v/>
      </c>
      <c r="AB302" s="152" t="str">
        <f t="shared" si="8"/>
        <v/>
      </c>
      <c r="AC302" s="55"/>
      <c r="AD302" s="55" t="str">
        <f t="shared" si="9"/>
        <v/>
      </c>
      <c r="AE302" s="105" t="str">
        <f t="shared" si="19"/>
        <v/>
      </c>
      <c r="AF302" s="55" t="str">
        <f t="shared" si="10"/>
        <v/>
      </c>
      <c r="AG302" s="55"/>
      <c r="AH302" s="55" t="str">
        <f t="shared" si="11"/>
        <v>#NUM!</v>
      </c>
      <c r="AI302" s="55" t="str">
        <f t="shared" si="12"/>
        <v>#NUM!</v>
      </c>
      <c r="AJ302" s="152" t="str">
        <f t="shared" si="13"/>
        <v/>
      </c>
      <c r="AK302" s="176" t="str">
        <f t="shared" si="14"/>
        <v/>
      </c>
      <c r="AL302" s="176" t="str">
        <f t="shared" si="20"/>
        <v/>
      </c>
      <c r="AM302" s="176" t="str">
        <f t="shared" si="15"/>
        <v/>
      </c>
      <c r="AN302" s="55"/>
      <c r="AO302" s="55"/>
      <c r="AP302" s="55"/>
      <c r="AQ302" s="105" t="str">
        <f t="shared" si="16"/>
        <v/>
      </c>
      <c r="AR302" s="105"/>
      <c r="AS302" s="129" t="str">
        <f>'CADASTRO PROD'!I300</f>
        <v/>
      </c>
      <c r="AT302" s="129" t="str">
        <f t="shared" si="17"/>
        <v>0</v>
      </c>
      <c r="AU302" s="105" t="str">
        <f t="shared" si="21"/>
        <v/>
      </c>
      <c r="AV302" s="129"/>
      <c r="AW302" s="129"/>
      <c r="AX302" s="129"/>
      <c r="AY302" s="129"/>
      <c r="AZ302" s="129"/>
      <c r="BA302" s="55"/>
      <c r="BB302" s="55"/>
      <c r="BC302" s="55"/>
      <c r="BD302" s="55"/>
      <c r="BE302" s="55"/>
    </row>
    <row r="303" ht="30.0" customHeight="1">
      <c r="A303" s="1"/>
      <c r="B303" s="166" t="str">
        <f t="shared" si="1"/>
        <v>0</v>
      </c>
      <c r="C303" s="108" t="str">
        <f t="shared" si="18"/>
        <v>-</v>
      </c>
      <c r="D303" s="150" t="str">
        <f>IF('CADASTRO PROD'!D301 = "","", 'CADASTRO PROD'!D301)</f>
        <v/>
      </c>
      <c r="E303" s="110" t="str">
        <f>IF('CADASTRO PROD'!E301:G301 = "", "", 'CADASTRO PROD'!E301:G301)</f>
        <v/>
      </c>
      <c r="F303" s="92"/>
      <c r="G303" s="93"/>
      <c r="H303" s="111" t="str">
        <f>IFERROR(VLOOKUP(D303, 'CADASTRO PROD'!$D$8:$H$407, 5, FALSE),"")</f>
        <v/>
      </c>
      <c r="I303" s="111" t="str">
        <f>VLOOKUP(D303, 'INVENTÁRIO'!$D$11:$I$511, 6, FALSE)</f>
        <v/>
      </c>
      <c r="J303" s="108" t="str">
        <f t="shared" si="2"/>
        <v/>
      </c>
      <c r="K303" s="113" t="str">
        <f>IF(D303 = "", "", SUMIFS('LANÇAMENTOS ENT'!T:T, 'LANÇAMENTOS ENT'!E:E, D303))</f>
        <v>  </v>
      </c>
      <c r="L303" s="113" t="str">
        <f>IF(D303 = "", "",SUMIFS('LANÇAMENTOS SAÍ'!M:M, 'LANÇAMENTOS SAÍ'!E:E, D303))</f>
        <v>  </v>
      </c>
      <c r="M303" s="132" t="str">
        <f>IF(D303 = "", "", SUMIFS('LANÇAMENTOS ENT'!N:N, 'LANÇAMENTOS ENT'!E:E, D303))</f>
        <v/>
      </c>
      <c r="N303" s="132" t="str">
        <f>IF(D303 = "", "",SUMIFS('LANÇAMENTOS SAÍ'!K:K, 'LANÇAMENTOS SAÍ'!E:E, D303))</f>
        <v/>
      </c>
      <c r="O303" s="197" t="str">
        <f>IFERROR(VLOOKUP(D303,'INVENTÁRIO'!$D$11:$L$411, 9, FALSE)/SUM('INVENTÁRIO'!L:L),"")</f>
        <v>0.0%</v>
      </c>
      <c r="P303" s="197" t="str">
        <f>IFERROR(I303/SUM('INVENTÁRIO'!I:I), "")</f>
        <v>0.0%</v>
      </c>
      <c r="Q303" s="132" t="str">
        <f t="shared" si="3"/>
        <v/>
      </c>
      <c r="R303" s="132" t="str">
        <f t="shared" si="4"/>
        <v/>
      </c>
      <c r="S303" s="185"/>
      <c r="T303" s="185"/>
      <c r="U303" s="35"/>
      <c r="V303" s="4"/>
      <c r="W303" s="4"/>
      <c r="X303" s="4"/>
      <c r="Y303" s="55"/>
      <c r="Z303" s="55" t="str">
        <f t="shared" si="6"/>
        <v/>
      </c>
      <c r="AA303" s="105" t="str">
        <f t="shared" si="7"/>
        <v/>
      </c>
      <c r="AB303" s="152" t="str">
        <f t="shared" si="8"/>
        <v/>
      </c>
      <c r="AC303" s="55"/>
      <c r="AD303" s="55" t="str">
        <f t="shared" si="9"/>
        <v/>
      </c>
      <c r="AE303" s="105" t="str">
        <f t="shared" si="19"/>
        <v/>
      </c>
      <c r="AF303" s="55" t="str">
        <f t="shared" si="10"/>
        <v/>
      </c>
      <c r="AG303" s="55"/>
      <c r="AH303" s="55" t="str">
        <f t="shared" si="11"/>
        <v>#NUM!</v>
      </c>
      <c r="AI303" s="55" t="str">
        <f t="shared" si="12"/>
        <v>#NUM!</v>
      </c>
      <c r="AJ303" s="152" t="str">
        <f t="shared" si="13"/>
        <v/>
      </c>
      <c r="AK303" s="176" t="str">
        <f t="shared" si="14"/>
        <v/>
      </c>
      <c r="AL303" s="176" t="str">
        <f t="shared" si="20"/>
        <v/>
      </c>
      <c r="AM303" s="176" t="str">
        <f t="shared" si="15"/>
        <v/>
      </c>
      <c r="AN303" s="55"/>
      <c r="AO303" s="55"/>
      <c r="AP303" s="55"/>
      <c r="AQ303" s="105" t="str">
        <f t="shared" si="16"/>
        <v/>
      </c>
      <c r="AR303" s="105"/>
      <c r="AS303" s="129" t="str">
        <f>'CADASTRO PROD'!I301</f>
        <v/>
      </c>
      <c r="AT303" s="129" t="str">
        <f t="shared" si="17"/>
        <v>0</v>
      </c>
      <c r="AU303" s="105" t="str">
        <f t="shared" si="21"/>
        <v/>
      </c>
      <c r="AV303" s="129"/>
      <c r="AW303" s="129"/>
      <c r="AX303" s="129"/>
      <c r="AY303" s="129"/>
      <c r="AZ303" s="129"/>
      <c r="BA303" s="55"/>
      <c r="BB303" s="55"/>
      <c r="BC303" s="55"/>
      <c r="BD303" s="55"/>
      <c r="BE303" s="55"/>
    </row>
    <row r="304" ht="30.0" customHeight="1">
      <c r="A304" s="1"/>
      <c r="B304" s="166" t="str">
        <f t="shared" si="1"/>
        <v>0</v>
      </c>
      <c r="C304" s="98" t="str">
        <f t="shared" si="18"/>
        <v>-</v>
      </c>
      <c r="D304" s="151" t="str">
        <f>IF('CADASTRO PROD'!D302 = "","", 'CADASTRO PROD'!D302)</f>
        <v/>
      </c>
      <c r="E304" s="100" t="str">
        <f>IF('CADASTRO PROD'!E302:G302 = "", "", 'CADASTRO PROD'!E302:G302)</f>
        <v/>
      </c>
      <c r="F304" s="92"/>
      <c r="G304" s="93"/>
      <c r="H304" s="101" t="str">
        <f>IFERROR(VLOOKUP(D304, 'CADASTRO PROD'!$D$8:$H$407, 5, FALSE),"")</f>
        <v/>
      </c>
      <c r="I304" s="101" t="str">
        <f>VLOOKUP(D304, 'INVENTÁRIO'!$D$11:$I$511, 6, FALSE)</f>
        <v/>
      </c>
      <c r="J304" s="98" t="str">
        <f t="shared" si="2"/>
        <v/>
      </c>
      <c r="K304" s="103" t="str">
        <f>IF(D304 = "", "", SUMIFS('LANÇAMENTOS ENT'!T:T, 'LANÇAMENTOS ENT'!E:E, D304))</f>
        <v>  </v>
      </c>
      <c r="L304" s="103" t="str">
        <f>IF(D304 = "", "",SUMIFS('LANÇAMENTOS SAÍ'!M:M, 'LANÇAMENTOS SAÍ'!E:E, D304))</f>
        <v>  </v>
      </c>
      <c r="M304" s="124" t="str">
        <f>IF(D304 = "", "", SUMIFS('LANÇAMENTOS ENT'!N:N, 'LANÇAMENTOS ENT'!E:E, D304))</f>
        <v/>
      </c>
      <c r="N304" s="124" t="str">
        <f>IF(D304 = "", "",SUMIFS('LANÇAMENTOS SAÍ'!K:K, 'LANÇAMENTOS SAÍ'!E:E, D304))</f>
        <v/>
      </c>
      <c r="O304" s="195" t="str">
        <f>IFERROR(VLOOKUP(D304,'INVENTÁRIO'!$D$11:$L$411, 9, FALSE)/SUM('INVENTÁRIO'!L:L),"")</f>
        <v>0.0%</v>
      </c>
      <c r="P304" s="195" t="str">
        <f>IFERROR(I304/SUM('INVENTÁRIO'!I:I), "")</f>
        <v>0.0%</v>
      </c>
      <c r="Q304" s="124" t="str">
        <f t="shared" si="3"/>
        <v/>
      </c>
      <c r="R304" s="124" t="str">
        <f t="shared" si="4"/>
        <v/>
      </c>
      <c r="S304" s="185"/>
      <c r="T304" s="185"/>
      <c r="U304" s="35"/>
      <c r="V304" s="4"/>
      <c r="W304" s="4"/>
      <c r="X304" s="4"/>
      <c r="Y304" s="55"/>
      <c r="Z304" s="55" t="str">
        <f t="shared" si="6"/>
        <v/>
      </c>
      <c r="AA304" s="105" t="str">
        <f t="shared" si="7"/>
        <v/>
      </c>
      <c r="AB304" s="152" t="str">
        <f t="shared" si="8"/>
        <v/>
      </c>
      <c r="AC304" s="55"/>
      <c r="AD304" s="55" t="str">
        <f t="shared" si="9"/>
        <v/>
      </c>
      <c r="AE304" s="105" t="str">
        <f t="shared" si="19"/>
        <v/>
      </c>
      <c r="AF304" s="55" t="str">
        <f t="shared" si="10"/>
        <v/>
      </c>
      <c r="AG304" s="55"/>
      <c r="AH304" s="55" t="str">
        <f t="shared" si="11"/>
        <v>#NUM!</v>
      </c>
      <c r="AI304" s="55" t="str">
        <f t="shared" si="12"/>
        <v>#NUM!</v>
      </c>
      <c r="AJ304" s="152" t="str">
        <f t="shared" si="13"/>
        <v/>
      </c>
      <c r="AK304" s="176" t="str">
        <f t="shared" si="14"/>
        <v/>
      </c>
      <c r="AL304" s="176" t="str">
        <f t="shared" si="20"/>
        <v/>
      </c>
      <c r="AM304" s="176" t="str">
        <f t="shared" si="15"/>
        <v/>
      </c>
      <c r="AN304" s="55"/>
      <c r="AO304" s="55"/>
      <c r="AP304" s="55"/>
      <c r="AQ304" s="105" t="str">
        <f t="shared" si="16"/>
        <v/>
      </c>
      <c r="AR304" s="105"/>
      <c r="AS304" s="129" t="str">
        <f>'CADASTRO PROD'!I302</f>
        <v/>
      </c>
      <c r="AT304" s="129" t="str">
        <f t="shared" si="17"/>
        <v>0</v>
      </c>
      <c r="AU304" s="105" t="str">
        <f t="shared" si="21"/>
        <v/>
      </c>
      <c r="AV304" s="129"/>
      <c r="AW304" s="129"/>
      <c r="AX304" s="129"/>
      <c r="AY304" s="129"/>
      <c r="AZ304" s="129"/>
      <c r="BA304" s="55"/>
      <c r="BB304" s="55"/>
      <c r="BC304" s="55"/>
      <c r="BD304" s="55"/>
      <c r="BE304" s="55"/>
    </row>
    <row r="305" ht="30.0" customHeight="1">
      <c r="A305" s="1"/>
      <c r="B305" s="166" t="str">
        <f t="shared" si="1"/>
        <v>0</v>
      </c>
      <c r="C305" s="108" t="str">
        <f t="shared" si="18"/>
        <v>-</v>
      </c>
      <c r="D305" s="150" t="str">
        <f>IF('CADASTRO PROD'!D303 = "","", 'CADASTRO PROD'!D303)</f>
        <v/>
      </c>
      <c r="E305" s="110" t="str">
        <f>IF('CADASTRO PROD'!E303:G303 = "", "", 'CADASTRO PROD'!E303:G303)</f>
        <v/>
      </c>
      <c r="F305" s="92"/>
      <c r="G305" s="93"/>
      <c r="H305" s="111" t="str">
        <f>IFERROR(VLOOKUP(D305, 'CADASTRO PROD'!$D$8:$H$407, 5, FALSE),"")</f>
        <v/>
      </c>
      <c r="I305" s="111" t="str">
        <f>VLOOKUP(D305, 'INVENTÁRIO'!$D$11:$I$511, 6, FALSE)</f>
        <v/>
      </c>
      <c r="J305" s="108" t="str">
        <f t="shared" si="2"/>
        <v/>
      </c>
      <c r="K305" s="113" t="str">
        <f>IF(D305 = "", "", SUMIFS('LANÇAMENTOS ENT'!T:T, 'LANÇAMENTOS ENT'!E:E, D305))</f>
        <v>  </v>
      </c>
      <c r="L305" s="113" t="str">
        <f>IF(D305 = "", "",SUMIFS('LANÇAMENTOS SAÍ'!M:M, 'LANÇAMENTOS SAÍ'!E:E, D305))</f>
        <v>  </v>
      </c>
      <c r="M305" s="132" t="str">
        <f>IF(D305 = "", "", SUMIFS('LANÇAMENTOS ENT'!N:N, 'LANÇAMENTOS ENT'!E:E, D305))</f>
        <v/>
      </c>
      <c r="N305" s="132" t="str">
        <f>IF(D305 = "", "",SUMIFS('LANÇAMENTOS SAÍ'!K:K, 'LANÇAMENTOS SAÍ'!E:E, D305))</f>
        <v/>
      </c>
      <c r="O305" s="197" t="str">
        <f>IFERROR(VLOOKUP(D305,'INVENTÁRIO'!$D$11:$L$411, 9, FALSE)/SUM('INVENTÁRIO'!L:L),"")</f>
        <v>0.0%</v>
      </c>
      <c r="P305" s="197" t="str">
        <f>IFERROR(I305/SUM('INVENTÁRIO'!I:I), "")</f>
        <v>0.0%</v>
      </c>
      <c r="Q305" s="132" t="str">
        <f t="shared" si="3"/>
        <v/>
      </c>
      <c r="R305" s="132" t="str">
        <f t="shared" si="4"/>
        <v/>
      </c>
      <c r="S305" s="185"/>
      <c r="T305" s="185"/>
      <c r="U305" s="35"/>
      <c r="V305" s="4"/>
      <c r="W305" s="4"/>
      <c r="X305" s="4"/>
      <c r="Y305" s="55"/>
      <c r="Z305" s="55" t="str">
        <f t="shared" si="6"/>
        <v/>
      </c>
      <c r="AA305" s="105" t="str">
        <f t="shared" si="7"/>
        <v/>
      </c>
      <c r="AB305" s="152" t="str">
        <f t="shared" si="8"/>
        <v/>
      </c>
      <c r="AC305" s="55"/>
      <c r="AD305" s="55" t="str">
        <f t="shared" si="9"/>
        <v/>
      </c>
      <c r="AE305" s="105" t="str">
        <f t="shared" si="19"/>
        <v/>
      </c>
      <c r="AF305" s="55" t="str">
        <f t="shared" si="10"/>
        <v/>
      </c>
      <c r="AG305" s="55"/>
      <c r="AH305" s="55" t="str">
        <f t="shared" si="11"/>
        <v>#NUM!</v>
      </c>
      <c r="AI305" s="55" t="str">
        <f t="shared" si="12"/>
        <v>#NUM!</v>
      </c>
      <c r="AJ305" s="152" t="str">
        <f t="shared" si="13"/>
        <v/>
      </c>
      <c r="AK305" s="176" t="str">
        <f t="shared" si="14"/>
        <v/>
      </c>
      <c r="AL305" s="176" t="str">
        <f t="shared" si="20"/>
        <v/>
      </c>
      <c r="AM305" s="176" t="str">
        <f t="shared" si="15"/>
        <v/>
      </c>
      <c r="AN305" s="55"/>
      <c r="AO305" s="55"/>
      <c r="AP305" s="55"/>
      <c r="AQ305" s="105" t="str">
        <f t="shared" si="16"/>
        <v/>
      </c>
      <c r="AR305" s="105"/>
      <c r="AS305" s="129" t="str">
        <f>'CADASTRO PROD'!I303</f>
        <v/>
      </c>
      <c r="AT305" s="129" t="str">
        <f t="shared" si="17"/>
        <v>0</v>
      </c>
      <c r="AU305" s="105" t="str">
        <f t="shared" si="21"/>
        <v/>
      </c>
      <c r="AV305" s="129"/>
      <c r="AW305" s="129"/>
      <c r="AX305" s="129"/>
      <c r="AY305" s="129"/>
      <c r="AZ305" s="129"/>
      <c r="BA305" s="55"/>
      <c r="BB305" s="55"/>
      <c r="BC305" s="55"/>
      <c r="BD305" s="55"/>
      <c r="BE305" s="55"/>
    </row>
    <row r="306" ht="30.0" customHeight="1">
      <c r="A306" s="1"/>
      <c r="B306" s="166" t="str">
        <f t="shared" si="1"/>
        <v>0</v>
      </c>
      <c r="C306" s="98" t="str">
        <f t="shared" si="18"/>
        <v>-</v>
      </c>
      <c r="D306" s="151" t="str">
        <f>IF('CADASTRO PROD'!D304 = "","", 'CADASTRO PROD'!D304)</f>
        <v/>
      </c>
      <c r="E306" s="100" t="str">
        <f>IF('CADASTRO PROD'!E304:G304 = "", "", 'CADASTRO PROD'!E304:G304)</f>
        <v/>
      </c>
      <c r="F306" s="92"/>
      <c r="G306" s="93"/>
      <c r="H306" s="101" t="str">
        <f>IFERROR(VLOOKUP(D306, 'CADASTRO PROD'!$D$8:$H$407, 5, FALSE),"")</f>
        <v/>
      </c>
      <c r="I306" s="101" t="str">
        <f>VLOOKUP(D306, 'INVENTÁRIO'!$D$11:$I$511, 6, FALSE)</f>
        <v/>
      </c>
      <c r="J306" s="98" t="str">
        <f t="shared" si="2"/>
        <v/>
      </c>
      <c r="K306" s="103" t="str">
        <f>IF(D306 = "", "", SUMIFS('LANÇAMENTOS ENT'!T:T, 'LANÇAMENTOS ENT'!E:E, D306))</f>
        <v>  </v>
      </c>
      <c r="L306" s="103" t="str">
        <f>IF(D306 = "", "",SUMIFS('LANÇAMENTOS SAÍ'!M:M, 'LANÇAMENTOS SAÍ'!E:E, D306))</f>
        <v>  </v>
      </c>
      <c r="M306" s="124" t="str">
        <f>IF(D306 = "", "", SUMIFS('LANÇAMENTOS ENT'!N:N, 'LANÇAMENTOS ENT'!E:E, D306))</f>
        <v/>
      </c>
      <c r="N306" s="124" t="str">
        <f>IF(D306 = "", "",SUMIFS('LANÇAMENTOS SAÍ'!K:K, 'LANÇAMENTOS SAÍ'!E:E, D306))</f>
        <v/>
      </c>
      <c r="O306" s="195" t="str">
        <f>IFERROR(VLOOKUP(D306,'INVENTÁRIO'!$D$11:$L$411, 9, FALSE)/SUM('INVENTÁRIO'!L:L),"")</f>
        <v>0.0%</v>
      </c>
      <c r="P306" s="195" t="str">
        <f>IFERROR(I306/SUM('INVENTÁRIO'!I:I), "")</f>
        <v>0.0%</v>
      </c>
      <c r="Q306" s="124" t="str">
        <f t="shared" si="3"/>
        <v/>
      </c>
      <c r="R306" s="124" t="str">
        <f t="shared" si="4"/>
        <v/>
      </c>
      <c r="S306" s="185"/>
      <c r="T306" s="185"/>
      <c r="U306" s="35"/>
      <c r="V306" s="4"/>
      <c r="W306" s="4"/>
      <c r="X306" s="4"/>
      <c r="Y306" s="55"/>
      <c r="Z306" s="55" t="str">
        <f t="shared" si="6"/>
        <v/>
      </c>
      <c r="AA306" s="105" t="str">
        <f t="shared" si="7"/>
        <v/>
      </c>
      <c r="AB306" s="152" t="str">
        <f t="shared" si="8"/>
        <v/>
      </c>
      <c r="AC306" s="55"/>
      <c r="AD306" s="55" t="str">
        <f t="shared" si="9"/>
        <v/>
      </c>
      <c r="AE306" s="105" t="str">
        <f t="shared" si="19"/>
        <v/>
      </c>
      <c r="AF306" s="55" t="str">
        <f t="shared" si="10"/>
        <v/>
      </c>
      <c r="AG306" s="55"/>
      <c r="AH306" s="55" t="str">
        <f t="shared" si="11"/>
        <v>#NUM!</v>
      </c>
      <c r="AI306" s="55" t="str">
        <f t="shared" si="12"/>
        <v>#NUM!</v>
      </c>
      <c r="AJ306" s="152" t="str">
        <f t="shared" si="13"/>
        <v/>
      </c>
      <c r="AK306" s="176" t="str">
        <f t="shared" si="14"/>
        <v/>
      </c>
      <c r="AL306" s="176" t="str">
        <f t="shared" si="20"/>
        <v/>
      </c>
      <c r="AM306" s="176" t="str">
        <f t="shared" si="15"/>
        <v/>
      </c>
      <c r="AN306" s="55"/>
      <c r="AO306" s="55"/>
      <c r="AP306" s="55"/>
      <c r="AQ306" s="105" t="str">
        <f t="shared" si="16"/>
        <v/>
      </c>
      <c r="AR306" s="105"/>
      <c r="AS306" s="129" t="str">
        <f>'CADASTRO PROD'!I304</f>
        <v/>
      </c>
      <c r="AT306" s="129" t="str">
        <f t="shared" si="17"/>
        <v>0</v>
      </c>
      <c r="AU306" s="105" t="str">
        <f t="shared" si="21"/>
        <v/>
      </c>
      <c r="AV306" s="129"/>
      <c r="AW306" s="129"/>
      <c r="AX306" s="129"/>
      <c r="AY306" s="129"/>
      <c r="AZ306" s="129"/>
      <c r="BA306" s="55"/>
      <c r="BB306" s="55"/>
      <c r="BC306" s="55"/>
      <c r="BD306" s="55"/>
      <c r="BE306" s="55"/>
    </row>
    <row r="307" ht="30.0" customHeight="1">
      <c r="A307" s="1"/>
      <c r="B307" s="166" t="str">
        <f t="shared" si="1"/>
        <v>0</v>
      </c>
      <c r="C307" s="108" t="str">
        <f t="shared" si="18"/>
        <v>-</v>
      </c>
      <c r="D307" s="150" t="str">
        <f>IF('CADASTRO PROD'!D305 = "","", 'CADASTRO PROD'!D305)</f>
        <v/>
      </c>
      <c r="E307" s="110" t="str">
        <f>IF('CADASTRO PROD'!E305:G305 = "", "", 'CADASTRO PROD'!E305:G305)</f>
        <v/>
      </c>
      <c r="F307" s="92"/>
      <c r="G307" s="93"/>
      <c r="H307" s="111" t="str">
        <f>IFERROR(VLOOKUP(D307, 'CADASTRO PROD'!$D$8:$H$407, 5, FALSE),"")</f>
        <v/>
      </c>
      <c r="I307" s="111" t="str">
        <f>VLOOKUP(D307, 'INVENTÁRIO'!$D$11:$I$511, 6, FALSE)</f>
        <v/>
      </c>
      <c r="J307" s="108" t="str">
        <f t="shared" si="2"/>
        <v/>
      </c>
      <c r="K307" s="113" t="str">
        <f>IF(D307 = "", "", SUMIFS('LANÇAMENTOS ENT'!T:T, 'LANÇAMENTOS ENT'!E:E, D307))</f>
        <v>  </v>
      </c>
      <c r="L307" s="113" t="str">
        <f>IF(D307 = "", "",SUMIFS('LANÇAMENTOS SAÍ'!M:M, 'LANÇAMENTOS SAÍ'!E:E, D307))</f>
        <v>  </v>
      </c>
      <c r="M307" s="132" t="str">
        <f>IF(D307 = "", "", SUMIFS('LANÇAMENTOS ENT'!N:N, 'LANÇAMENTOS ENT'!E:E, D307))</f>
        <v/>
      </c>
      <c r="N307" s="132" t="str">
        <f>IF(D307 = "", "",SUMIFS('LANÇAMENTOS SAÍ'!K:K, 'LANÇAMENTOS SAÍ'!E:E, D307))</f>
        <v/>
      </c>
      <c r="O307" s="197" t="str">
        <f>IFERROR(VLOOKUP(D307,'INVENTÁRIO'!$D$11:$L$411, 9, FALSE)/SUM('INVENTÁRIO'!L:L),"")</f>
        <v>0.0%</v>
      </c>
      <c r="P307" s="197" t="str">
        <f>IFERROR(I307/SUM('INVENTÁRIO'!I:I), "")</f>
        <v>0.0%</v>
      </c>
      <c r="Q307" s="132" t="str">
        <f t="shared" si="3"/>
        <v/>
      </c>
      <c r="R307" s="132" t="str">
        <f t="shared" si="4"/>
        <v/>
      </c>
      <c r="S307" s="185"/>
      <c r="T307" s="185"/>
      <c r="U307" s="35"/>
      <c r="V307" s="4"/>
      <c r="W307" s="4"/>
      <c r="X307" s="4"/>
      <c r="Y307" s="55"/>
      <c r="Z307" s="55" t="str">
        <f t="shared" si="6"/>
        <v/>
      </c>
      <c r="AA307" s="105" t="str">
        <f t="shared" si="7"/>
        <v/>
      </c>
      <c r="AB307" s="152" t="str">
        <f t="shared" si="8"/>
        <v/>
      </c>
      <c r="AC307" s="55"/>
      <c r="AD307" s="55" t="str">
        <f t="shared" si="9"/>
        <v/>
      </c>
      <c r="AE307" s="105" t="str">
        <f t="shared" si="19"/>
        <v/>
      </c>
      <c r="AF307" s="55" t="str">
        <f t="shared" si="10"/>
        <v/>
      </c>
      <c r="AG307" s="55"/>
      <c r="AH307" s="55" t="str">
        <f t="shared" si="11"/>
        <v>#NUM!</v>
      </c>
      <c r="AI307" s="55" t="str">
        <f t="shared" si="12"/>
        <v>#NUM!</v>
      </c>
      <c r="AJ307" s="152" t="str">
        <f t="shared" si="13"/>
        <v/>
      </c>
      <c r="AK307" s="176" t="str">
        <f t="shared" si="14"/>
        <v/>
      </c>
      <c r="AL307" s="176" t="str">
        <f t="shared" si="20"/>
        <v/>
      </c>
      <c r="AM307" s="176" t="str">
        <f t="shared" si="15"/>
        <v/>
      </c>
      <c r="AN307" s="55"/>
      <c r="AO307" s="55"/>
      <c r="AP307" s="55"/>
      <c r="AQ307" s="105" t="str">
        <f t="shared" si="16"/>
        <v/>
      </c>
      <c r="AR307" s="105"/>
      <c r="AS307" s="129" t="str">
        <f>'CADASTRO PROD'!I305</f>
        <v/>
      </c>
      <c r="AT307" s="129" t="str">
        <f t="shared" si="17"/>
        <v>0</v>
      </c>
      <c r="AU307" s="105" t="str">
        <f t="shared" si="21"/>
        <v/>
      </c>
      <c r="AV307" s="129"/>
      <c r="AW307" s="129"/>
      <c r="AX307" s="129"/>
      <c r="AY307" s="129"/>
      <c r="AZ307" s="129"/>
      <c r="BA307" s="55"/>
      <c r="BB307" s="55"/>
      <c r="BC307" s="55"/>
      <c r="BD307" s="55"/>
      <c r="BE307" s="55"/>
    </row>
    <row r="308" ht="30.0" customHeight="1">
      <c r="A308" s="1"/>
      <c r="B308" s="166" t="str">
        <f t="shared" si="1"/>
        <v>0</v>
      </c>
      <c r="C308" s="98" t="str">
        <f t="shared" si="18"/>
        <v>-</v>
      </c>
      <c r="D308" s="151" t="str">
        <f>IF('CADASTRO PROD'!D306 = "","", 'CADASTRO PROD'!D306)</f>
        <v/>
      </c>
      <c r="E308" s="100" t="str">
        <f>IF('CADASTRO PROD'!E306:G306 = "", "", 'CADASTRO PROD'!E306:G306)</f>
        <v/>
      </c>
      <c r="F308" s="92"/>
      <c r="G308" s="93"/>
      <c r="H308" s="101" t="str">
        <f>IFERROR(VLOOKUP(D308, 'CADASTRO PROD'!$D$8:$H$407, 5, FALSE),"")</f>
        <v/>
      </c>
      <c r="I308" s="101" t="str">
        <f>VLOOKUP(D308, 'INVENTÁRIO'!$D$11:$I$511, 6, FALSE)</f>
        <v/>
      </c>
      <c r="J308" s="98" t="str">
        <f t="shared" si="2"/>
        <v/>
      </c>
      <c r="K308" s="103" t="str">
        <f>IF(D308 = "", "", SUMIFS('LANÇAMENTOS ENT'!T:T, 'LANÇAMENTOS ENT'!E:E, D308))</f>
        <v>  </v>
      </c>
      <c r="L308" s="103" t="str">
        <f>IF(D308 = "", "",SUMIFS('LANÇAMENTOS SAÍ'!M:M, 'LANÇAMENTOS SAÍ'!E:E, D308))</f>
        <v>  </v>
      </c>
      <c r="M308" s="124" t="str">
        <f>IF(D308 = "", "", SUMIFS('LANÇAMENTOS ENT'!N:N, 'LANÇAMENTOS ENT'!E:E, D308))</f>
        <v/>
      </c>
      <c r="N308" s="124" t="str">
        <f>IF(D308 = "", "",SUMIFS('LANÇAMENTOS SAÍ'!K:K, 'LANÇAMENTOS SAÍ'!E:E, D308))</f>
        <v/>
      </c>
      <c r="O308" s="195" t="str">
        <f>IFERROR(VLOOKUP(D308,'INVENTÁRIO'!$D$11:$L$411, 9, FALSE)/SUM('INVENTÁRIO'!L:L),"")</f>
        <v>0.0%</v>
      </c>
      <c r="P308" s="195" t="str">
        <f>IFERROR(I308/SUM('INVENTÁRIO'!I:I), "")</f>
        <v>0.0%</v>
      </c>
      <c r="Q308" s="124" t="str">
        <f t="shared" si="3"/>
        <v/>
      </c>
      <c r="R308" s="124" t="str">
        <f t="shared" si="4"/>
        <v/>
      </c>
      <c r="S308" s="185"/>
      <c r="T308" s="185"/>
      <c r="U308" s="35"/>
      <c r="V308" s="4"/>
      <c r="W308" s="4"/>
      <c r="X308" s="4"/>
      <c r="Y308" s="55"/>
      <c r="Z308" s="55" t="str">
        <f t="shared" si="6"/>
        <v/>
      </c>
      <c r="AA308" s="105" t="str">
        <f t="shared" si="7"/>
        <v/>
      </c>
      <c r="AB308" s="152" t="str">
        <f t="shared" si="8"/>
        <v/>
      </c>
      <c r="AC308" s="55"/>
      <c r="AD308" s="55" t="str">
        <f t="shared" si="9"/>
        <v/>
      </c>
      <c r="AE308" s="105" t="str">
        <f t="shared" si="19"/>
        <v/>
      </c>
      <c r="AF308" s="55" t="str">
        <f t="shared" si="10"/>
        <v/>
      </c>
      <c r="AG308" s="55"/>
      <c r="AH308" s="55" t="str">
        <f t="shared" si="11"/>
        <v>#NUM!</v>
      </c>
      <c r="AI308" s="55" t="str">
        <f t="shared" si="12"/>
        <v>#NUM!</v>
      </c>
      <c r="AJ308" s="152" t="str">
        <f t="shared" si="13"/>
        <v/>
      </c>
      <c r="AK308" s="176" t="str">
        <f t="shared" si="14"/>
        <v/>
      </c>
      <c r="AL308" s="176" t="str">
        <f t="shared" si="20"/>
        <v/>
      </c>
      <c r="AM308" s="176" t="str">
        <f t="shared" si="15"/>
        <v/>
      </c>
      <c r="AN308" s="55"/>
      <c r="AO308" s="55"/>
      <c r="AP308" s="55"/>
      <c r="AQ308" s="105" t="str">
        <f t="shared" si="16"/>
        <v/>
      </c>
      <c r="AR308" s="105"/>
      <c r="AS308" s="129" t="str">
        <f>'CADASTRO PROD'!I306</f>
        <v/>
      </c>
      <c r="AT308" s="129" t="str">
        <f t="shared" si="17"/>
        <v>0</v>
      </c>
      <c r="AU308" s="105" t="str">
        <f t="shared" si="21"/>
        <v/>
      </c>
      <c r="AV308" s="129"/>
      <c r="AW308" s="129"/>
      <c r="AX308" s="129"/>
      <c r="AY308" s="129"/>
      <c r="AZ308" s="129"/>
      <c r="BA308" s="55"/>
      <c r="BB308" s="55"/>
      <c r="BC308" s="55"/>
      <c r="BD308" s="55"/>
      <c r="BE308" s="55"/>
    </row>
    <row r="309" ht="30.0" customHeight="1">
      <c r="A309" s="1"/>
      <c r="B309" s="166" t="str">
        <f t="shared" si="1"/>
        <v>0</v>
      </c>
      <c r="C309" s="108" t="str">
        <f t="shared" si="18"/>
        <v>-</v>
      </c>
      <c r="D309" s="150" t="str">
        <f>IF('CADASTRO PROD'!D307 = "","", 'CADASTRO PROD'!D307)</f>
        <v/>
      </c>
      <c r="E309" s="110" t="str">
        <f>IF('CADASTRO PROD'!E307:G307 = "", "", 'CADASTRO PROD'!E307:G307)</f>
        <v/>
      </c>
      <c r="F309" s="92"/>
      <c r="G309" s="93"/>
      <c r="H309" s="111" t="str">
        <f>IFERROR(VLOOKUP(D309, 'CADASTRO PROD'!$D$8:$H$407, 5, FALSE),"")</f>
        <v/>
      </c>
      <c r="I309" s="111" t="str">
        <f>VLOOKUP(D309, 'INVENTÁRIO'!$D$11:$I$511, 6, FALSE)</f>
        <v/>
      </c>
      <c r="J309" s="108" t="str">
        <f t="shared" si="2"/>
        <v/>
      </c>
      <c r="K309" s="113" t="str">
        <f>IF(D309 = "", "", SUMIFS('LANÇAMENTOS ENT'!T:T, 'LANÇAMENTOS ENT'!E:E, D309))</f>
        <v>  </v>
      </c>
      <c r="L309" s="113" t="str">
        <f>IF(D309 = "", "",SUMIFS('LANÇAMENTOS SAÍ'!M:M, 'LANÇAMENTOS SAÍ'!E:E, D309))</f>
        <v>  </v>
      </c>
      <c r="M309" s="132" t="str">
        <f>IF(D309 = "", "", SUMIFS('LANÇAMENTOS ENT'!N:N, 'LANÇAMENTOS ENT'!E:E, D309))</f>
        <v/>
      </c>
      <c r="N309" s="132" t="str">
        <f>IF(D309 = "", "",SUMIFS('LANÇAMENTOS SAÍ'!K:K, 'LANÇAMENTOS SAÍ'!E:E, D309))</f>
        <v/>
      </c>
      <c r="O309" s="197" t="str">
        <f>IFERROR(VLOOKUP(D309,'INVENTÁRIO'!$D$11:$L$411, 9, FALSE)/SUM('INVENTÁRIO'!L:L),"")</f>
        <v>0.0%</v>
      </c>
      <c r="P309" s="197" t="str">
        <f>IFERROR(I309/SUM('INVENTÁRIO'!I:I), "")</f>
        <v>0.0%</v>
      </c>
      <c r="Q309" s="132" t="str">
        <f t="shared" si="3"/>
        <v/>
      </c>
      <c r="R309" s="132" t="str">
        <f t="shared" si="4"/>
        <v/>
      </c>
      <c r="S309" s="185"/>
      <c r="T309" s="185"/>
      <c r="U309" s="35"/>
      <c r="V309" s="4"/>
      <c r="W309" s="4"/>
      <c r="X309" s="4"/>
      <c r="Y309" s="55"/>
      <c r="Z309" s="55" t="str">
        <f t="shared" si="6"/>
        <v/>
      </c>
      <c r="AA309" s="105" t="str">
        <f t="shared" si="7"/>
        <v/>
      </c>
      <c r="AB309" s="152" t="str">
        <f t="shared" si="8"/>
        <v/>
      </c>
      <c r="AC309" s="55"/>
      <c r="AD309" s="55" t="str">
        <f t="shared" si="9"/>
        <v/>
      </c>
      <c r="AE309" s="105" t="str">
        <f t="shared" si="19"/>
        <v/>
      </c>
      <c r="AF309" s="55" t="str">
        <f t="shared" si="10"/>
        <v/>
      </c>
      <c r="AG309" s="55"/>
      <c r="AH309" s="55" t="str">
        <f t="shared" si="11"/>
        <v>#NUM!</v>
      </c>
      <c r="AI309" s="55" t="str">
        <f t="shared" si="12"/>
        <v>#NUM!</v>
      </c>
      <c r="AJ309" s="152" t="str">
        <f t="shared" si="13"/>
        <v/>
      </c>
      <c r="AK309" s="176" t="str">
        <f t="shared" si="14"/>
        <v/>
      </c>
      <c r="AL309" s="176" t="str">
        <f t="shared" si="20"/>
        <v/>
      </c>
      <c r="AM309" s="176" t="str">
        <f t="shared" si="15"/>
        <v/>
      </c>
      <c r="AN309" s="55"/>
      <c r="AO309" s="55"/>
      <c r="AP309" s="55"/>
      <c r="AQ309" s="105" t="str">
        <f t="shared" si="16"/>
        <v/>
      </c>
      <c r="AR309" s="105"/>
      <c r="AS309" s="129" t="str">
        <f>'CADASTRO PROD'!I307</f>
        <v/>
      </c>
      <c r="AT309" s="129" t="str">
        <f t="shared" si="17"/>
        <v>0</v>
      </c>
      <c r="AU309" s="105" t="str">
        <f t="shared" si="21"/>
        <v/>
      </c>
      <c r="AV309" s="129"/>
      <c r="AW309" s="129"/>
      <c r="AX309" s="129"/>
      <c r="AY309" s="129"/>
      <c r="AZ309" s="129"/>
      <c r="BA309" s="55"/>
      <c r="BB309" s="55"/>
      <c r="BC309" s="55"/>
      <c r="BD309" s="55"/>
      <c r="BE309" s="55"/>
    </row>
    <row r="310" ht="30.0" customHeight="1">
      <c r="A310" s="1"/>
      <c r="B310" s="166" t="str">
        <f t="shared" si="1"/>
        <v>0</v>
      </c>
      <c r="C310" s="98" t="str">
        <f t="shared" si="18"/>
        <v>-</v>
      </c>
      <c r="D310" s="151" t="str">
        <f>IF('CADASTRO PROD'!D308 = "","", 'CADASTRO PROD'!D308)</f>
        <v/>
      </c>
      <c r="E310" s="100" t="str">
        <f>IF('CADASTRO PROD'!E308:G308 = "", "", 'CADASTRO PROD'!E308:G308)</f>
        <v/>
      </c>
      <c r="F310" s="92"/>
      <c r="G310" s="93"/>
      <c r="H310" s="101" t="str">
        <f>IFERROR(VLOOKUP(D310, 'CADASTRO PROD'!$D$8:$H$407, 5, FALSE),"")</f>
        <v/>
      </c>
      <c r="I310" s="101" t="str">
        <f>VLOOKUP(D310, 'INVENTÁRIO'!$D$11:$I$511, 6, FALSE)</f>
        <v/>
      </c>
      <c r="J310" s="98" t="str">
        <f t="shared" si="2"/>
        <v/>
      </c>
      <c r="K310" s="103" t="str">
        <f>IF(D310 = "", "", SUMIFS('LANÇAMENTOS ENT'!T:T, 'LANÇAMENTOS ENT'!E:E, D310))</f>
        <v>  </v>
      </c>
      <c r="L310" s="103" t="str">
        <f>IF(D310 = "", "",SUMIFS('LANÇAMENTOS SAÍ'!M:M, 'LANÇAMENTOS SAÍ'!E:E, D310))</f>
        <v>  </v>
      </c>
      <c r="M310" s="124" t="str">
        <f>IF(D310 = "", "", SUMIFS('LANÇAMENTOS ENT'!N:N, 'LANÇAMENTOS ENT'!E:E, D310))</f>
        <v/>
      </c>
      <c r="N310" s="124" t="str">
        <f>IF(D310 = "", "",SUMIFS('LANÇAMENTOS SAÍ'!K:K, 'LANÇAMENTOS SAÍ'!E:E, D310))</f>
        <v/>
      </c>
      <c r="O310" s="195" t="str">
        <f>IFERROR(VLOOKUP(D310,'INVENTÁRIO'!$D$11:$L$411, 9, FALSE)/SUM('INVENTÁRIO'!L:L),"")</f>
        <v>0.0%</v>
      </c>
      <c r="P310" s="195" t="str">
        <f>IFERROR(I310/SUM('INVENTÁRIO'!I:I), "")</f>
        <v>0.0%</v>
      </c>
      <c r="Q310" s="124" t="str">
        <f t="shared" si="3"/>
        <v/>
      </c>
      <c r="R310" s="124" t="str">
        <f t="shared" si="4"/>
        <v/>
      </c>
      <c r="S310" s="185"/>
      <c r="T310" s="185"/>
      <c r="U310" s="35"/>
      <c r="V310" s="4"/>
      <c r="W310" s="4"/>
      <c r="X310" s="4"/>
      <c r="Y310" s="55"/>
      <c r="Z310" s="55" t="str">
        <f t="shared" si="6"/>
        <v/>
      </c>
      <c r="AA310" s="105" t="str">
        <f t="shared" si="7"/>
        <v/>
      </c>
      <c r="AB310" s="152" t="str">
        <f t="shared" si="8"/>
        <v/>
      </c>
      <c r="AC310" s="55"/>
      <c r="AD310" s="55" t="str">
        <f t="shared" si="9"/>
        <v/>
      </c>
      <c r="AE310" s="105" t="str">
        <f t="shared" si="19"/>
        <v/>
      </c>
      <c r="AF310" s="55" t="str">
        <f t="shared" si="10"/>
        <v/>
      </c>
      <c r="AG310" s="55"/>
      <c r="AH310" s="55" t="str">
        <f t="shared" si="11"/>
        <v>#NUM!</v>
      </c>
      <c r="AI310" s="55" t="str">
        <f t="shared" si="12"/>
        <v>#NUM!</v>
      </c>
      <c r="AJ310" s="152" t="str">
        <f t="shared" si="13"/>
        <v/>
      </c>
      <c r="AK310" s="176" t="str">
        <f t="shared" si="14"/>
        <v/>
      </c>
      <c r="AL310" s="176" t="str">
        <f t="shared" si="20"/>
        <v/>
      </c>
      <c r="AM310" s="176" t="str">
        <f t="shared" si="15"/>
        <v/>
      </c>
      <c r="AN310" s="55"/>
      <c r="AO310" s="55"/>
      <c r="AP310" s="55"/>
      <c r="AQ310" s="105" t="str">
        <f t="shared" si="16"/>
        <v/>
      </c>
      <c r="AR310" s="105"/>
      <c r="AS310" s="129" t="str">
        <f>'CADASTRO PROD'!I308</f>
        <v/>
      </c>
      <c r="AT310" s="129" t="str">
        <f t="shared" si="17"/>
        <v>0</v>
      </c>
      <c r="AU310" s="105" t="str">
        <f t="shared" si="21"/>
        <v/>
      </c>
      <c r="AV310" s="129"/>
      <c r="AW310" s="129"/>
      <c r="AX310" s="129"/>
      <c r="AY310" s="129"/>
      <c r="AZ310" s="129"/>
      <c r="BA310" s="55"/>
      <c r="BB310" s="55"/>
      <c r="BC310" s="55"/>
      <c r="BD310" s="55"/>
      <c r="BE310" s="55"/>
    </row>
    <row r="311" ht="30.0" customHeight="1">
      <c r="A311" s="1"/>
      <c r="B311" s="166" t="str">
        <f t="shared" si="1"/>
        <v>0</v>
      </c>
      <c r="C311" s="108" t="str">
        <f t="shared" si="18"/>
        <v>-</v>
      </c>
      <c r="D311" s="150" t="str">
        <f>IF('CADASTRO PROD'!D309 = "","", 'CADASTRO PROD'!D309)</f>
        <v/>
      </c>
      <c r="E311" s="110" t="str">
        <f>IF('CADASTRO PROD'!E309:G309 = "", "", 'CADASTRO PROD'!E309:G309)</f>
        <v/>
      </c>
      <c r="F311" s="92"/>
      <c r="G311" s="93"/>
      <c r="H311" s="111" t="str">
        <f>IFERROR(VLOOKUP(D311, 'CADASTRO PROD'!$D$8:$H$407, 5, FALSE),"")</f>
        <v/>
      </c>
      <c r="I311" s="111" t="str">
        <f>VLOOKUP(D311, 'INVENTÁRIO'!$D$11:$I$511, 6, FALSE)</f>
        <v/>
      </c>
      <c r="J311" s="108" t="str">
        <f t="shared" si="2"/>
        <v/>
      </c>
      <c r="K311" s="113" t="str">
        <f>IF(D311 = "", "", SUMIFS('LANÇAMENTOS ENT'!T:T, 'LANÇAMENTOS ENT'!E:E, D311))</f>
        <v>  </v>
      </c>
      <c r="L311" s="113" t="str">
        <f>IF(D311 = "", "",SUMIFS('LANÇAMENTOS SAÍ'!M:M, 'LANÇAMENTOS SAÍ'!E:E, D311))</f>
        <v>  </v>
      </c>
      <c r="M311" s="132" t="str">
        <f>IF(D311 = "", "", SUMIFS('LANÇAMENTOS ENT'!N:N, 'LANÇAMENTOS ENT'!E:E, D311))</f>
        <v/>
      </c>
      <c r="N311" s="132" t="str">
        <f>IF(D311 = "", "",SUMIFS('LANÇAMENTOS SAÍ'!K:K, 'LANÇAMENTOS SAÍ'!E:E, D311))</f>
        <v/>
      </c>
      <c r="O311" s="197" t="str">
        <f>IFERROR(VLOOKUP(D311,'INVENTÁRIO'!$D$11:$L$411, 9, FALSE)/SUM('INVENTÁRIO'!L:L),"")</f>
        <v>0.0%</v>
      </c>
      <c r="P311" s="197" t="str">
        <f>IFERROR(I311/SUM('INVENTÁRIO'!I:I), "")</f>
        <v>0.0%</v>
      </c>
      <c r="Q311" s="132" t="str">
        <f t="shared" si="3"/>
        <v/>
      </c>
      <c r="R311" s="132" t="str">
        <f t="shared" si="4"/>
        <v/>
      </c>
      <c r="S311" s="185"/>
      <c r="T311" s="185"/>
      <c r="U311" s="35"/>
      <c r="V311" s="4"/>
      <c r="W311" s="4"/>
      <c r="X311" s="4"/>
      <c r="Y311" s="55"/>
      <c r="Z311" s="55" t="str">
        <f t="shared" si="6"/>
        <v/>
      </c>
      <c r="AA311" s="105" t="str">
        <f t="shared" si="7"/>
        <v/>
      </c>
      <c r="AB311" s="152" t="str">
        <f t="shared" si="8"/>
        <v/>
      </c>
      <c r="AC311" s="55"/>
      <c r="AD311" s="55" t="str">
        <f t="shared" si="9"/>
        <v/>
      </c>
      <c r="AE311" s="105" t="str">
        <f t="shared" si="19"/>
        <v/>
      </c>
      <c r="AF311" s="55" t="str">
        <f t="shared" si="10"/>
        <v/>
      </c>
      <c r="AG311" s="55"/>
      <c r="AH311" s="55" t="str">
        <f t="shared" si="11"/>
        <v>#NUM!</v>
      </c>
      <c r="AI311" s="55" t="str">
        <f t="shared" si="12"/>
        <v>#NUM!</v>
      </c>
      <c r="AJ311" s="152" t="str">
        <f t="shared" si="13"/>
        <v/>
      </c>
      <c r="AK311" s="176" t="str">
        <f t="shared" si="14"/>
        <v/>
      </c>
      <c r="AL311" s="176" t="str">
        <f t="shared" si="20"/>
        <v/>
      </c>
      <c r="AM311" s="176" t="str">
        <f t="shared" si="15"/>
        <v/>
      </c>
      <c r="AN311" s="55"/>
      <c r="AO311" s="55"/>
      <c r="AP311" s="55"/>
      <c r="AQ311" s="105" t="str">
        <f t="shared" si="16"/>
        <v/>
      </c>
      <c r="AR311" s="105"/>
      <c r="AS311" s="129" t="str">
        <f>'CADASTRO PROD'!I309</f>
        <v/>
      </c>
      <c r="AT311" s="129" t="str">
        <f t="shared" si="17"/>
        <v>0</v>
      </c>
      <c r="AU311" s="105" t="str">
        <f t="shared" si="21"/>
        <v/>
      </c>
      <c r="AV311" s="129"/>
      <c r="AW311" s="129"/>
      <c r="AX311" s="129"/>
      <c r="AY311" s="129"/>
      <c r="AZ311" s="129"/>
      <c r="BA311" s="55"/>
      <c r="BB311" s="55"/>
      <c r="BC311" s="55"/>
      <c r="BD311" s="55"/>
      <c r="BE311" s="55"/>
    </row>
    <row r="312" ht="30.0" customHeight="1">
      <c r="A312" s="1"/>
      <c r="B312" s="166" t="str">
        <f t="shared" si="1"/>
        <v>0</v>
      </c>
      <c r="C312" s="98" t="str">
        <f t="shared" si="18"/>
        <v>-</v>
      </c>
      <c r="D312" s="151" t="str">
        <f>IF('CADASTRO PROD'!D310 = "","", 'CADASTRO PROD'!D310)</f>
        <v/>
      </c>
      <c r="E312" s="100" t="str">
        <f>IF('CADASTRO PROD'!E310:G310 = "", "", 'CADASTRO PROD'!E310:G310)</f>
        <v/>
      </c>
      <c r="F312" s="92"/>
      <c r="G312" s="93"/>
      <c r="H312" s="101" t="str">
        <f>IFERROR(VLOOKUP(D312, 'CADASTRO PROD'!$D$8:$H$407, 5, FALSE),"")</f>
        <v/>
      </c>
      <c r="I312" s="101" t="str">
        <f>VLOOKUP(D312, 'INVENTÁRIO'!$D$11:$I$511, 6, FALSE)</f>
        <v/>
      </c>
      <c r="J312" s="98" t="str">
        <f t="shared" si="2"/>
        <v/>
      </c>
      <c r="K312" s="103" t="str">
        <f>IF(D312 = "", "", SUMIFS('LANÇAMENTOS ENT'!T:T, 'LANÇAMENTOS ENT'!E:E, D312))</f>
        <v>  </v>
      </c>
      <c r="L312" s="103" t="str">
        <f>IF(D312 = "", "",SUMIFS('LANÇAMENTOS SAÍ'!M:M, 'LANÇAMENTOS SAÍ'!E:E, D312))</f>
        <v>  </v>
      </c>
      <c r="M312" s="124" t="str">
        <f>IF(D312 = "", "", SUMIFS('LANÇAMENTOS ENT'!N:N, 'LANÇAMENTOS ENT'!E:E, D312))</f>
        <v/>
      </c>
      <c r="N312" s="124" t="str">
        <f>IF(D312 = "", "",SUMIFS('LANÇAMENTOS SAÍ'!K:K, 'LANÇAMENTOS SAÍ'!E:E, D312))</f>
        <v/>
      </c>
      <c r="O312" s="195" t="str">
        <f>IFERROR(VLOOKUP(D312,'INVENTÁRIO'!$D$11:$L$411, 9, FALSE)/SUM('INVENTÁRIO'!L:L),"")</f>
        <v>0.0%</v>
      </c>
      <c r="P312" s="195" t="str">
        <f>IFERROR(I312/SUM('INVENTÁRIO'!I:I), "")</f>
        <v>0.0%</v>
      </c>
      <c r="Q312" s="124" t="str">
        <f t="shared" si="3"/>
        <v/>
      </c>
      <c r="R312" s="124" t="str">
        <f t="shared" si="4"/>
        <v/>
      </c>
      <c r="S312" s="185"/>
      <c r="T312" s="185"/>
      <c r="U312" s="35"/>
      <c r="V312" s="4"/>
      <c r="W312" s="4"/>
      <c r="X312" s="4"/>
      <c r="Y312" s="55"/>
      <c r="Z312" s="55" t="str">
        <f t="shared" si="6"/>
        <v/>
      </c>
      <c r="AA312" s="105" t="str">
        <f t="shared" si="7"/>
        <v/>
      </c>
      <c r="AB312" s="152" t="str">
        <f t="shared" si="8"/>
        <v/>
      </c>
      <c r="AC312" s="55"/>
      <c r="AD312" s="55" t="str">
        <f t="shared" si="9"/>
        <v/>
      </c>
      <c r="AE312" s="105" t="str">
        <f t="shared" si="19"/>
        <v/>
      </c>
      <c r="AF312" s="55" t="str">
        <f t="shared" si="10"/>
        <v/>
      </c>
      <c r="AG312" s="55"/>
      <c r="AH312" s="55" t="str">
        <f t="shared" si="11"/>
        <v>#NUM!</v>
      </c>
      <c r="AI312" s="55" t="str">
        <f t="shared" si="12"/>
        <v>#NUM!</v>
      </c>
      <c r="AJ312" s="152" t="str">
        <f t="shared" si="13"/>
        <v/>
      </c>
      <c r="AK312" s="176" t="str">
        <f t="shared" si="14"/>
        <v/>
      </c>
      <c r="AL312" s="176" t="str">
        <f t="shared" si="20"/>
        <v/>
      </c>
      <c r="AM312" s="176" t="str">
        <f t="shared" si="15"/>
        <v/>
      </c>
      <c r="AN312" s="55"/>
      <c r="AO312" s="55"/>
      <c r="AP312" s="55"/>
      <c r="AQ312" s="105" t="str">
        <f t="shared" si="16"/>
        <v/>
      </c>
      <c r="AR312" s="105"/>
      <c r="AS312" s="129" t="str">
        <f>'CADASTRO PROD'!I310</f>
        <v/>
      </c>
      <c r="AT312" s="129" t="str">
        <f t="shared" si="17"/>
        <v>0</v>
      </c>
      <c r="AU312" s="105" t="str">
        <f t="shared" si="21"/>
        <v/>
      </c>
      <c r="AV312" s="129"/>
      <c r="AW312" s="129"/>
      <c r="AX312" s="129"/>
      <c r="AY312" s="129"/>
      <c r="AZ312" s="129"/>
      <c r="BA312" s="55"/>
      <c r="BB312" s="55"/>
      <c r="BC312" s="55"/>
      <c r="BD312" s="55"/>
      <c r="BE312" s="55"/>
    </row>
    <row r="313" ht="30.0" customHeight="1">
      <c r="A313" s="1"/>
      <c r="B313" s="166" t="str">
        <f t="shared" si="1"/>
        <v>0</v>
      </c>
      <c r="C313" s="108" t="str">
        <f t="shared" si="18"/>
        <v>-</v>
      </c>
      <c r="D313" s="150" t="str">
        <f>IF('CADASTRO PROD'!D311 = "","", 'CADASTRO PROD'!D311)</f>
        <v/>
      </c>
      <c r="E313" s="110" t="str">
        <f>IF('CADASTRO PROD'!E311:G311 = "", "", 'CADASTRO PROD'!E311:G311)</f>
        <v/>
      </c>
      <c r="F313" s="92"/>
      <c r="G313" s="93"/>
      <c r="H313" s="111" t="str">
        <f>IFERROR(VLOOKUP(D313, 'CADASTRO PROD'!$D$8:$H$407, 5, FALSE),"")</f>
        <v/>
      </c>
      <c r="I313" s="111" t="str">
        <f>VLOOKUP(D313, 'INVENTÁRIO'!$D$11:$I$511, 6, FALSE)</f>
        <v/>
      </c>
      <c r="J313" s="108" t="str">
        <f t="shared" si="2"/>
        <v/>
      </c>
      <c r="K313" s="113" t="str">
        <f>IF(D313 = "", "", SUMIFS('LANÇAMENTOS ENT'!T:T, 'LANÇAMENTOS ENT'!E:E, D313))</f>
        <v>  </v>
      </c>
      <c r="L313" s="113" t="str">
        <f>IF(D313 = "", "",SUMIFS('LANÇAMENTOS SAÍ'!M:M, 'LANÇAMENTOS SAÍ'!E:E, D313))</f>
        <v>  </v>
      </c>
      <c r="M313" s="132" t="str">
        <f>IF(D313 = "", "", SUMIFS('LANÇAMENTOS ENT'!N:N, 'LANÇAMENTOS ENT'!E:E, D313))</f>
        <v/>
      </c>
      <c r="N313" s="132" t="str">
        <f>IF(D313 = "", "",SUMIFS('LANÇAMENTOS SAÍ'!K:K, 'LANÇAMENTOS SAÍ'!E:E, D313))</f>
        <v/>
      </c>
      <c r="O313" s="197" t="str">
        <f>IFERROR(VLOOKUP(D313,'INVENTÁRIO'!$D$11:$L$411, 9, FALSE)/SUM('INVENTÁRIO'!L:L),"")</f>
        <v>0.0%</v>
      </c>
      <c r="P313" s="197" t="str">
        <f>IFERROR(I313/SUM('INVENTÁRIO'!I:I), "")</f>
        <v>0.0%</v>
      </c>
      <c r="Q313" s="132" t="str">
        <f t="shared" si="3"/>
        <v/>
      </c>
      <c r="R313" s="132" t="str">
        <f t="shared" si="4"/>
        <v/>
      </c>
      <c r="S313" s="185"/>
      <c r="T313" s="185"/>
      <c r="U313" s="35"/>
      <c r="V313" s="4"/>
      <c r="W313" s="4"/>
      <c r="X313" s="4"/>
      <c r="Y313" s="55"/>
      <c r="Z313" s="55" t="str">
        <f t="shared" si="6"/>
        <v/>
      </c>
      <c r="AA313" s="105" t="str">
        <f t="shared" si="7"/>
        <v/>
      </c>
      <c r="AB313" s="152" t="str">
        <f t="shared" si="8"/>
        <v/>
      </c>
      <c r="AC313" s="55"/>
      <c r="AD313" s="55" t="str">
        <f t="shared" si="9"/>
        <v/>
      </c>
      <c r="AE313" s="105" t="str">
        <f t="shared" si="19"/>
        <v/>
      </c>
      <c r="AF313" s="55" t="str">
        <f t="shared" si="10"/>
        <v/>
      </c>
      <c r="AG313" s="55"/>
      <c r="AH313" s="55" t="str">
        <f t="shared" si="11"/>
        <v>#NUM!</v>
      </c>
      <c r="AI313" s="55" t="str">
        <f t="shared" si="12"/>
        <v>#NUM!</v>
      </c>
      <c r="AJ313" s="152" t="str">
        <f t="shared" si="13"/>
        <v/>
      </c>
      <c r="AK313" s="176" t="str">
        <f t="shared" si="14"/>
        <v/>
      </c>
      <c r="AL313" s="176" t="str">
        <f t="shared" si="20"/>
        <v/>
      </c>
      <c r="AM313" s="176" t="str">
        <f t="shared" si="15"/>
        <v/>
      </c>
      <c r="AN313" s="55"/>
      <c r="AO313" s="55"/>
      <c r="AP313" s="55"/>
      <c r="AQ313" s="105" t="str">
        <f t="shared" si="16"/>
        <v/>
      </c>
      <c r="AR313" s="105"/>
      <c r="AS313" s="129" t="str">
        <f>'CADASTRO PROD'!I311</f>
        <v/>
      </c>
      <c r="AT313" s="129" t="str">
        <f t="shared" si="17"/>
        <v>0</v>
      </c>
      <c r="AU313" s="105" t="str">
        <f t="shared" si="21"/>
        <v/>
      </c>
      <c r="AV313" s="129"/>
      <c r="AW313" s="129"/>
      <c r="AX313" s="129"/>
      <c r="AY313" s="129"/>
      <c r="AZ313" s="129"/>
      <c r="BA313" s="55"/>
      <c r="BB313" s="55"/>
      <c r="BC313" s="55"/>
      <c r="BD313" s="55"/>
      <c r="BE313" s="55"/>
    </row>
    <row r="314" ht="30.0" customHeight="1">
      <c r="A314" s="1"/>
      <c r="B314" s="166" t="str">
        <f t="shared" si="1"/>
        <v>0</v>
      </c>
      <c r="C314" s="98" t="str">
        <f t="shared" si="18"/>
        <v>-</v>
      </c>
      <c r="D314" s="151" t="str">
        <f>IF('CADASTRO PROD'!D312 = "","", 'CADASTRO PROD'!D312)</f>
        <v/>
      </c>
      <c r="E314" s="100" t="str">
        <f>IF('CADASTRO PROD'!E312:G312 = "", "", 'CADASTRO PROD'!E312:G312)</f>
        <v/>
      </c>
      <c r="F314" s="92"/>
      <c r="G314" s="93"/>
      <c r="H314" s="101" t="str">
        <f>IFERROR(VLOOKUP(D314, 'CADASTRO PROD'!$D$8:$H$407, 5, FALSE),"")</f>
        <v/>
      </c>
      <c r="I314" s="101" t="str">
        <f>VLOOKUP(D314, 'INVENTÁRIO'!$D$11:$I$511, 6, FALSE)</f>
        <v/>
      </c>
      <c r="J314" s="98" t="str">
        <f t="shared" si="2"/>
        <v/>
      </c>
      <c r="K314" s="103" t="str">
        <f>IF(D314 = "", "", SUMIFS('LANÇAMENTOS ENT'!T:T, 'LANÇAMENTOS ENT'!E:E, D314))</f>
        <v>  </v>
      </c>
      <c r="L314" s="103" t="str">
        <f>IF(D314 = "", "",SUMIFS('LANÇAMENTOS SAÍ'!M:M, 'LANÇAMENTOS SAÍ'!E:E, D314))</f>
        <v>  </v>
      </c>
      <c r="M314" s="124" t="str">
        <f>IF(D314 = "", "", SUMIFS('LANÇAMENTOS ENT'!N:N, 'LANÇAMENTOS ENT'!E:E, D314))</f>
        <v/>
      </c>
      <c r="N314" s="124" t="str">
        <f>IF(D314 = "", "",SUMIFS('LANÇAMENTOS SAÍ'!K:K, 'LANÇAMENTOS SAÍ'!E:E, D314))</f>
        <v/>
      </c>
      <c r="O314" s="195" t="str">
        <f>IFERROR(VLOOKUP(D314,'INVENTÁRIO'!$D$11:$L$411, 9, FALSE)/SUM('INVENTÁRIO'!L:L),"")</f>
        <v>0.0%</v>
      </c>
      <c r="P314" s="195" t="str">
        <f>IFERROR(I314/SUM('INVENTÁRIO'!I:I), "")</f>
        <v>0.0%</v>
      </c>
      <c r="Q314" s="124" t="str">
        <f t="shared" si="3"/>
        <v/>
      </c>
      <c r="R314" s="124" t="str">
        <f t="shared" si="4"/>
        <v/>
      </c>
      <c r="S314" s="185"/>
      <c r="T314" s="185"/>
      <c r="U314" s="35"/>
      <c r="V314" s="4"/>
      <c r="W314" s="4"/>
      <c r="X314" s="4"/>
      <c r="Y314" s="55"/>
      <c r="Z314" s="55" t="str">
        <f t="shared" si="6"/>
        <v/>
      </c>
      <c r="AA314" s="105" t="str">
        <f t="shared" si="7"/>
        <v/>
      </c>
      <c r="AB314" s="152" t="str">
        <f t="shared" si="8"/>
        <v/>
      </c>
      <c r="AC314" s="55"/>
      <c r="AD314" s="55" t="str">
        <f t="shared" si="9"/>
        <v/>
      </c>
      <c r="AE314" s="105" t="str">
        <f t="shared" si="19"/>
        <v/>
      </c>
      <c r="AF314" s="55" t="str">
        <f t="shared" si="10"/>
        <v/>
      </c>
      <c r="AG314" s="55"/>
      <c r="AH314" s="55" t="str">
        <f t="shared" si="11"/>
        <v>#NUM!</v>
      </c>
      <c r="AI314" s="55" t="str">
        <f t="shared" si="12"/>
        <v>#NUM!</v>
      </c>
      <c r="AJ314" s="152" t="str">
        <f t="shared" si="13"/>
        <v/>
      </c>
      <c r="AK314" s="176" t="str">
        <f t="shared" si="14"/>
        <v/>
      </c>
      <c r="AL314" s="176" t="str">
        <f t="shared" si="20"/>
        <v/>
      </c>
      <c r="AM314" s="176" t="str">
        <f t="shared" si="15"/>
        <v/>
      </c>
      <c r="AN314" s="55"/>
      <c r="AO314" s="55"/>
      <c r="AP314" s="55"/>
      <c r="AQ314" s="105" t="str">
        <f t="shared" si="16"/>
        <v/>
      </c>
      <c r="AR314" s="105"/>
      <c r="AS314" s="129" t="str">
        <f>'CADASTRO PROD'!I312</f>
        <v/>
      </c>
      <c r="AT314" s="129" t="str">
        <f t="shared" si="17"/>
        <v>0</v>
      </c>
      <c r="AU314" s="105" t="str">
        <f t="shared" si="21"/>
        <v/>
      </c>
      <c r="AV314" s="129"/>
      <c r="AW314" s="129"/>
      <c r="AX314" s="129"/>
      <c r="AY314" s="129"/>
      <c r="AZ314" s="129"/>
      <c r="BA314" s="55"/>
      <c r="BB314" s="55"/>
      <c r="BC314" s="55"/>
      <c r="BD314" s="55"/>
      <c r="BE314" s="55"/>
    </row>
    <row r="315" ht="30.0" customHeight="1">
      <c r="A315" s="1"/>
      <c r="B315" s="166" t="str">
        <f t="shared" si="1"/>
        <v>0</v>
      </c>
      <c r="C315" s="108" t="str">
        <f t="shared" si="18"/>
        <v>-</v>
      </c>
      <c r="D315" s="150" t="str">
        <f>IF('CADASTRO PROD'!D313 = "","", 'CADASTRO PROD'!D313)</f>
        <v/>
      </c>
      <c r="E315" s="110" t="str">
        <f>IF('CADASTRO PROD'!E313:G313 = "", "", 'CADASTRO PROD'!E313:G313)</f>
        <v/>
      </c>
      <c r="F315" s="92"/>
      <c r="G315" s="93"/>
      <c r="H315" s="111" t="str">
        <f>IFERROR(VLOOKUP(D315, 'CADASTRO PROD'!$D$8:$H$407, 5, FALSE),"")</f>
        <v/>
      </c>
      <c r="I315" s="111" t="str">
        <f>VLOOKUP(D315, 'INVENTÁRIO'!$D$11:$I$511, 6, FALSE)</f>
        <v/>
      </c>
      <c r="J315" s="108" t="str">
        <f t="shared" si="2"/>
        <v/>
      </c>
      <c r="K315" s="113" t="str">
        <f>IF(D315 = "", "", SUMIFS('LANÇAMENTOS ENT'!T:T, 'LANÇAMENTOS ENT'!E:E, D315))</f>
        <v>  </v>
      </c>
      <c r="L315" s="113" t="str">
        <f>IF(D315 = "", "",SUMIFS('LANÇAMENTOS SAÍ'!M:M, 'LANÇAMENTOS SAÍ'!E:E, D315))</f>
        <v>  </v>
      </c>
      <c r="M315" s="132" t="str">
        <f>IF(D315 = "", "", SUMIFS('LANÇAMENTOS ENT'!N:N, 'LANÇAMENTOS ENT'!E:E, D315))</f>
        <v/>
      </c>
      <c r="N315" s="132" t="str">
        <f>IF(D315 = "", "",SUMIFS('LANÇAMENTOS SAÍ'!K:K, 'LANÇAMENTOS SAÍ'!E:E, D315))</f>
        <v/>
      </c>
      <c r="O315" s="197" t="str">
        <f>IFERROR(VLOOKUP(D315,'INVENTÁRIO'!$D$11:$L$411, 9, FALSE)/SUM('INVENTÁRIO'!L:L),"")</f>
        <v>0.0%</v>
      </c>
      <c r="P315" s="197" t="str">
        <f>IFERROR(I315/SUM('INVENTÁRIO'!I:I), "")</f>
        <v>0.0%</v>
      </c>
      <c r="Q315" s="132" t="str">
        <f t="shared" si="3"/>
        <v/>
      </c>
      <c r="R315" s="132" t="str">
        <f t="shared" si="4"/>
        <v/>
      </c>
      <c r="S315" s="185"/>
      <c r="T315" s="185"/>
      <c r="U315" s="35"/>
      <c r="V315" s="4"/>
      <c r="W315" s="4"/>
      <c r="X315" s="4"/>
      <c r="Y315" s="55"/>
      <c r="Z315" s="55" t="str">
        <f t="shared" si="6"/>
        <v/>
      </c>
      <c r="AA315" s="105" t="str">
        <f t="shared" si="7"/>
        <v/>
      </c>
      <c r="AB315" s="152" t="str">
        <f t="shared" si="8"/>
        <v/>
      </c>
      <c r="AC315" s="55"/>
      <c r="AD315" s="55" t="str">
        <f t="shared" si="9"/>
        <v/>
      </c>
      <c r="AE315" s="105" t="str">
        <f t="shared" si="19"/>
        <v/>
      </c>
      <c r="AF315" s="55" t="str">
        <f t="shared" si="10"/>
        <v/>
      </c>
      <c r="AG315" s="55"/>
      <c r="AH315" s="55" t="str">
        <f t="shared" si="11"/>
        <v>#NUM!</v>
      </c>
      <c r="AI315" s="55" t="str">
        <f t="shared" si="12"/>
        <v>#NUM!</v>
      </c>
      <c r="AJ315" s="152" t="str">
        <f t="shared" si="13"/>
        <v/>
      </c>
      <c r="AK315" s="176" t="str">
        <f t="shared" si="14"/>
        <v/>
      </c>
      <c r="AL315" s="176" t="str">
        <f t="shared" si="20"/>
        <v/>
      </c>
      <c r="AM315" s="176" t="str">
        <f t="shared" si="15"/>
        <v/>
      </c>
      <c r="AN315" s="55"/>
      <c r="AO315" s="55"/>
      <c r="AP315" s="55"/>
      <c r="AQ315" s="105" t="str">
        <f t="shared" si="16"/>
        <v/>
      </c>
      <c r="AR315" s="105"/>
      <c r="AS315" s="129" t="str">
        <f>'CADASTRO PROD'!I313</f>
        <v/>
      </c>
      <c r="AT315" s="129" t="str">
        <f t="shared" si="17"/>
        <v>0</v>
      </c>
      <c r="AU315" s="105" t="str">
        <f t="shared" si="21"/>
        <v/>
      </c>
      <c r="AV315" s="129"/>
      <c r="AW315" s="129"/>
      <c r="AX315" s="129"/>
      <c r="AY315" s="129"/>
      <c r="AZ315" s="129"/>
      <c r="BA315" s="55"/>
      <c r="BB315" s="55"/>
      <c r="BC315" s="55"/>
      <c r="BD315" s="55"/>
      <c r="BE315" s="55"/>
    </row>
    <row r="316" ht="30.0" customHeight="1">
      <c r="A316" s="1"/>
      <c r="B316" s="166" t="str">
        <f t="shared" si="1"/>
        <v>0</v>
      </c>
      <c r="C316" s="98" t="str">
        <f t="shared" si="18"/>
        <v>-</v>
      </c>
      <c r="D316" s="151" t="str">
        <f>IF('CADASTRO PROD'!D314 = "","", 'CADASTRO PROD'!D314)</f>
        <v/>
      </c>
      <c r="E316" s="100" t="str">
        <f>IF('CADASTRO PROD'!E314:G314 = "", "", 'CADASTRO PROD'!E314:G314)</f>
        <v/>
      </c>
      <c r="F316" s="92"/>
      <c r="G316" s="93"/>
      <c r="H316" s="101" t="str">
        <f>IFERROR(VLOOKUP(D316, 'CADASTRO PROD'!$D$8:$H$407, 5, FALSE),"")</f>
        <v/>
      </c>
      <c r="I316" s="101" t="str">
        <f>VLOOKUP(D316, 'INVENTÁRIO'!$D$11:$I$511, 6, FALSE)</f>
        <v/>
      </c>
      <c r="J316" s="98" t="str">
        <f t="shared" si="2"/>
        <v/>
      </c>
      <c r="K316" s="103" t="str">
        <f>IF(D316 = "", "", SUMIFS('LANÇAMENTOS ENT'!T:T, 'LANÇAMENTOS ENT'!E:E, D316))</f>
        <v>  </v>
      </c>
      <c r="L316" s="103" t="str">
        <f>IF(D316 = "", "",SUMIFS('LANÇAMENTOS SAÍ'!M:M, 'LANÇAMENTOS SAÍ'!E:E, D316))</f>
        <v>  </v>
      </c>
      <c r="M316" s="124" t="str">
        <f>IF(D316 = "", "", SUMIFS('LANÇAMENTOS ENT'!N:N, 'LANÇAMENTOS ENT'!E:E, D316))</f>
        <v/>
      </c>
      <c r="N316" s="124" t="str">
        <f>IF(D316 = "", "",SUMIFS('LANÇAMENTOS SAÍ'!K:K, 'LANÇAMENTOS SAÍ'!E:E, D316))</f>
        <v/>
      </c>
      <c r="O316" s="195" t="str">
        <f>IFERROR(VLOOKUP(D316,'INVENTÁRIO'!$D$11:$L$411, 9, FALSE)/SUM('INVENTÁRIO'!L:L),"")</f>
        <v>0.0%</v>
      </c>
      <c r="P316" s="195" t="str">
        <f>IFERROR(I316/SUM('INVENTÁRIO'!I:I), "")</f>
        <v>0.0%</v>
      </c>
      <c r="Q316" s="124" t="str">
        <f t="shared" si="3"/>
        <v/>
      </c>
      <c r="R316" s="124" t="str">
        <f t="shared" si="4"/>
        <v/>
      </c>
      <c r="S316" s="185"/>
      <c r="T316" s="185"/>
      <c r="U316" s="35"/>
      <c r="V316" s="4"/>
      <c r="W316" s="4"/>
      <c r="X316" s="4"/>
      <c r="Y316" s="55"/>
      <c r="Z316" s="55" t="str">
        <f t="shared" si="6"/>
        <v/>
      </c>
      <c r="AA316" s="105" t="str">
        <f t="shared" si="7"/>
        <v/>
      </c>
      <c r="AB316" s="152" t="str">
        <f t="shared" si="8"/>
        <v/>
      </c>
      <c r="AC316" s="55"/>
      <c r="AD316" s="55" t="str">
        <f t="shared" si="9"/>
        <v/>
      </c>
      <c r="AE316" s="105" t="str">
        <f t="shared" si="19"/>
        <v/>
      </c>
      <c r="AF316" s="55" t="str">
        <f t="shared" si="10"/>
        <v/>
      </c>
      <c r="AG316" s="55"/>
      <c r="AH316" s="55" t="str">
        <f t="shared" si="11"/>
        <v>#NUM!</v>
      </c>
      <c r="AI316" s="55" t="str">
        <f t="shared" si="12"/>
        <v>#NUM!</v>
      </c>
      <c r="AJ316" s="152" t="str">
        <f t="shared" si="13"/>
        <v/>
      </c>
      <c r="AK316" s="176" t="str">
        <f t="shared" si="14"/>
        <v/>
      </c>
      <c r="AL316" s="176" t="str">
        <f t="shared" si="20"/>
        <v/>
      </c>
      <c r="AM316" s="176" t="str">
        <f t="shared" si="15"/>
        <v/>
      </c>
      <c r="AN316" s="55"/>
      <c r="AO316" s="55"/>
      <c r="AP316" s="55"/>
      <c r="AQ316" s="105" t="str">
        <f t="shared" si="16"/>
        <v/>
      </c>
      <c r="AR316" s="105"/>
      <c r="AS316" s="129" t="str">
        <f>'CADASTRO PROD'!I314</f>
        <v/>
      </c>
      <c r="AT316" s="129" t="str">
        <f t="shared" si="17"/>
        <v>0</v>
      </c>
      <c r="AU316" s="105" t="str">
        <f t="shared" si="21"/>
        <v/>
      </c>
      <c r="AV316" s="129"/>
      <c r="AW316" s="129"/>
      <c r="AX316" s="129"/>
      <c r="AY316" s="129"/>
      <c r="AZ316" s="129"/>
      <c r="BA316" s="55"/>
      <c r="BB316" s="55"/>
      <c r="BC316" s="55"/>
      <c r="BD316" s="55"/>
      <c r="BE316" s="55"/>
    </row>
    <row r="317" ht="30.0" customHeight="1">
      <c r="A317" s="1"/>
      <c r="B317" s="166" t="str">
        <f t="shared" si="1"/>
        <v>0</v>
      </c>
      <c r="C317" s="108" t="str">
        <f t="shared" si="18"/>
        <v>-</v>
      </c>
      <c r="D317" s="150" t="str">
        <f>IF('CADASTRO PROD'!D315 = "","", 'CADASTRO PROD'!D315)</f>
        <v/>
      </c>
      <c r="E317" s="110" t="str">
        <f>IF('CADASTRO PROD'!E315:G315 = "", "", 'CADASTRO PROD'!E315:G315)</f>
        <v/>
      </c>
      <c r="F317" s="92"/>
      <c r="G317" s="93"/>
      <c r="H317" s="111" t="str">
        <f>IFERROR(VLOOKUP(D317, 'CADASTRO PROD'!$D$8:$H$407, 5, FALSE),"")</f>
        <v/>
      </c>
      <c r="I317" s="111" t="str">
        <f>VLOOKUP(D317, 'INVENTÁRIO'!$D$11:$I$511, 6, FALSE)</f>
        <v/>
      </c>
      <c r="J317" s="108" t="str">
        <f t="shared" si="2"/>
        <v/>
      </c>
      <c r="K317" s="113" t="str">
        <f>IF(D317 = "", "", SUMIFS('LANÇAMENTOS ENT'!T:T, 'LANÇAMENTOS ENT'!E:E, D317))</f>
        <v>  </v>
      </c>
      <c r="L317" s="113" t="str">
        <f>IF(D317 = "", "",SUMIFS('LANÇAMENTOS SAÍ'!M:M, 'LANÇAMENTOS SAÍ'!E:E, D317))</f>
        <v>  </v>
      </c>
      <c r="M317" s="132" t="str">
        <f>IF(D317 = "", "", SUMIFS('LANÇAMENTOS ENT'!N:N, 'LANÇAMENTOS ENT'!E:E, D317))</f>
        <v/>
      </c>
      <c r="N317" s="132" t="str">
        <f>IF(D317 = "", "",SUMIFS('LANÇAMENTOS SAÍ'!K:K, 'LANÇAMENTOS SAÍ'!E:E, D317))</f>
        <v/>
      </c>
      <c r="O317" s="197" t="str">
        <f>IFERROR(VLOOKUP(D317,'INVENTÁRIO'!$D$11:$L$411, 9, FALSE)/SUM('INVENTÁRIO'!L:L),"")</f>
        <v>0.0%</v>
      </c>
      <c r="P317" s="197" t="str">
        <f>IFERROR(I317/SUM('INVENTÁRIO'!I:I), "")</f>
        <v>0.0%</v>
      </c>
      <c r="Q317" s="132" t="str">
        <f t="shared" si="3"/>
        <v/>
      </c>
      <c r="R317" s="132" t="str">
        <f t="shared" si="4"/>
        <v/>
      </c>
      <c r="S317" s="185"/>
      <c r="T317" s="185"/>
      <c r="U317" s="35"/>
      <c r="V317" s="4"/>
      <c r="W317" s="4"/>
      <c r="X317" s="4"/>
      <c r="Y317" s="55"/>
      <c r="Z317" s="55" t="str">
        <f t="shared" si="6"/>
        <v/>
      </c>
      <c r="AA317" s="105" t="str">
        <f t="shared" si="7"/>
        <v/>
      </c>
      <c r="AB317" s="152" t="str">
        <f t="shared" si="8"/>
        <v/>
      </c>
      <c r="AC317" s="55"/>
      <c r="AD317" s="55" t="str">
        <f t="shared" si="9"/>
        <v/>
      </c>
      <c r="AE317" s="105" t="str">
        <f t="shared" si="19"/>
        <v/>
      </c>
      <c r="AF317" s="55" t="str">
        <f t="shared" si="10"/>
        <v/>
      </c>
      <c r="AG317" s="55"/>
      <c r="AH317" s="55" t="str">
        <f t="shared" si="11"/>
        <v>#NUM!</v>
      </c>
      <c r="AI317" s="55" t="str">
        <f t="shared" si="12"/>
        <v>#NUM!</v>
      </c>
      <c r="AJ317" s="152" t="str">
        <f t="shared" si="13"/>
        <v/>
      </c>
      <c r="AK317" s="176" t="str">
        <f t="shared" si="14"/>
        <v/>
      </c>
      <c r="AL317" s="176" t="str">
        <f t="shared" si="20"/>
        <v/>
      </c>
      <c r="AM317" s="176" t="str">
        <f t="shared" si="15"/>
        <v/>
      </c>
      <c r="AN317" s="55"/>
      <c r="AO317" s="55"/>
      <c r="AP317" s="55"/>
      <c r="AQ317" s="105" t="str">
        <f t="shared" si="16"/>
        <v/>
      </c>
      <c r="AR317" s="105"/>
      <c r="AS317" s="129" t="str">
        <f>'CADASTRO PROD'!I315</f>
        <v/>
      </c>
      <c r="AT317" s="129" t="str">
        <f t="shared" si="17"/>
        <v>0</v>
      </c>
      <c r="AU317" s="105" t="str">
        <f t="shared" si="21"/>
        <v/>
      </c>
      <c r="AV317" s="129"/>
      <c r="AW317" s="129"/>
      <c r="AX317" s="129"/>
      <c r="AY317" s="129"/>
      <c r="AZ317" s="129"/>
      <c r="BA317" s="55"/>
      <c r="BB317" s="55"/>
      <c r="BC317" s="55"/>
      <c r="BD317" s="55"/>
      <c r="BE317" s="55"/>
    </row>
    <row r="318" ht="30.0" customHeight="1">
      <c r="A318" s="1"/>
      <c r="B318" s="166" t="str">
        <f t="shared" si="1"/>
        <v>0</v>
      </c>
      <c r="C318" s="98" t="str">
        <f t="shared" si="18"/>
        <v>-</v>
      </c>
      <c r="D318" s="151" t="str">
        <f>IF('CADASTRO PROD'!D316 = "","", 'CADASTRO PROD'!D316)</f>
        <v/>
      </c>
      <c r="E318" s="100" t="str">
        <f>IF('CADASTRO PROD'!E316:G316 = "", "", 'CADASTRO PROD'!E316:G316)</f>
        <v/>
      </c>
      <c r="F318" s="92"/>
      <c r="G318" s="93"/>
      <c r="H318" s="101" t="str">
        <f>IFERROR(VLOOKUP(D318, 'CADASTRO PROD'!$D$8:$H$407, 5, FALSE),"")</f>
        <v/>
      </c>
      <c r="I318" s="101" t="str">
        <f>VLOOKUP(D318, 'INVENTÁRIO'!$D$11:$I$511, 6, FALSE)</f>
        <v/>
      </c>
      <c r="J318" s="98" t="str">
        <f t="shared" si="2"/>
        <v/>
      </c>
      <c r="K318" s="103" t="str">
        <f>IF(D318 = "", "", SUMIFS('LANÇAMENTOS ENT'!T:T, 'LANÇAMENTOS ENT'!E:E, D318))</f>
        <v>  </v>
      </c>
      <c r="L318" s="103" t="str">
        <f>IF(D318 = "", "",SUMIFS('LANÇAMENTOS SAÍ'!M:M, 'LANÇAMENTOS SAÍ'!E:E, D318))</f>
        <v>  </v>
      </c>
      <c r="M318" s="124" t="str">
        <f>IF(D318 = "", "", SUMIFS('LANÇAMENTOS ENT'!N:N, 'LANÇAMENTOS ENT'!E:E, D318))</f>
        <v/>
      </c>
      <c r="N318" s="124" t="str">
        <f>IF(D318 = "", "",SUMIFS('LANÇAMENTOS SAÍ'!K:K, 'LANÇAMENTOS SAÍ'!E:E, D318))</f>
        <v/>
      </c>
      <c r="O318" s="195" t="str">
        <f>IFERROR(VLOOKUP(D318,'INVENTÁRIO'!$D$11:$L$411, 9, FALSE)/SUM('INVENTÁRIO'!L:L),"")</f>
        <v>0.0%</v>
      </c>
      <c r="P318" s="195" t="str">
        <f>IFERROR(I318/SUM('INVENTÁRIO'!I:I), "")</f>
        <v>0.0%</v>
      </c>
      <c r="Q318" s="124" t="str">
        <f t="shared" si="3"/>
        <v/>
      </c>
      <c r="R318" s="124" t="str">
        <f t="shared" si="4"/>
        <v/>
      </c>
      <c r="S318" s="185"/>
      <c r="T318" s="185"/>
      <c r="U318" s="35"/>
      <c r="V318" s="4"/>
      <c r="W318" s="4"/>
      <c r="X318" s="4"/>
      <c r="Y318" s="55"/>
      <c r="Z318" s="55" t="str">
        <f t="shared" si="6"/>
        <v/>
      </c>
      <c r="AA318" s="105" t="str">
        <f t="shared" si="7"/>
        <v/>
      </c>
      <c r="AB318" s="152" t="str">
        <f t="shared" si="8"/>
        <v/>
      </c>
      <c r="AC318" s="55"/>
      <c r="AD318" s="55" t="str">
        <f t="shared" si="9"/>
        <v/>
      </c>
      <c r="AE318" s="105" t="str">
        <f t="shared" si="19"/>
        <v/>
      </c>
      <c r="AF318" s="55" t="str">
        <f t="shared" si="10"/>
        <v/>
      </c>
      <c r="AG318" s="55"/>
      <c r="AH318" s="55" t="str">
        <f t="shared" si="11"/>
        <v>#NUM!</v>
      </c>
      <c r="AI318" s="55" t="str">
        <f t="shared" si="12"/>
        <v>#NUM!</v>
      </c>
      <c r="AJ318" s="152" t="str">
        <f t="shared" si="13"/>
        <v/>
      </c>
      <c r="AK318" s="176" t="str">
        <f t="shared" si="14"/>
        <v/>
      </c>
      <c r="AL318" s="176" t="str">
        <f t="shared" si="20"/>
        <v/>
      </c>
      <c r="AM318" s="176" t="str">
        <f t="shared" si="15"/>
        <v/>
      </c>
      <c r="AN318" s="55"/>
      <c r="AO318" s="55"/>
      <c r="AP318" s="55"/>
      <c r="AQ318" s="105" t="str">
        <f t="shared" si="16"/>
        <v/>
      </c>
      <c r="AR318" s="105"/>
      <c r="AS318" s="129" t="str">
        <f>'CADASTRO PROD'!I316</f>
        <v/>
      </c>
      <c r="AT318" s="129" t="str">
        <f t="shared" si="17"/>
        <v>0</v>
      </c>
      <c r="AU318" s="105" t="str">
        <f t="shared" si="21"/>
        <v/>
      </c>
      <c r="AV318" s="129"/>
      <c r="AW318" s="129"/>
      <c r="AX318" s="129"/>
      <c r="AY318" s="129"/>
      <c r="AZ318" s="129"/>
      <c r="BA318" s="55"/>
      <c r="BB318" s="55"/>
      <c r="BC318" s="55"/>
      <c r="BD318" s="55"/>
      <c r="BE318" s="55"/>
    </row>
    <row r="319" ht="30.0" customHeight="1">
      <c r="A319" s="1"/>
      <c r="B319" s="166" t="str">
        <f t="shared" si="1"/>
        <v>0</v>
      </c>
      <c r="C319" s="108" t="str">
        <f t="shared" si="18"/>
        <v>-</v>
      </c>
      <c r="D319" s="150" t="str">
        <f>IF('CADASTRO PROD'!D317 = "","", 'CADASTRO PROD'!D317)</f>
        <v/>
      </c>
      <c r="E319" s="110" t="str">
        <f>IF('CADASTRO PROD'!E317:G317 = "", "", 'CADASTRO PROD'!E317:G317)</f>
        <v/>
      </c>
      <c r="F319" s="92"/>
      <c r="G319" s="93"/>
      <c r="H319" s="111" t="str">
        <f>IFERROR(VLOOKUP(D319, 'CADASTRO PROD'!$D$8:$H$407, 5, FALSE),"")</f>
        <v/>
      </c>
      <c r="I319" s="111" t="str">
        <f>VLOOKUP(D319, 'INVENTÁRIO'!$D$11:$I$511, 6, FALSE)</f>
        <v/>
      </c>
      <c r="J319" s="108" t="str">
        <f t="shared" si="2"/>
        <v/>
      </c>
      <c r="K319" s="113" t="str">
        <f>IF(D319 = "", "", SUMIFS('LANÇAMENTOS ENT'!T:T, 'LANÇAMENTOS ENT'!E:E, D319))</f>
        <v>  </v>
      </c>
      <c r="L319" s="113" t="str">
        <f>IF(D319 = "", "",SUMIFS('LANÇAMENTOS SAÍ'!M:M, 'LANÇAMENTOS SAÍ'!E:E, D319))</f>
        <v>  </v>
      </c>
      <c r="M319" s="132" t="str">
        <f>IF(D319 = "", "", SUMIFS('LANÇAMENTOS ENT'!N:N, 'LANÇAMENTOS ENT'!E:E, D319))</f>
        <v/>
      </c>
      <c r="N319" s="132" t="str">
        <f>IF(D319 = "", "",SUMIFS('LANÇAMENTOS SAÍ'!K:K, 'LANÇAMENTOS SAÍ'!E:E, D319))</f>
        <v/>
      </c>
      <c r="O319" s="197" t="str">
        <f>IFERROR(VLOOKUP(D319,'INVENTÁRIO'!$D$11:$L$411, 9, FALSE)/SUM('INVENTÁRIO'!L:L),"")</f>
        <v>0.0%</v>
      </c>
      <c r="P319" s="197" t="str">
        <f>IFERROR(I319/SUM('INVENTÁRIO'!I:I), "")</f>
        <v>0.0%</v>
      </c>
      <c r="Q319" s="132" t="str">
        <f t="shared" si="3"/>
        <v/>
      </c>
      <c r="R319" s="132" t="str">
        <f t="shared" si="4"/>
        <v/>
      </c>
      <c r="S319" s="185"/>
      <c r="T319" s="185"/>
      <c r="U319" s="35"/>
      <c r="V319" s="4"/>
      <c r="W319" s="4"/>
      <c r="X319" s="4"/>
      <c r="Y319" s="55"/>
      <c r="Z319" s="55" t="str">
        <f t="shared" si="6"/>
        <v/>
      </c>
      <c r="AA319" s="105" t="str">
        <f t="shared" si="7"/>
        <v/>
      </c>
      <c r="AB319" s="152" t="str">
        <f t="shared" si="8"/>
        <v/>
      </c>
      <c r="AC319" s="55"/>
      <c r="AD319" s="55" t="str">
        <f t="shared" si="9"/>
        <v/>
      </c>
      <c r="AE319" s="105" t="str">
        <f t="shared" si="19"/>
        <v/>
      </c>
      <c r="AF319" s="55" t="str">
        <f t="shared" si="10"/>
        <v/>
      </c>
      <c r="AG319" s="55"/>
      <c r="AH319" s="55" t="str">
        <f t="shared" si="11"/>
        <v>#NUM!</v>
      </c>
      <c r="AI319" s="55" t="str">
        <f t="shared" si="12"/>
        <v>#NUM!</v>
      </c>
      <c r="AJ319" s="152" t="str">
        <f t="shared" si="13"/>
        <v/>
      </c>
      <c r="AK319" s="176" t="str">
        <f t="shared" si="14"/>
        <v/>
      </c>
      <c r="AL319" s="176" t="str">
        <f t="shared" si="20"/>
        <v/>
      </c>
      <c r="AM319" s="176" t="str">
        <f t="shared" si="15"/>
        <v/>
      </c>
      <c r="AN319" s="55"/>
      <c r="AO319" s="55"/>
      <c r="AP319" s="55"/>
      <c r="AQ319" s="105" t="str">
        <f t="shared" si="16"/>
        <v/>
      </c>
      <c r="AR319" s="105"/>
      <c r="AS319" s="129" t="str">
        <f>'CADASTRO PROD'!I317</f>
        <v/>
      </c>
      <c r="AT319" s="129" t="str">
        <f t="shared" si="17"/>
        <v>0</v>
      </c>
      <c r="AU319" s="105" t="str">
        <f t="shared" si="21"/>
        <v/>
      </c>
      <c r="AV319" s="129"/>
      <c r="AW319" s="129"/>
      <c r="AX319" s="129"/>
      <c r="AY319" s="129"/>
      <c r="AZ319" s="129"/>
      <c r="BA319" s="55"/>
      <c r="BB319" s="55"/>
      <c r="BC319" s="55"/>
      <c r="BD319" s="55"/>
      <c r="BE319" s="55"/>
    </row>
    <row r="320" ht="30.0" customHeight="1">
      <c r="A320" s="1"/>
      <c r="B320" s="166" t="str">
        <f t="shared" si="1"/>
        <v>0</v>
      </c>
      <c r="C320" s="98" t="str">
        <f t="shared" si="18"/>
        <v>-</v>
      </c>
      <c r="D320" s="151" t="str">
        <f>IF('CADASTRO PROD'!D318 = "","", 'CADASTRO PROD'!D318)</f>
        <v/>
      </c>
      <c r="E320" s="100" t="str">
        <f>IF('CADASTRO PROD'!E318:G318 = "", "", 'CADASTRO PROD'!E318:G318)</f>
        <v/>
      </c>
      <c r="F320" s="92"/>
      <c r="G320" s="93"/>
      <c r="H320" s="101" t="str">
        <f>IFERROR(VLOOKUP(D320, 'CADASTRO PROD'!$D$8:$H$407, 5, FALSE),"")</f>
        <v/>
      </c>
      <c r="I320" s="101" t="str">
        <f>VLOOKUP(D320, 'INVENTÁRIO'!$D$11:$I$511, 6, FALSE)</f>
        <v/>
      </c>
      <c r="J320" s="98" t="str">
        <f t="shared" si="2"/>
        <v/>
      </c>
      <c r="K320" s="103" t="str">
        <f>IF(D320 = "", "", SUMIFS('LANÇAMENTOS ENT'!T:T, 'LANÇAMENTOS ENT'!E:E, D320))</f>
        <v>  </v>
      </c>
      <c r="L320" s="103" t="str">
        <f>IF(D320 = "", "",SUMIFS('LANÇAMENTOS SAÍ'!M:M, 'LANÇAMENTOS SAÍ'!E:E, D320))</f>
        <v>  </v>
      </c>
      <c r="M320" s="124" t="str">
        <f>IF(D320 = "", "", SUMIFS('LANÇAMENTOS ENT'!N:N, 'LANÇAMENTOS ENT'!E:E, D320))</f>
        <v/>
      </c>
      <c r="N320" s="124" t="str">
        <f>IF(D320 = "", "",SUMIFS('LANÇAMENTOS SAÍ'!K:K, 'LANÇAMENTOS SAÍ'!E:E, D320))</f>
        <v/>
      </c>
      <c r="O320" s="195" t="str">
        <f>IFERROR(VLOOKUP(D320,'INVENTÁRIO'!$D$11:$L$411, 9, FALSE)/SUM('INVENTÁRIO'!L:L),"")</f>
        <v>0.0%</v>
      </c>
      <c r="P320" s="195" t="str">
        <f>IFERROR(I320/SUM('INVENTÁRIO'!I:I), "")</f>
        <v>0.0%</v>
      </c>
      <c r="Q320" s="124" t="str">
        <f t="shared" si="3"/>
        <v/>
      </c>
      <c r="R320" s="124" t="str">
        <f t="shared" si="4"/>
        <v/>
      </c>
      <c r="S320" s="185"/>
      <c r="T320" s="185"/>
      <c r="U320" s="35"/>
      <c r="V320" s="4"/>
      <c r="W320" s="4"/>
      <c r="X320" s="4"/>
      <c r="Y320" s="55"/>
      <c r="Z320" s="55" t="str">
        <f t="shared" si="6"/>
        <v/>
      </c>
      <c r="AA320" s="105" t="str">
        <f t="shared" si="7"/>
        <v/>
      </c>
      <c r="AB320" s="152" t="str">
        <f t="shared" si="8"/>
        <v/>
      </c>
      <c r="AC320" s="55"/>
      <c r="AD320" s="55" t="str">
        <f t="shared" si="9"/>
        <v/>
      </c>
      <c r="AE320" s="105" t="str">
        <f t="shared" si="19"/>
        <v/>
      </c>
      <c r="AF320" s="55" t="str">
        <f t="shared" si="10"/>
        <v/>
      </c>
      <c r="AG320" s="55"/>
      <c r="AH320" s="55" t="str">
        <f t="shared" si="11"/>
        <v>#NUM!</v>
      </c>
      <c r="AI320" s="55" t="str">
        <f t="shared" si="12"/>
        <v>#NUM!</v>
      </c>
      <c r="AJ320" s="152" t="str">
        <f t="shared" si="13"/>
        <v/>
      </c>
      <c r="AK320" s="176" t="str">
        <f t="shared" si="14"/>
        <v/>
      </c>
      <c r="AL320" s="176" t="str">
        <f t="shared" si="20"/>
        <v/>
      </c>
      <c r="AM320" s="176" t="str">
        <f t="shared" si="15"/>
        <v/>
      </c>
      <c r="AN320" s="55"/>
      <c r="AO320" s="55"/>
      <c r="AP320" s="55"/>
      <c r="AQ320" s="105" t="str">
        <f t="shared" si="16"/>
        <v/>
      </c>
      <c r="AR320" s="105"/>
      <c r="AS320" s="129" t="str">
        <f>'CADASTRO PROD'!I318</f>
        <v/>
      </c>
      <c r="AT320" s="129" t="str">
        <f t="shared" si="17"/>
        <v>0</v>
      </c>
      <c r="AU320" s="105" t="str">
        <f t="shared" si="21"/>
        <v/>
      </c>
      <c r="AV320" s="129"/>
      <c r="AW320" s="129"/>
      <c r="AX320" s="129"/>
      <c r="AY320" s="129"/>
      <c r="AZ320" s="129"/>
      <c r="BA320" s="55"/>
      <c r="BB320" s="55"/>
      <c r="BC320" s="55"/>
      <c r="BD320" s="55"/>
      <c r="BE320" s="55"/>
    </row>
    <row r="321" ht="30.0" customHeight="1">
      <c r="A321" s="1"/>
      <c r="B321" s="166" t="str">
        <f t="shared" si="1"/>
        <v>0</v>
      </c>
      <c r="C321" s="108" t="str">
        <f t="shared" si="18"/>
        <v>-</v>
      </c>
      <c r="D321" s="150" t="str">
        <f>IF('CADASTRO PROD'!D319 = "","", 'CADASTRO PROD'!D319)</f>
        <v/>
      </c>
      <c r="E321" s="110" t="str">
        <f>IF('CADASTRO PROD'!E319:G319 = "", "", 'CADASTRO PROD'!E319:G319)</f>
        <v/>
      </c>
      <c r="F321" s="92"/>
      <c r="G321" s="93"/>
      <c r="H321" s="111" t="str">
        <f>IFERROR(VLOOKUP(D321, 'CADASTRO PROD'!$D$8:$H$407, 5, FALSE),"")</f>
        <v/>
      </c>
      <c r="I321" s="111" t="str">
        <f>VLOOKUP(D321, 'INVENTÁRIO'!$D$11:$I$511, 6, FALSE)</f>
        <v/>
      </c>
      <c r="J321" s="108" t="str">
        <f t="shared" si="2"/>
        <v/>
      </c>
      <c r="K321" s="113" t="str">
        <f>IF(D321 = "", "", SUMIFS('LANÇAMENTOS ENT'!T:T, 'LANÇAMENTOS ENT'!E:E, D321))</f>
        <v>  </v>
      </c>
      <c r="L321" s="113" t="str">
        <f>IF(D321 = "", "",SUMIFS('LANÇAMENTOS SAÍ'!M:M, 'LANÇAMENTOS SAÍ'!E:E, D321))</f>
        <v>  </v>
      </c>
      <c r="M321" s="132" t="str">
        <f>IF(D321 = "", "", SUMIFS('LANÇAMENTOS ENT'!N:N, 'LANÇAMENTOS ENT'!E:E, D321))</f>
        <v/>
      </c>
      <c r="N321" s="132" t="str">
        <f>IF(D321 = "", "",SUMIFS('LANÇAMENTOS SAÍ'!K:K, 'LANÇAMENTOS SAÍ'!E:E, D321))</f>
        <v/>
      </c>
      <c r="O321" s="197" t="str">
        <f>IFERROR(VLOOKUP(D321,'INVENTÁRIO'!$D$11:$L$411, 9, FALSE)/SUM('INVENTÁRIO'!L:L),"")</f>
        <v>0.0%</v>
      </c>
      <c r="P321" s="197" t="str">
        <f>IFERROR(I321/SUM('INVENTÁRIO'!I:I), "")</f>
        <v>0.0%</v>
      </c>
      <c r="Q321" s="132" t="str">
        <f t="shared" si="3"/>
        <v/>
      </c>
      <c r="R321" s="132" t="str">
        <f t="shared" si="4"/>
        <v/>
      </c>
      <c r="S321" s="185"/>
      <c r="T321" s="185"/>
      <c r="U321" s="35"/>
      <c r="V321" s="4"/>
      <c r="W321" s="4"/>
      <c r="X321" s="4"/>
      <c r="Y321" s="55"/>
      <c r="Z321" s="55" t="str">
        <f t="shared" si="6"/>
        <v/>
      </c>
      <c r="AA321" s="105" t="str">
        <f t="shared" si="7"/>
        <v/>
      </c>
      <c r="AB321" s="152" t="str">
        <f t="shared" si="8"/>
        <v/>
      </c>
      <c r="AC321" s="55"/>
      <c r="AD321" s="55" t="str">
        <f t="shared" si="9"/>
        <v/>
      </c>
      <c r="AE321" s="105" t="str">
        <f t="shared" si="19"/>
        <v/>
      </c>
      <c r="AF321" s="55" t="str">
        <f t="shared" si="10"/>
        <v/>
      </c>
      <c r="AG321" s="55"/>
      <c r="AH321" s="55" t="str">
        <f t="shared" si="11"/>
        <v>#NUM!</v>
      </c>
      <c r="AI321" s="55" t="str">
        <f t="shared" si="12"/>
        <v>#NUM!</v>
      </c>
      <c r="AJ321" s="152" t="str">
        <f t="shared" si="13"/>
        <v/>
      </c>
      <c r="AK321" s="176" t="str">
        <f t="shared" si="14"/>
        <v/>
      </c>
      <c r="AL321" s="176" t="str">
        <f t="shared" si="20"/>
        <v/>
      </c>
      <c r="AM321" s="176" t="str">
        <f t="shared" si="15"/>
        <v/>
      </c>
      <c r="AN321" s="55"/>
      <c r="AO321" s="55"/>
      <c r="AP321" s="55"/>
      <c r="AQ321" s="105" t="str">
        <f t="shared" si="16"/>
        <v/>
      </c>
      <c r="AR321" s="105"/>
      <c r="AS321" s="129" t="str">
        <f>'CADASTRO PROD'!I319</f>
        <v/>
      </c>
      <c r="AT321" s="129" t="str">
        <f t="shared" si="17"/>
        <v>0</v>
      </c>
      <c r="AU321" s="105" t="str">
        <f t="shared" si="21"/>
        <v/>
      </c>
      <c r="AV321" s="129"/>
      <c r="AW321" s="129"/>
      <c r="AX321" s="129"/>
      <c r="AY321" s="129"/>
      <c r="AZ321" s="129"/>
      <c r="BA321" s="55"/>
      <c r="BB321" s="55"/>
      <c r="BC321" s="55"/>
      <c r="BD321" s="55"/>
      <c r="BE321" s="55"/>
    </row>
    <row r="322" ht="30.0" customHeight="1">
      <c r="A322" s="1"/>
      <c r="B322" s="166" t="str">
        <f t="shared" si="1"/>
        <v>0</v>
      </c>
      <c r="C322" s="98" t="str">
        <f t="shared" si="18"/>
        <v>-</v>
      </c>
      <c r="D322" s="151" t="str">
        <f>IF('CADASTRO PROD'!D320 = "","", 'CADASTRO PROD'!D320)</f>
        <v/>
      </c>
      <c r="E322" s="100" t="str">
        <f>IF('CADASTRO PROD'!E320:G320 = "", "", 'CADASTRO PROD'!E320:G320)</f>
        <v/>
      </c>
      <c r="F322" s="92"/>
      <c r="G322" s="93"/>
      <c r="H322" s="101" t="str">
        <f>IFERROR(VLOOKUP(D322, 'CADASTRO PROD'!$D$8:$H$407, 5, FALSE),"")</f>
        <v/>
      </c>
      <c r="I322" s="101" t="str">
        <f>VLOOKUP(D322, 'INVENTÁRIO'!$D$11:$I$511, 6, FALSE)</f>
        <v/>
      </c>
      <c r="J322" s="98" t="str">
        <f t="shared" si="2"/>
        <v/>
      </c>
      <c r="K322" s="103" t="str">
        <f>IF(D322 = "", "", SUMIFS('LANÇAMENTOS ENT'!T:T, 'LANÇAMENTOS ENT'!E:E, D322))</f>
        <v>  </v>
      </c>
      <c r="L322" s="103" t="str">
        <f>IF(D322 = "", "",SUMIFS('LANÇAMENTOS SAÍ'!M:M, 'LANÇAMENTOS SAÍ'!E:E, D322))</f>
        <v>  </v>
      </c>
      <c r="M322" s="124" t="str">
        <f>IF(D322 = "", "", SUMIFS('LANÇAMENTOS ENT'!N:N, 'LANÇAMENTOS ENT'!E:E, D322))</f>
        <v/>
      </c>
      <c r="N322" s="124" t="str">
        <f>IF(D322 = "", "",SUMIFS('LANÇAMENTOS SAÍ'!K:K, 'LANÇAMENTOS SAÍ'!E:E, D322))</f>
        <v/>
      </c>
      <c r="O322" s="195" t="str">
        <f>IFERROR(VLOOKUP(D322,'INVENTÁRIO'!$D$11:$L$411, 9, FALSE)/SUM('INVENTÁRIO'!L:L),"")</f>
        <v>0.0%</v>
      </c>
      <c r="P322" s="195" t="str">
        <f>IFERROR(I322/SUM('INVENTÁRIO'!I:I), "")</f>
        <v>0.0%</v>
      </c>
      <c r="Q322" s="124" t="str">
        <f t="shared" si="3"/>
        <v/>
      </c>
      <c r="R322" s="124" t="str">
        <f t="shared" si="4"/>
        <v/>
      </c>
      <c r="S322" s="185"/>
      <c r="T322" s="185"/>
      <c r="U322" s="35"/>
      <c r="V322" s="4"/>
      <c r="W322" s="4"/>
      <c r="X322" s="4"/>
      <c r="Y322" s="55"/>
      <c r="Z322" s="55" t="str">
        <f t="shared" si="6"/>
        <v/>
      </c>
      <c r="AA322" s="105" t="str">
        <f t="shared" si="7"/>
        <v/>
      </c>
      <c r="AB322" s="152" t="str">
        <f t="shared" si="8"/>
        <v/>
      </c>
      <c r="AC322" s="55"/>
      <c r="AD322" s="55" t="str">
        <f t="shared" si="9"/>
        <v/>
      </c>
      <c r="AE322" s="105" t="str">
        <f t="shared" si="19"/>
        <v/>
      </c>
      <c r="AF322" s="55" t="str">
        <f t="shared" si="10"/>
        <v/>
      </c>
      <c r="AG322" s="55"/>
      <c r="AH322" s="55" t="str">
        <f t="shared" si="11"/>
        <v>#NUM!</v>
      </c>
      <c r="AI322" s="55" t="str">
        <f t="shared" si="12"/>
        <v>#NUM!</v>
      </c>
      <c r="AJ322" s="152" t="str">
        <f t="shared" si="13"/>
        <v/>
      </c>
      <c r="AK322" s="176" t="str">
        <f t="shared" si="14"/>
        <v/>
      </c>
      <c r="AL322" s="176" t="str">
        <f t="shared" si="20"/>
        <v/>
      </c>
      <c r="AM322" s="176" t="str">
        <f t="shared" si="15"/>
        <v/>
      </c>
      <c r="AN322" s="55"/>
      <c r="AO322" s="55"/>
      <c r="AP322" s="55"/>
      <c r="AQ322" s="105" t="str">
        <f t="shared" si="16"/>
        <v/>
      </c>
      <c r="AR322" s="105"/>
      <c r="AS322" s="129" t="str">
        <f>'CADASTRO PROD'!I320</f>
        <v/>
      </c>
      <c r="AT322" s="129" t="str">
        <f t="shared" si="17"/>
        <v>0</v>
      </c>
      <c r="AU322" s="105" t="str">
        <f t="shared" si="21"/>
        <v/>
      </c>
      <c r="AV322" s="129"/>
      <c r="AW322" s="129"/>
      <c r="AX322" s="129"/>
      <c r="AY322" s="129"/>
      <c r="AZ322" s="129"/>
      <c r="BA322" s="55"/>
      <c r="BB322" s="55"/>
      <c r="BC322" s="55"/>
      <c r="BD322" s="55"/>
      <c r="BE322" s="55"/>
    </row>
    <row r="323" ht="30.0" customHeight="1">
      <c r="A323" s="1"/>
      <c r="B323" s="166" t="str">
        <f t="shared" si="1"/>
        <v>0</v>
      </c>
      <c r="C323" s="108" t="str">
        <f t="shared" si="18"/>
        <v>-</v>
      </c>
      <c r="D323" s="150" t="str">
        <f>IF('CADASTRO PROD'!D321 = "","", 'CADASTRO PROD'!D321)</f>
        <v/>
      </c>
      <c r="E323" s="110" t="str">
        <f>IF('CADASTRO PROD'!E321:G321 = "", "", 'CADASTRO PROD'!E321:G321)</f>
        <v/>
      </c>
      <c r="F323" s="92"/>
      <c r="G323" s="93"/>
      <c r="H323" s="111" t="str">
        <f>IFERROR(VLOOKUP(D323, 'CADASTRO PROD'!$D$8:$H$407, 5, FALSE),"")</f>
        <v/>
      </c>
      <c r="I323" s="111" t="str">
        <f>VLOOKUP(D323, 'INVENTÁRIO'!$D$11:$I$511, 6, FALSE)</f>
        <v/>
      </c>
      <c r="J323" s="108" t="str">
        <f t="shared" si="2"/>
        <v/>
      </c>
      <c r="K323" s="113" t="str">
        <f>IF(D323 = "", "", SUMIFS('LANÇAMENTOS ENT'!T:T, 'LANÇAMENTOS ENT'!E:E, D323))</f>
        <v>  </v>
      </c>
      <c r="L323" s="113" t="str">
        <f>IF(D323 = "", "",SUMIFS('LANÇAMENTOS SAÍ'!M:M, 'LANÇAMENTOS SAÍ'!E:E, D323))</f>
        <v>  </v>
      </c>
      <c r="M323" s="132" t="str">
        <f>IF(D323 = "", "", SUMIFS('LANÇAMENTOS ENT'!N:N, 'LANÇAMENTOS ENT'!E:E, D323))</f>
        <v/>
      </c>
      <c r="N323" s="132" t="str">
        <f>IF(D323 = "", "",SUMIFS('LANÇAMENTOS SAÍ'!K:K, 'LANÇAMENTOS SAÍ'!E:E, D323))</f>
        <v/>
      </c>
      <c r="O323" s="197" t="str">
        <f>IFERROR(VLOOKUP(D323,'INVENTÁRIO'!$D$11:$L$411, 9, FALSE)/SUM('INVENTÁRIO'!L:L),"")</f>
        <v>0.0%</v>
      </c>
      <c r="P323" s="197" t="str">
        <f>IFERROR(I323/SUM('INVENTÁRIO'!I:I), "")</f>
        <v>0.0%</v>
      </c>
      <c r="Q323" s="132" t="str">
        <f t="shared" si="3"/>
        <v/>
      </c>
      <c r="R323" s="132" t="str">
        <f t="shared" si="4"/>
        <v/>
      </c>
      <c r="S323" s="185"/>
      <c r="T323" s="185"/>
      <c r="U323" s="35"/>
      <c r="V323" s="4"/>
      <c r="W323" s="4"/>
      <c r="X323" s="4"/>
      <c r="Y323" s="55"/>
      <c r="Z323" s="55" t="str">
        <f t="shared" si="6"/>
        <v/>
      </c>
      <c r="AA323" s="105" t="str">
        <f t="shared" si="7"/>
        <v/>
      </c>
      <c r="AB323" s="152" t="str">
        <f t="shared" si="8"/>
        <v/>
      </c>
      <c r="AC323" s="55"/>
      <c r="AD323" s="55" t="str">
        <f t="shared" si="9"/>
        <v/>
      </c>
      <c r="AE323" s="105" t="str">
        <f t="shared" si="19"/>
        <v/>
      </c>
      <c r="AF323" s="55" t="str">
        <f t="shared" si="10"/>
        <v/>
      </c>
      <c r="AG323" s="55"/>
      <c r="AH323" s="55" t="str">
        <f t="shared" si="11"/>
        <v>#NUM!</v>
      </c>
      <c r="AI323" s="55" t="str">
        <f t="shared" si="12"/>
        <v>#NUM!</v>
      </c>
      <c r="AJ323" s="152" t="str">
        <f t="shared" si="13"/>
        <v/>
      </c>
      <c r="AK323" s="176" t="str">
        <f t="shared" si="14"/>
        <v/>
      </c>
      <c r="AL323" s="176" t="str">
        <f t="shared" si="20"/>
        <v/>
      </c>
      <c r="AM323" s="176" t="str">
        <f t="shared" si="15"/>
        <v/>
      </c>
      <c r="AN323" s="55"/>
      <c r="AO323" s="55"/>
      <c r="AP323" s="55"/>
      <c r="AQ323" s="105" t="str">
        <f t="shared" si="16"/>
        <v/>
      </c>
      <c r="AR323" s="105"/>
      <c r="AS323" s="129" t="str">
        <f>'CADASTRO PROD'!I321</f>
        <v/>
      </c>
      <c r="AT323" s="129" t="str">
        <f t="shared" si="17"/>
        <v>0</v>
      </c>
      <c r="AU323" s="105" t="str">
        <f t="shared" si="21"/>
        <v/>
      </c>
      <c r="AV323" s="129"/>
      <c r="AW323" s="129"/>
      <c r="AX323" s="129"/>
      <c r="AY323" s="129"/>
      <c r="AZ323" s="129"/>
      <c r="BA323" s="55"/>
      <c r="BB323" s="55"/>
      <c r="BC323" s="55"/>
      <c r="BD323" s="55"/>
      <c r="BE323" s="55"/>
    </row>
    <row r="324" ht="30.0" customHeight="1">
      <c r="A324" s="1"/>
      <c r="B324" s="166" t="str">
        <f t="shared" si="1"/>
        <v>0</v>
      </c>
      <c r="C324" s="98" t="str">
        <f t="shared" si="18"/>
        <v>-</v>
      </c>
      <c r="D324" s="151" t="str">
        <f>IF('CADASTRO PROD'!D322 = "","", 'CADASTRO PROD'!D322)</f>
        <v/>
      </c>
      <c r="E324" s="100" t="str">
        <f>IF('CADASTRO PROD'!E322:G322 = "", "", 'CADASTRO PROD'!E322:G322)</f>
        <v/>
      </c>
      <c r="F324" s="92"/>
      <c r="G324" s="93"/>
      <c r="H324" s="101" t="str">
        <f>IFERROR(VLOOKUP(D324, 'CADASTRO PROD'!$D$8:$H$407, 5, FALSE),"")</f>
        <v/>
      </c>
      <c r="I324" s="101" t="str">
        <f>VLOOKUP(D324, 'INVENTÁRIO'!$D$11:$I$511, 6, FALSE)</f>
        <v/>
      </c>
      <c r="J324" s="98" t="str">
        <f t="shared" si="2"/>
        <v/>
      </c>
      <c r="K324" s="103" t="str">
        <f>IF(D324 = "", "", SUMIFS('LANÇAMENTOS ENT'!T:T, 'LANÇAMENTOS ENT'!E:E, D324))</f>
        <v>  </v>
      </c>
      <c r="L324" s="103" t="str">
        <f>IF(D324 = "", "",SUMIFS('LANÇAMENTOS SAÍ'!M:M, 'LANÇAMENTOS SAÍ'!E:E, D324))</f>
        <v>  </v>
      </c>
      <c r="M324" s="124" t="str">
        <f>IF(D324 = "", "", SUMIFS('LANÇAMENTOS ENT'!N:N, 'LANÇAMENTOS ENT'!E:E, D324))</f>
        <v/>
      </c>
      <c r="N324" s="124" t="str">
        <f>IF(D324 = "", "",SUMIFS('LANÇAMENTOS SAÍ'!K:K, 'LANÇAMENTOS SAÍ'!E:E, D324))</f>
        <v/>
      </c>
      <c r="O324" s="195" t="str">
        <f>IFERROR(VLOOKUP(D324,'INVENTÁRIO'!$D$11:$L$411, 9, FALSE)/SUM('INVENTÁRIO'!L:L),"")</f>
        <v>0.0%</v>
      </c>
      <c r="P324" s="195" t="str">
        <f>IFERROR(I324/SUM('INVENTÁRIO'!I:I), "")</f>
        <v>0.0%</v>
      </c>
      <c r="Q324" s="124" t="str">
        <f t="shared" si="3"/>
        <v/>
      </c>
      <c r="R324" s="124" t="str">
        <f t="shared" si="4"/>
        <v/>
      </c>
      <c r="S324" s="185"/>
      <c r="T324" s="185"/>
      <c r="U324" s="35"/>
      <c r="V324" s="4"/>
      <c r="W324" s="4"/>
      <c r="X324" s="4"/>
      <c r="Y324" s="55"/>
      <c r="Z324" s="55" t="str">
        <f t="shared" si="6"/>
        <v/>
      </c>
      <c r="AA324" s="105" t="str">
        <f t="shared" si="7"/>
        <v/>
      </c>
      <c r="AB324" s="152" t="str">
        <f t="shared" si="8"/>
        <v/>
      </c>
      <c r="AC324" s="55"/>
      <c r="AD324" s="55" t="str">
        <f t="shared" si="9"/>
        <v/>
      </c>
      <c r="AE324" s="105" t="str">
        <f t="shared" si="19"/>
        <v/>
      </c>
      <c r="AF324" s="55" t="str">
        <f t="shared" si="10"/>
        <v/>
      </c>
      <c r="AG324" s="55"/>
      <c r="AH324" s="55" t="str">
        <f t="shared" si="11"/>
        <v>#NUM!</v>
      </c>
      <c r="AI324" s="55" t="str">
        <f t="shared" si="12"/>
        <v>#NUM!</v>
      </c>
      <c r="AJ324" s="152" t="str">
        <f t="shared" si="13"/>
        <v/>
      </c>
      <c r="AK324" s="176" t="str">
        <f t="shared" si="14"/>
        <v/>
      </c>
      <c r="AL324" s="176" t="str">
        <f t="shared" si="20"/>
        <v/>
      </c>
      <c r="AM324" s="176" t="str">
        <f t="shared" si="15"/>
        <v/>
      </c>
      <c r="AN324" s="55"/>
      <c r="AO324" s="55"/>
      <c r="AP324" s="55"/>
      <c r="AQ324" s="105" t="str">
        <f t="shared" si="16"/>
        <v/>
      </c>
      <c r="AR324" s="105"/>
      <c r="AS324" s="129" t="str">
        <f>'CADASTRO PROD'!I322</f>
        <v/>
      </c>
      <c r="AT324" s="129" t="str">
        <f t="shared" si="17"/>
        <v>0</v>
      </c>
      <c r="AU324" s="105" t="str">
        <f t="shared" si="21"/>
        <v/>
      </c>
      <c r="AV324" s="129"/>
      <c r="AW324" s="129"/>
      <c r="AX324" s="129"/>
      <c r="AY324" s="129"/>
      <c r="AZ324" s="129"/>
      <c r="BA324" s="55"/>
      <c r="BB324" s="55"/>
      <c r="BC324" s="55"/>
      <c r="BD324" s="55"/>
      <c r="BE324" s="55"/>
    </row>
    <row r="325" ht="30.0" customHeight="1">
      <c r="A325" s="1"/>
      <c r="B325" s="166" t="str">
        <f t="shared" si="1"/>
        <v>0</v>
      </c>
      <c r="C325" s="108" t="str">
        <f t="shared" si="18"/>
        <v>-</v>
      </c>
      <c r="D325" s="150" t="str">
        <f>IF('CADASTRO PROD'!D323 = "","", 'CADASTRO PROD'!D323)</f>
        <v/>
      </c>
      <c r="E325" s="110" t="str">
        <f>IF('CADASTRO PROD'!E323:G323 = "", "", 'CADASTRO PROD'!E323:G323)</f>
        <v/>
      </c>
      <c r="F325" s="92"/>
      <c r="G325" s="93"/>
      <c r="H325" s="111" t="str">
        <f>IFERROR(VLOOKUP(D325, 'CADASTRO PROD'!$D$8:$H$407, 5, FALSE),"")</f>
        <v/>
      </c>
      <c r="I325" s="111" t="str">
        <f>VLOOKUP(D325, 'INVENTÁRIO'!$D$11:$I$511, 6, FALSE)</f>
        <v/>
      </c>
      <c r="J325" s="108" t="str">
        <f t="shared" si="2"/>
        <v/>
      </c>
      <c r="K325" s="113" t="str">
        <f>IF(D325 = "", "", SUMIFS('LANÇAMENTOS ENT'!T:T, 'LANÇAMENTOS ENT'!E:E, D325))</f>
        <v>  </v>
      </c>
      <c r="L325" s="113" t="str">
        <f>IF(D325 = "", "",SUMIFS('LANÇAMENTOS SAÍ'!M:M, 'LANÇAMENTOS SAÍ'!E:E, D325))</f>
        <v>  </v>
      </c>
      <c r="M325" s="132" t="str">
        <f>IF(D325 = "", "", SUMIFS('LANÇAMENTOS ENT'!N:N, 'LANÇAMENTOS ENT'!E:E, D325))</f>
        <v/>
      </c>
      <c r="N325" s="132" t="str">
        <f>IF(D325 = "", "",SUMIFS('LANÇAMENTOS SAÍ'!K:K, 'LANÇAMENTOS SAÍ'!E:E, D325))</f>
        <v/>
      </c>
      <c r="O325" s="197" t="str">
        <f>IFERROR(VLOOKUP(D325,'INVENTÁRIO'!$D$11:$L$411, 9, FALSE)/SUM('INVENTÁRIO'!L:L),"")</f>
        <v>0.0%</v>
      </c>
      <c r="P325" s="197" t="str">
        <f>IFERROR(I325/SUM('INVENTÁRIO'!I:I), "")</f>
        <v>0.0%</v>
      </c>
      <c r="Q325" s="132" t="str">
        <f t="shared" si="3"/>
        <v/>
      </c>
      <c r="R325" s="132" t="str">
        <f t="shared" si="4"/>
        <v/>
      </c>
      <c r="S325" s="185"/>
      <c r="T325" s="185"/>
      <c r="U325" s="35"/>
      <c r="V325" s="4"/>
      <c r="W325" s="4"/>
      <c r="X325" s="4"/>
      <c r="Y325" s="55"/>
      <c r="Z325" s="55" t="str">
        <f t="shared" si="6"/>
        <v/>
      </c>
      <c r="AA325" s="105" t="str">
        <f t="shared" si="7"/>
        <v/>
      </c>
      <c r="AB325" s="152" t="str">
        <f t="shared" si="8"/>
        <v/>
      </c>
      <c r="AC325" s="55"/>
      <c r="AD325" s="55" t="str">
        <f t="shared" si="9"/>
        <v/>
      </c>
      <c r="AE325" s="105" t="str">
        <f t="shared" si="19"/>
        <v/>
      </c>
      <c r="AF325" s="55" t="str">
        <f t="shared" si="10"/>
        <v/>
      </c>
      <c r="AG325" s="55"/>
      <c r="AH325" s="55" t="str">
        <f t="shared" si="11"/>
        <v>#NUM!</v>
      </c>
      <c r="AI325" s="55" t="str">
        <f t="shared" si="12"/>
        <v>#NUM!</v>
      </c>
      <c r="AJ325" s="152" t="str">
        <f t="shared" si="13"/>
        <v/>
      </c>
      <c r="AK325" s="176" t="str">
        <f t="shared" si="14"/>
        <v/>
      </c>
      <c r="AL325" s="176" t="str">
        <f t="shared" si="20"/>
        <v/>
      </c>
      <c r="AM325" s="176" t="str">
        <f t="shared" si="15"/>
        <v/>
      </c>
      <c r="AN325" s="55"/>
      <c r="AO325" s="55"/>
      <c r="AP325" s="55"/>
      <c r="AQ325" s="105" t="str">
        <f t="shared" si="16"/>
        <v/>
      </c>
      <c r="AR325" s="105"/>
      <c r="AS325" s="129" t="str">
        <f>'CADASTRO PROD'!I323</f>
        <v/>
      </c>
      <c r="AT325" s="129" t="str">
        <f t="shared" si="17"/>
        <v>0</v>
      </c>
      <c r="AU325" s="105" t="str">
        <f t="shared" si="21"/>
        <v/>
      </c>
      <c r="AV325" s="129"/>
      <c r="AW325" s="129"/>
      <c r="AX325" s="129"/>
      <c r="AY325" s="129"/>
      <c r="AZ325" s="129"/>
      <c r="BA325" s="55"/>
      <c r="BB325" s="55"/>
      <c r="BC325" s="55"/>
      <c r="BD325" s="55"/>
      <c r="BE325" s="55"/>
    </row>
    <row r="326" ht="30.0" customHeight="1">
      <c r="A326" s="1"/>
      <c r="B326" s="166" t="str">
        <f t="shared" si="1"/>
        <v>0</v>
      </c>
      <c r="C326" s="98" t="str">
        <f t="shared" si="18"/>
        <v>-</v>
      </c>
      <c r="D326" s="151" t="str">
        <f>IF('CADASTRO PROD'!D324 = "","", 'CADASTRO PROD'!D324)</f>
        <v/>
      </c>
      <c r="E326" s="100" t="str">
        <f>IF('CADASTRO PROD'!E324:G324 = "", "", 'CADASTRO PROD'!E324:G324)</f>
        <v/>
      </c>
      <c r="F326" s="92"/>
      <c r="G326" s="93"/>
      <c r="H326" s="101" t="str">
        <f>IFERROR(VLOOKUP(D326, 'CADASTRO PROD'!$D$8:$H$407, 5, FALSE),"")</f>
        <v/>
      </c>
      <c r="I326" s="101" t="str">
        <f>VLOOKUP(D326, 'INVENTÁRIO'!$D$11:$I$511, 6, FALSE)</f>
        <v/>
      </c>
      <c r="J326" s="98" t="str">
        <f t="shared" si="2"/>
        <v/>
      </c>
      <c r="K326" s="103" t="str">
        <f>IF(D326 = "", "", SUMIFS('LANÇAMENTOS ENT'!T:T, 'LANÇAMENTOS ENT'!E:E, D326))</f>
        <v>  </v>
      </c>
      <c r="L326" s="103" t="str">
        <f>IF(D326 = "", "",SUMIFS('LANÇAMENTOS SAÍ'!M:M, 'LANÇAMENTOS SAÍ'!E:E, D326))</f>
        <v>  </v>
      </c>
      <c r="M326" s="124" t="str">
        <f>IF(D326 = "", "", SUMIFS('LANÇAMENTOS ENT'!N:N, 'LANÇAMENTOS ENT'!E:E, D326))</f>
        <v/>
      </c>
      <c r="N326" s="124" t="str">
        <f>IF(D326 = "", "",SUMIFS('LANÇAMENTOS SAÍ'!K:K, 'LANÇAMENTOS SAÍ'!E:E, D326))</f>
        <v/>
      </c>
      <c r="O326" s="195" t="str">
        <f>IFERROR(VLOOKUP(D326,'INVENTÁRIO'!$D$11:$L$411, 9, FALSE)/SUM('INVENTÁRIO'!L:L),"")</f>
        <v>0.0%</v>
      </c>
      <c r="P326" s="195" t="str">
        <f>IFERROR(I326/SUM('INVENTÁRIO'!I:I), "")</f>
        <v>0.0%</v>
      </c>
      <c r="Q326" s="124" t="str">
        <f t="shared" si="3"/>
        <v/>
      </c>
      <c r="R326" s="124" t="str">
        <f t="shared" si="4"/>
        <v/>
      </c>
      <c r="S326" s="185"/>
      <c r="T326" s="185"/>
      <c r="U326" s="35"/>
      <c r="V326" s="4"/>
      <c r="W326" s="4"/>
      <c r="X326" s="4"/>
      <c r="Y326" s="55"/>
      <c r="Z326" s="55" t="str">
        <f t="shared" si="6"/>
        <v/>
      </c>
      <c r="AA326" s="105" t="str">
        <f t="shared" si="7"/>
        <v/>
      </c>
      <c r="AB326" s="152" t="str">
        <f t="shared" si="8"/>
        <v/>
      </c>
      <c r="AC326" s="55"/>
      <c r="AD326" s="55" t="str">
        <f t="shared" si="9"/>
        <v/>
      </c>
      <c r="AE326" s="105" t="str">
        <f t="shared" si="19"/>
        <v/>
      </c>
      <c r="AF326" s="55" t="str">
        <f t="shared" si="10"/>
        <v/>
      </c>
      <c r="AG326" s="55"/>
      <c r="AH326" s="55" t="str">
        <f t="shared" si="11"/>
        <v>#NUM!</v>
      </c>
      <c r="AI326" s="55" t="str">
        <f t="shared" si="12"/>
        <v>#NUM!</v>
      </c>
      <c r="AJ326" s="152" t="str">
        <f t="shared" si="13"/>
        <v/>
      </c>
      <c r="AK326" s="176" t="str">
        <f t="shared" si="14"/>
        <v/>
      </c>
      <c r="AL326" s="176" t="str">
        <f t="shared" si="20"/>
        <v/>
      </c>
      <c r="AM326" s="176" t="str">
        <f t="shared" si="15"/>
        <v/>
      </c>
      <c r="AN326" s="55"/>
      <c r="AO326" s="55"/>
      <c r="AP326" s="55"/>
      <c r="AQ326" s="105" t="str">
        <f t="shared" si="16"/>
        <v/>
      </c>
      <c r="AR326" s="105"/>
      <c r="AS326" s="129" t="str">
        <f>'CADASTRO PROD'!I324</f>
        <v/>
      </c>
      <c r="AT326" s="129" t="str">
        <f t="shared" si="17"/>
        <v>0</v>
      </c>
      <c r="AU326" s="105" t="str">
        <f t="shared" si="21"/>
        <v/>
      </c>
      <c r="AV326" s="129"/>
      <c r="AW326" s="129"/>
      <c r="AX326" s="129"/>
      <c r="AY326" s="129"/>
      <c r="AZ326" s="129"/>
      <c r="BA326" s="55"/>
      <c r="BB326" s="55"/>
      <c r="BC326" s="55"/>
      <c r="BD326" s="55"/>
      <c r="BE326" s="55"/>
    </row>
    <row r="327" ht="30.0" customHeight="1">
      <c r="A327" s="1"/>
      <c r="B327" s="166" t="str">
        <f t="shared" si="1"/>
        <v>0</v>
      </c>
      <c r="C327" s="108" t="str">
        <f t="shared" si="18"/>
        <v>-</v>
      </c>
      <c r="D327" s="150" t="str">
        <f>IF('CADASTRO PROD'!D325 = "","", 'CADASTRO PROD'!D325)</f>
        <v/>
      </c>
      <c r="E327" s="110" t="str">
        <f>IF('CADASTRO PROD'!E325:G325 = "", "", 'CADASTRO PROD'!E325:G325)</f>
        <v/>
      </c>
      <c r="F327" s="92"/>
      <c r="G327" s="93"/>
      <c r="H327" s="111" t="str">
        <f>IFERROR(VLOOKUP(D327, 'CADASTRO PROD'!$D$8:$H$407, 5, FALSE),"")</f>
        <v/>
      </c>
      <c r="I327" s="111" t="str">
        <f>VLOOKUP(D327, 'INVENTÁRIO'!$D$11:$I$511, 6, FALSE)</f>
        <v/>
      </c>
      <c r="J327" s="108" t="str">
        <f t="shared" si="2"/>
        <v/>
      </c>
      <c r="K327" s="113" t="str">
        <f>IF(D327 = "", "", SUMIFS('LANÇAMENTOS ENT'!T:T, 'LANÇAMENTOS ENT'!E:E, D327))</f>
        <v>  </v>
      </c>
      <c r="L327" s="113" t="str">
        <f>IF(D327 = "", "",SUMIFS('LANÇAMENTOS SAÍ'!M:M, 'LANÇAMENTOS SAÍ'!E:E, D327))</f>
        <v>  </v>
      </c>
      <c r="M327" s="132" t="str">
        <f>IF(D327 = "", "", SUMIFS('LANÇAMENTOS ENT'!N:N, 'LANÇAMENTOS ENT'!E:E, D327))</f>
        <v/>
      </c>
      <c r="N327" s="132" t="str">
        <f>IF(D327 = "", "",SUMIFS('LANÇAMENTOS SAÍ'!K:K, 'LANÇAMENTOS SAÍ'!E:E, D327))</f>
        <v/>
      </c>
      <c r="O327" s="197" t="str">
        <f>IFERROR(VLOOKUP(D327,'INVENTÁRIO'!$D$11:$L$411, 9, FALSE)/SUM('INVENTÁRIO'!L:L),"")</f>
        <v>0.0%</v>
      </c>
      <c r="P327" s="197" t="str">
        <f>IFERROR(I327/SUM('INVENTÁRIO'!I:I), "")</f>
        <v>0.0%</v>
      </c>
      <c r="Q327" s="132" t="str">
        <f t="shared" si="3"/>
        <v/>
      </c>
      <c r="R327" s="132" t="str">
        <f t="shared" si="4"/>
        <v/>
      </c>
      <c r="S327" s="185"/>
      <c r="T327" s="185"/>
      <c r="U327" s="35"/>
      <c r="V327" s="4"/>
      <c r="W327" s="4"/>
      <c r="X327" s="4"/>
      <c r="Y327" s="55"/>
      <c r="Z327" s="55" t="str">
        <f t="shared" si="6"/>
        <v/>
      </c>
      <c r="AA327" s="105" t="str">
        <f t="shared" si="7"/>
        <v/>
      </c>
      <c r="AB327" s="152" t="str">
        <f t="shared" si="8"/>
        <v/>
      </c>
      <c r="AC327" s="55"/>
      <c r="AD327" s="55" t="str">
        <f t="shared" si="9"/>
        <v/>
      </c>
      <c r="AE327" s="105" t="str">
        <f t="shared" si="19"/>
        <v/>
      </c>
      <c r="AF327" s="55" t="str">
        <f t="shared" si="10"/>
        <v/>
      </c>
      <c r="AG327" s="55"/>
      <c r="AH327" s="55" t="str">
        <f t="shared" si="11"/>
        <v>#NUM!</v>
      </c>
      <c r="AI327" s="55" t="str">
        <f t="shared" si="12"/>
        <v>#NUM!</v>
      </c>
      <c r="AJ327" s="152" t="str">
        <f t="shared" si="13"/>
        <v/>
      </c>
      <c r="AK327" s="176" t="str">
        <f t="shared" si="14"/>
        <v/>
      </c>
      <c r="AL327" s="176" t="str">
        <f t="shared" si="20"/>
        <v/>
      </c>
      <c r="AM327" s="176" t="str">
        <f t="shared" si="15"/>
        <v/>
      </c>
      <c r="AN327" s="55"/>
      <c r="AO327" s="55"/>
      <c r="AP327" s="55"/>
      <c r="AQ327" s="105" t="str">
        <f t="shared" si="16"/>
        <v/>
      </c>
      <c r="AR327" s="105"/>
      <c r="AS327" s="129" t="str">
        <f>'CADASTRO PROD'!I325</f>
        <v/>
      </c>
      <c r="AT327" s="129" t="str">
        <f t="shared" si="17"/>
        <v>0</v>
      </c>
      <c r="AU327" s="105" t="str">
        <f t="shared" si="21"/>
        <v/>
      </c>
      <c r="AV327" s="129"/>
      <c r="AW327" s="129"/>
      <c r="AX327" s="129"/>
      <c r="AY327" s="129"/>
      <c r="AZ327" s="129"/>
      <c r="BA327" s="55"/>
      <c r="BB327" s="55"/>
      <c r="BC327" s="55"/>
      <c r="BD327" s="55"/>
      <c r="BE327" s="55"/>
    </row>
    <row r="328" ht="30.0" customHeight="1">
      <c r="A328" s="1"/>
      <c r="B328" s="166" t="str">
        <f t="shared" si="1"/>
        <v>0</v>
      </c>
      <c r="C328" s="98" t="str">
        <f t="shared" si="18"/>
        <v>-</v>
      </c>
      <c r="D328" s="151" t="str">
        <f>IF('CADASTRO PROD'!D326 = "","", 'CADASTRO PROD'!D326)</f>
        <v/>
      </c>
      <c r="E328" s="100" t="str">
        <f>IF('CADASTRO PROD'!E326:G326 = "", "", 'CADASTRO PROD'!E326:G326)</f>
        <v/>
      </c>
      <c r="F328" s="92"/>
      <c r="G328" s="93"/>
      <c r="H328" s="101" t="str">
        <f>IFERROR(VLOOKUP(D328, 'CADASTRO PROD'!$D$8:$H$407, 5, FALSE),"")</f>
        <v/>
      </c>
      <c r="I328" s="101" t="str">
        <f>VLOOKUP(D328, 'INVENTÁRIO'!$D$11:$I$511, 6, FALSE)</f>
        <v/>
      </c>
      <c r="J328" s="98" t="str">
        <f t="shared" si="2"/>
        <v/>
      </c>
      <c r="K328" s="103" t="str">
        <f>IF(D328 = "", "", SUMIFS('LANÇAMENTOS ENT'!T:T, 'LANÇAMENTOS ENT'!E:E, D328))</f>
        <v>  </v>
      </c>
      <c r="L328" s="103" t="str">
        <f>IF(D328 = "", "",SUMIFS('LANÇAMENTOS SAÍ'!M:M, 'LANÇAMENTOS SAÍ'!E:E, D328))</f>
        <v>  </v>
      </c>
      <c r="M328" s="124" t="str">
        <f>IF(D328 = "", "", SUMIFS('LANÇAMENTOS ENT'!N:N, 'LANÇAMENTOS ENT'!E:E, D328))</f>
        <v/>
      </c>
      <c r="N328" s="124" t="str">
        <f>IF(D328 = "", "",SUMIFS('LANÇAMENTOS SAÍ'!K:K, 'LANÇAMENTOS SAÍ'!E:E, D328))</f>
        <v/>
      </c>
      <c r="O328" s="195" t="str">
        <f>IFERROR(VLOOKUP(D328,'INVENTÁRIO'!$D$11:$L$411, 9, FALSE)/SUM('INVENTÁRIO'!L:L),"")</f>
        <v>0.0%</v>
      </c>
      <c r="P328" s="195" t="str">
        <f>IFERROR(I328/SUM('INVENTÁRIO'!I:I), "")</f>
        <v>0.0%</v>
      </c>
      <c r="Q328" s="124" t="str">
        <f t="shared" si="3"/>
        <v/>
      </c>
      <c r="R328" s="124" t="str">
        <f t="shared" si="4"/>
        <v/>
      </c>
      <c r="S328" s="185"/>
      <c r="T328" s="185"/>
      <c r="U328" s="35"/>
      <c r="V328" s="4"/>
      <c r="W328" s="4"/>
      <c r="X328" s="4"/>
      <c r="Y328" s="55"/>
      <c r="Z328" s="55" t="str">
        <f t="shared" si="6"/>
        <v/>
      </c>
      <c r="AA328" s="105" t="str">
        <f t="shared" si="7"/>
        <v/>
      </c>
      <c r="AB328" s="152" t="str">
        <f t="shared" si="8"/>
        <v/>
      </c>
      <c r="AC328" s="55"/>
      <c r="AD328" s="55" t="str">
        <f t="shared" si="9"/>
        <v/>
      </c>
      <c r="AE328" s="105" t="str">
        <f t="shared" si="19"/>
        <v/>
      </c>
      <c r="AF328" s="55" t="str">
        <f t="shared" si="10"/>
        <v/>
      </c>
      <c r="AG328" s="55"/>
      <c r="AH328" s="55" t="str">
        <f t="shared" si="11"/>
        <v>#NUM!</v>
      </c>
      <c r="AI328" s="55" t="str">
        <f t="shared" si="12"/>
        <v>#NUM!</v>
      </c>
      <c r="AJ328" s="152" t="str">
        <f t="shared" si="13"/>
        <v/>
      </c>
      <c r="AK328" s="176" t="str">
        <f t="shared" si="14"/>
        <v/>
      </c>
      <c r="AL328" s="176" t="str">
        <f t="shared" si="20"/>
        <v/>
      </c>
      <c r="AM328" s="176" t="str">
        <f t="shared" si="15"/>
        <v/>
      </c>
      <c r="AN328" s="55"/>
      <c r="AO328" s="55"/>
      <c r="AP328" s="55"/>
      <c r="AQ328" s="105" t="str">
        <f t="shared" si="16"/>
        <v/>
      </c>
      <c r="AR328" s="105"/>
      <c r="AS328" s="129" t="str">
        <f>'CADASTRO PROD'!I326</f>
        <v/>
      </c>
      <c r="AT328" s="129" t="str">
        <f t="shared" si="17"/>
        <v>0</v>
      </c>
      <c r="AU328" s="105" t="str">
        <f t="shared" si="21"/>
        <v/>
      </c>
      <c r="AV328" s="129"/>
      <c r="AW328" s="129"/>
      <c r="AX328" s="129"/>
      <c r="AY328" s="129"/>
      <c r="AZ328" s="129"/>
      <c r="BA328" s="55"/>
      <c r="BB328" s="55"/>
      <c r="BC328" s="55"/>
      <c r="BD328" s="55"/>
      <c r="BE328" s="55"/>
    </row>
    <row r="329" ht="30.0" customHeight="1">
      <c r="A329" s="1"/>
      <c r="B329" s="166" t="str">
        <f t="shared" si="1"/>
        <v>0</v>
      </c>
      <c r="C329" s="108" t="str">
        <f t="shared" si="18"/>
        <v>-</v>
      </c>
      <c r="D329" s="150" t="str">
        <f>IF('CADASTRO PROD'!D327 = "","", 'CADASTRO PROD'!D327)</f>
        <v/>
      </c>
      <c r="E329" s="110" t="str">
        <f>IF('CADASTRO PROD'!E327:G327 = "", "", 'CADASTRO PROD'!E327:G327)</f>
        <v/>
      </c>
      <c r="F329" s="92"/>
      <c r="G329" s="93"/>
      <c r="H329" s="111" t="str">
        <f>IFERROR(VLOOKUP(D329, 'CADASTRO PROD'!$D$8:$H$407, 5, FALSE),"")</f>
        <v/>
      </c>
      <c r="I329" s="111" t="str">
        <f>VLOOKUP(D329, 'INVENTÁRIO'!$D$11:$I$511, 6, FALSE)</f>
        <v/>
      </c>
      <c r="J329" s="108" t="str">
        <f t="shared" si="2"/>
        <v/>
      </c>
      <c r="K329" s="113" t="str">
        <f>IF(D329 = "", "", SUMIFS('LANÇAMENTOS ENT'!T:T, 'LANÇAMENTOS ENT'!E:E, D329))</f>
        <v>  </v>
      </c>
      <c r="L329" s="113" t="str">
        <f>IF(D329 = "", "",SUMIFS('LANÇAMENTOS SAÍ'!M:M, 'LANÇAMENTOS SAÍ'!E:E, D329))</f>
        <v>  </v>
      </c>
      <c r="M329" s="132" t="str">
        <f>IF(D329 = "", "", SUMIFS('LANÇAMENTOS ENT'!N:N, 'LANÇAMENTOS ENT'!E:E, D329))</f>
        <v/>
      </c>
      <c r="N329" s="132" t="str">
        <f>IF(D329 = "", "",SUMIFS('LANÇAMENTOS SAÍ'!K:K, 'LANÇAMENTOS SAÍ'!E:E, D329))</f>
        <v/>
      </c>
      <c r="O329" s="197" t="str">
        <f>IFERROR(VLOOKUP(D329,'INVENTÁRIO'!$D$11:$L$411, 9, FALSE)/SUM('INVENTÁRIO'!L:L),"")</f>
        <v>0.0%</v>
      </c>
      <c r="P329" s="197" t="str">
        <f>IFERROR(I329/SUM('INVENTÁRIO'!I:I), "")</f>
        <v>0.0%</v>
      </c>
      <c r="Q329" s="132" t="str">
        <f t="shared" si="3"/>
        <v/>
      </c>
      <c r="R329" s="132" t="str">
        <f t="shared" si="4"/>
        <v/>
      </c>
      <c r="S329" s="185"/>
      <c r="T329" s="185"/>
      <c r="U329" s="35"/>
      <c r="V329" s="4"/>
      <c r="W329" s="4"/>
      <c r="X329" s="4"/>
      <c r="Y329" s="55"/>
      <c r="Z329" s="55" t="str">
        <f t="shared" si="6"/>
        <v/>
      </c>
      <c r="AA329" s="105" t="str">
        <f t="shared" si="7"/>
        <v/>
      </c>
      <c r="AB329" s="152" t="str">
        <f t="shared" si="8"/>
        <v/>
      </c>
      <c r="AC329" s="55"/>
      <c r="AD329" s="55" t="str">
        <f t="shared" si="9"/>
        <v/>
      </c>
      <c r="AE329" s="105" t="str">
        <f t="shared" si="19"/>
        <v/>
      </c>
      <c r="AF329" s="55" t="str">
        <f t="shared" si="10"/>
        <v/>
      </c>
      <c r="AG329" s="55"/>
      <c r="AH329" s="55" t="str">
        <f t="shared" si="11"/>
        <v>#NUM!</v>
      </c>
      <c r="AI329" s="55" t="str">
        <f t="shared" si="12"/>
        <v>#NUM!</v>
      </c>
      <c r="AJ329" s="152" t="str">
        <f t="shared" si="13"/>
        <v/>
      </c>
      <c r="AK329" s="176" t="str">
        <f t="shared" si="14"/>
        <v/>
      </c>
      <c r="AL329" s="176" t="str">
        <f t="shared" si="20"/>
        <v/>
      </c>
      <c r="AM329" s="176" t="str">
        <f t="shared" si="15"/>
        <v/>
      </c>
      <c r="AN329" s="55"/>
      <c r="AO329" s="55"/>
      <c r="AP329" s="55"/>
      <c r="AQ329" s="105" t="str">
        <f t="shared" si="16"/>
        <v/>
      </c>
      <c r="AR329" s="105"/>
      <c r="AS329" s="129" t="str">
        <f>'CADASTRO PROD'!I327</f>
        <v/>
      </c>
      <c r="AT329" s="129" t="str">
        <f t="shared" si="17"/>
        <v>0</v>
      </c>
      <c r="AU329" s="105" t="str">
        <f t="shared" si="21"/>
        <v/>
      </c>
      <c r="AV329" s="129"/>
      <c r="AW329" s="129"/>
      <c r="AX329" s="129"/>
      <c r="AY329" s="129"/>
      <c r="AZ329" s="129"/>
      <c r="BA329" s="55"/>
      <c r="BB329" s="55"/>
      <c r="BC329" s="55"/>
      <c r="BD329" s="55"/>
      <c r="BE329" s="55"/>
    </row>
    <row r="330" ht="30.0" customHeight="1">
      <c r="A330" s="1"/>
      <c r="B330" s="166" t="str">
        <f t="shared" si="1"/>
        <v>0</v>
      </c>
      <c r="C330" s="98" t="str">
        <f t="shared" si="18"/>
        <v>-</v>
      </c>
      <c r="D330" s="151" t="str">
        <f>IF('CADASTRO PROD'!D328 = "","", 'CADASTRO PROD'!D328)</f>
        <v/>
      </c>
      <c r="E330" s="100" t="str">
        <f>IF('CADASTRO PROD'!E328:G328 = "", "", 'CADASTRO PROD'!E328:G328)</f>
        <v/>
      </c>
      <c r="F330" s="92"/>
      <c r="G330" s="93"/>
      <c r="H330" s="101" t="str">
        <f>IFERROR(VLOOKUP(D330, 'CADASTRO PROD'!$D$8:$H$407, 5, FALSE),"")</f>
        <v/>
      </c>
      <c r="I330" s="101" t="str">
        <f>VLOOKUP(D330, 'INVENTÁRIO'!$D$11:$I$511, 6, FALSE)</f>
        <v/>
      </c>
      <c r="J330" s="98" t="str">
        <f t="shared" si="2"/>
        <v/>
      </c>
      <c r="K330" s="103" t="str">
        <f>IF(D330 = "", "", SUMIFS('LANÇAMENTOS ENT'!T:T, 'LANÇAMENTOS ENT'!E:E, D330))</f>
        <v>  </v>
      </c>
      <c r="L330" s="103" t="str">
        <f>IF(D330 = "", "",SUMIFS('LANÇAMENTOS SAÍ'!M:M, 'LANÇAMENTOS SAÍ'!E:E, D330))</f>
        <v>  </v>
      </c>
      <c r="M330" s="124" t="str">
        <f>IF(D330 = "", "", SUMIFS('LANÇAMENTOS ENT'!N:N, 'LANÇAMENTOS ENT'!E:E, D330))</f>
        <v/>
      </c>
      <c r="N330" s="124" t="str">
        <f>IF(D330 = "", "",SUMIFS('LANÇAMENTOS SAÍ'!K:K, 'LANÇAMENTOS SAÍ'!E:E, D330))</f>
        <v/>
      </c>
      <c r="O330" s="195" t="str">
        <f>IFERROR(VLOOKUP(D330,'INVENTÁRIO'!$D$11:$L$411, 9, FALSE)/SUM('INVENTÁRIO'!L:L),"")</f>
        <v>0.0%</v>
      </c>
      <c r="P330" s="195" t="str">
        <f>IFERROR(I330/SUM('INVENTÁRIO'!I:I), "")</f>
        <v>0.0%</v>
      </c>
      <c r="Q330" s="124" t="str">
        <f t="shared" si="3"/>
        <v/>
      </c>
      <c r="R330" s="124" t="str">
        <f t="shared" si="4"/>
        <v/>
      </c>
      <c r="S330" s="185"/>
      <c r="T330" s="185"/>
      <c r="U330" s="35"/>
      <c r="V330" s="4"/>
      <c r="W330" s="4"/>
      <c r="X330" s="4"/>
      <c r="Y330" s="55"/>
      <c r="Z330" s="55" t="str">
        <f t="shared" si="6"/>
        <v/>
      </c>
      <c r="AA330" s="105" t="str">
        <f t="shared" si="7"/>
        <v/>
      </c>
      <c r="AB330" s="152" t="str">
        <f t="shared" si="8"/>
        <v/>
      </c>
      <c r="AC330" s="55"/>
      <c r="AD330" s="55" t="str">
        <f t="shared" si="9"/>
        <v/>
      </c>
      <c r="AE330" s="105" t="str">
        <f t="shared" si="19"/>
        <v/>
      </c>
      <c r="AF330" s="55" t="str">
        <f t="shared" si="10"/>
        <v/>
      </c>
      <c r="AG330" s="55"/>
      <c r="AH330" s="55" t="str">
        <f t="shared" si="11"/>
        <v>#NUM!</v>
      </c>
      <c r="AI330" s="55" t="str">
        <f t="shared" si="12"/>
        <v>#NUM!</v>
      </c>
      <c r="AJ330" s="152" t="str">
        <f t="shared" si="13"/>
        <v/>
      </c>
      <c r="AK330" s="176" t="str">
        <f t="shared" si="14"/>
        <v/>
      </c>
      <c r="AL330" s="176" t="str">
        <f t="shared" si="20"/>
        <v/>
      </c>
      <c r="AM330" s="176" t="str">
        <f t="shared" si="15"/>
        <v/>
      </c>
      <c r="AN330" s="55"/>
      <c r="AO330" s="55"/>
      <c r="AP330" s="55"/>
      <c r="AQ330" s="105" t="str">
        <f t="shared" si="16"/>
        <v/>
      </c>
      <c r="AR330" s="105"/>
      <c r="AS330" s="129" t="str">
        <f>'CADASTRO PROD'!I328</f>
        <v/>
      </c>
      <c r="AT330" s="129" t="str">
        <f t="shared" si="17"/>
        <v>0</v>
      </c>
      <c r="AU330" s="105" t="str">
        <f t="shared" si="21"/>
        <v/>
      </c>
      <c r="AV330" s="129"/>
      <c r="AW330" s="129"/>
      <c r="AX330" s="129"/>
      <c r="AY330" s="129"/>
      <c r="AZ330" s="129"/>
      <c r="BA330" s="55"/>
      <c r="BB330" s="55"/>
      <c r="BC330" s="55"/>
      <c r="BD330" s="55"/>
      <c r="BE330" s="55"/>
    </row>
    <row r="331" ht="30.0" customHeight="1">
      <c r="A331" s="1"/>
      <c r="B331" s="166" t="str">
        <f t="shared" si="1"/>
        <v>0</v>
      </c>
      <c r="C331" s="108" t="str">
        <f t="shared" si="18"/>
        <v>-</v>
      </c>
      <c r="D331" s="150" t="str">
        <f>IF('CADASTRO PROD'!D329 = "","", 'CADASTRO PROD'!D329)</f>
        <v/>
      </c>
      <c r="E331" s="110" t="str">
        <f>IF('CADASTRO PROD'!E329:G329 = "", "", 'CADASTRO PROD'!E329:G329)</f>
        <v/>
      </c>
      <c r="F331" s="92"/>
      <c r="G331" s="93"/>
      <c r="H331" s="111" t="str">
        <f>IFERROR(VLOOKUP(D331, 'CADASTRO PROD'!$D$8:$H$407, 5, FALSE),"")</f>
        <v/>
      </c>
      <c r="I331" s="111" t="str">
        <f>VLOOKUP(D331, 'INVENTÁRIO'!$D$11:$I$511, 6, FALSE)</f>
        <v/>
      </c>
      <c r="J331" s="108" t="str">
        <f t="shared" si="2"/>
        <v/>
      </c>
      <c r="K331" s="113" t="str">
        <f>IF(D331 = "", "", SUMIFS('LANÇAMENTOS ENT'!T:T, 'LANÇAMENTOS ENT'!E:E, D331))</f>
        <v>  </v>
      </c>
      <c r="L331" s="113" t="str">
        <f>IF(D331 = "", "",SUMIFS('LANÇAMENTOS SAÍ'!M:M, 'LANÇAMENTOS SAÍ'!E:E, D331))</f>
        <v>  </v>
      </c>
      <c r="M331" s="132" t="str">
        <f>IF(D331 = "", "", SUMIFS('LANÇAMENTOS ENT'!N:N, 'LANÇAMENTOS ENT'!E:E, D331))</f>
        <v/>
      </c>
      <c r="N331" s="132" t="str">
        <f>IF(D331 = "", "",SUMIFS('LANÇAMENTOS SAÍ'!K:K, 'LANÇAMENTOS SAÍ'!E:E, D331))</f>
        <v/>
      </c>
      <c r="O331" s="197" t="str">
        <f>IFERROR(VLOOKUP(D331,'INVENTÁRIO'!$D$11:$L$411, 9, FALSE)/SUM('INVENTÁRIO'!L:L),"")</f>
        <v>0.0%</v>
      </c>
      <c r="P331" s="197" t="str">
        <f>IFERROR(I331/SUM('INVENTÁRIO'!I:I), "")</f>
        <v>0.0%</v>
      </c>
      <c r="Q331" s="132" t="str">
        <f t="shared" si="3"/>
        <v/>
      </c>
      <c r="R331" s="132" t="str">
        <f t="shared" si="4"/>
        <v/>
      </c>
      <c r="S331" s="185"/>
      <c r="T331" s="185"/>
      <c r="U331" s="35"/>
      <c r="V331" s="4"/>
      <c r="W331" s="4"/>
      <c r="X331" s="4"/>
      <c r="Y331" s="55"/>
      <c r="Z331" s="55" t="str">
        <f t="shared" si="6"/>
        <v/>
      </c>
      <c r="AA331" s="105" t="str">
        <f t="shared" si="7"/>
        <v/>
      </c>
      <c r="AB331" s="152" t="str">
        <f t="shared" si="8"/>
        <v/>
      </c>
      <c r="AC331" s="55"/>
      <c r="AD331" s="55" t="str">
        <f t="shared" si="9"/>
        <v/>
      </c>
      <c r="AE331" s="105" t="str">
        <f t="shared" si="19"/>
        <v/>
      </c>
      <c r="AF331" s="55" t="str">
        <f t="shared" si="10"/>
        <v/>
      </c>
      <c r="AG331" s="55"/>
      <c r="AH331" s="55" t="str">
        <f t="shared" si="11"/>
        <v>#NUM!</v>
      </c>
      <c r="AI331" s="55" t="str">
        <f t="shared" si="12"/>
        <v>#NUM!</v>
      </c>
      <c r="AJ331" s="152" t="str">
        <f t="shared" si="13"/>
        <v/>
      </c>
      <c r="AK331" s="176" t="str">
        <f t="shared" si="14"/>
        <v/>
      </c>
      <c r="AL331" s="176" t="str">
        <f t="shared" si="20"/>
        <v/>
      </c>
      <c r="AM331" s="176" t="str">
        <f t="shared" si="15"/>
        <v/>
      </c>
      <c r="AN331" s="55"/>
      <c r="AO331" s="55"/>
      <c r="AP331" s="55"/>
      <c r="AQ331" s="105" t="str">
        <f t="shared" si="16"/>
        <v/>
      </c>
      <c r="AR331" s="105"/>
      <c r="AS331" s="129" t="str">
        <f>'CADASTRO PROD'!I329</f>
        <v/>
      </c>
      <c r="AT331" s="129" t="str">
        <f t="shared" si="17"/>
        <v>0</v>
      </c>
      <c r="AU331" s="105" t="str">
        <f t="shared" si="21"/>
        <v/>
      </c>
      <c r="AV331" s="129"/>
      <c r="AW331" s="129"/>
      <c r="AX331" s="129"/>
      <c r="AY331" s="129"/>
      <c r="AZ331" s="129"/>
      <c r="BA331" s="55"/>
      <c r="BB331" s="55"/>
      <c r="BC331" s="55"/>
      <c r="BD331" s="55"/>
      <c r="BE331" s="55"/>
    </row>
    <row r="332" ht="30.0" customHeight="1">
      <c r="A332" s="1"/>
      <c r="B332" s="166" t="str">
        <f t="shared" si="1"/>
        <v>0</v>
      </c>
      <c r="C332" s="98" t="str">
        <f t="shared" si="18"/>
        <v>-</v>
      </c>
      <c r="D332" s="151" t="str">
        <f>IF('CADASTRO PROD'!D330 = "","", 'CADASTRO PROD'!D330)</f>
        <v/>
      </c>
      <c r="E332" s="100" t="str">
        <f>IF('CADASTRO PROD'!E330:G330 = "", "", 'CADASTRO PROD'!E330:G330)</f>
        <v/>
      </c>
      <c r="F332" s="92"/>
      <c r="G332" s="93"/>
      <c r="H332" s="101" t="str">
        <f>IFERROR(VLOOKUP(D332, 'CADASTRO PROD'!$D$8:$H$407, 5, FALSE),"")</f>
        <v/>
      </c>
      <c r="I332" s="101" t="str">
        <f>VLOOKUP(D332, 'INVENTÁRIO'!$D$11:$I$511, 6, FALSE)</f>
        <v/>
      </c>
      <c r="J332" s="98" t="str">
        <f t="shared" si="2"/>
        <v/>
      </c>
      <c r="K332" s="103" t="str">
        <f>IF(D332 = "", "", SUMIFS('LANÇAMENTOS ENT'!T:T, 'LANÇAMENTOS ENT'!E:E, D332))</f>
        <v>  </v>
      </c>
      <c r="L332" s="103" t="str">
        <f>IF(D332 = "", "",SUMIFS('LANÇAMENTOS SAÍ'!M:M, 'LANÇAMENTOS SAÍ'!E:E, D332))</f>
        <v>  </v>
      </c>
      <c r="M332" s="124" t="str">
        <f>IF(D332 = "", "", SUMIFS('LANÇAMENTOS ENT'!N:N, 'LANÇAMENTOS ENT'!E:E, D332))</f>
        <v/>
      </c>
      <c r="N332" s="124" t="str">
        <f>IF(D332 = "", "",SUMIFS('LANÇAMENTOS SAÍ'!K:K, 'LANÇAMENTOS SAÍ'!E:E, D332))</f>
        <v/>
      </c>
      <c r="O332" s="195" t="str">
        <f>IFERROR(VLOOKUP(D332,'INVENTÁRIO'!$D$11:$L$411, 9, FALSE)/SUM('INVENTÁRIO'!L:L),"")</f>
        <v>0.0%</v>
      </c>
      <c r="P332" s="195" t="str">
        <f>IFERROR(I332/SUM('INVENTÁRIO'!I:I), "")</f>
        <v>0.0%</v>
      </c>
      <c r="Q332" s="124" t="str">
        <f t="shared" si="3"/>
        <v/>
      </c>
      <c r="R332" s="124" t="str">
        <f t="shared" si="4"/>
        <v/>
      </c>
      <c r="S332" s="185"/>
      <c r="T332" s="185"/>
      <c r="U332" s="35"/>
      <c r="V332" s="4"/>
      <c r="W332" s="4"/>
      <c r="X332" s="4"/>
      <c r="Y332" s="55"/>
      <c r="Z332" s="55" t="str">
        <f t="shared" si="6"/>
        <v/>
      </c>
      <c r="AA332" s="105" t="str">
        <f t="shared" si="7"/>
        <v/>
      </c>
      <c r="AB332" s="152" t="str">
        <f t="shared" si="8"/>
        <v/>
      </c>
      <c r="AC332" s="55"/>
      <c r="AD332" s="55" t="str">
        <f t="shared" si="9"/>
        <v/>
      </c>
      <c r="AE332" s="105" t="str">
        <f t="shared" si="19"/>
        <v/>
      </c>
      <c r="AF332" s="55" t="str">
        <f t="shared" si="10"/>
        <v/>
      </c>
      <c r="AG332" s="55"/>
      <c r="AH332" s="55" t="str">
        <f t="shared" si="11"/>
        <v>#NUM!</v>
      </c>
      <c r="AI332" s="55" t="str">
        <f t="shared" si="12"/>
        <v>#NUM!</v>
      </c>
      <c r="AJ332" s="152" t="str">
        <f t="shared" si="13"/>
        <v/>
      </c>
      <c r="AK332" s="176" t="str">
        <f t="shared" si="14"/>
        <v/>
      </c>
      <c r="AL332" s="176" t="str">
        <f t="shared" si="20"/>
        <v/>
      </c>
      <c r="AM332" s="176" t="str">
        <f t="shared" si="15"/>
        <v/>
      </c>
      <c r="AN332" s="55"/>
      <c r="AO332" s="55"/>
      <c r="AP332" s="55"/>
      <c r="AQ332" s="105" t="str">
        <f t="shared" si="16"/>
        <v/>
      </c>
      <c r="AR332" s="105"/>
      <c r="AS332" s="129" t="str">
        <f>'CADASTRO PROD'!I330</f>
        <v/>
      </c>
      <c r="AT332" s="129" t="str">
        <f t="shared" si="17"/>
        <v>0</v>
      </c>
      <c r="AU332" s="105" t="str">
        <f t="shared" si="21"/>
        <v/>
      </c>
      <c r="AV332" s="129"/>
      <c r="AW332" s="129"/>
      <c r="AX332" s="129"/>
      <c r="AY332" s="129"/>
      <c r="AZ332" s="129"/>
      <c r="BA332" s="55"/>
      <c r="BB332" s="55"/>
      <c r="BC332" s="55"/>
      <c r="BD332" s="55"/>
      <c r="BE332" s="55"/>
    </row>
    <row r="333" ht="30.0" customHeight="1">
      <c r="A333" s="1"/>
      <c r="B333" s="166" t="str">
        <f t="shared" si="1"/>
        <v>0</v>
      </c>
      <c r="C333" s="108" t="str">
        <f t="shared" si="18"/>
        <v>-</v>
      </c>
      <c r="D333" s="150" t="str">
        <f>IF('CADASTRO PROD'!D331 = "","", 'CADASTRO PROD'!D331)</f>
        <v/>
      </c>
      <c r="E333" s="110" t="str">
        <f>IF('CADASTRO PROD'!E331:G331 = "", "", 'CADASTRO PROD'!E331:G331)</f>
        <v/>
      </c>
      <c r="F333" s="92"/>
      <c r="G333" s="93"/>
      <c r="H333" s="111" t="str">
        <f>IFERROR(VLOOKUP(D333, 'CADASTRO PROD'!$D$8:$H$407, 5, FALSE),"")</f>
        <v/>
      </c>
      <c r="I333" s="111" t="str">
        <f>VLOOKUP(D333, 'INVENTÁRIO'!$D$11:$I$511, 6, FALSE)</f>
        <v/>
      </c>
      <c r="J333" s="108" t="str">
        <f t="shared" si="2"/>
        <v/>
      </c>
      <c r="K333" s="113" t="str">
        <f>IF(D333 = "", "", SUMIFS('LANÇAMENTOS ENT'!T:T, 'LANÇAMENTOS ENT'!E:E, D333))</f>
        <v>  </v>
      </c>
      <c r="L333" s="113" t="str">
        <f>IF(D333 = "", "",SUMIFS('LANÇAMENTOS SAÍ'!M:M, 'LANÇAMENTOS SAÍ'!E:E, D333))</f>
        <v>  </v>
      </c>
      <c r="M333" s="132" t="str">
        <f>IF(D333 = "", "", SUMIFS('LANÇAMENTOS ENT'!N:N, 'LANÇAMENTOS ENT'!E:E, D333))</f>
        <v/>
      </c>
      <c r="N333" s="132" t="str">
        <f>IF(D333 = "", "",SUMIFS('LANÇAMENTOS SAÍ'!K:K, 'LANÇAMENTOS SAÍ'!E:E, D333))</f>
        <v/>
      </c>
      <c r="O333" s="197" t="str">
        <f>IFERROR(VLOOKUP(D333,'INVENTÁRIO'!$D$11:$L$411, 9, FALSE)/SUM('INVENTÁRIO'!L:L),"")</f>
        <v>0.0%</v>
      </c>
      <c r="P333" s="197" t="str">
        <f>IFERROR(I333/SUM('INVENTÁRIO'!I:I), "")</f>
        <v>0.0%</v>
      </c>
      <c r="Q333" s="132" t="str">
        <f t="shared" si="3"/>
        <v/>
      </c>
      <c r="R333" s="132" t="str">
        <f t="shared" si="4"/>
        <v/>
      </c>
      <c r="S333" s="185"/>
      <c r="T333" s="185"/>
      <c r="U333" s="35"/>
      <c r="V333" s="4"/>
      <c r="W333" s="4"/>
      <c r="X333" s="4"/>
      <c r="Y333" s="55"/>
      <c r="Z333" s="55" t="str">
        <f t="shared" si="6"/>
        <v/>
      </c>
      <c r="AA333" s="105" t="str">
        <f t="shared" si="7"/>
        <v/>
      </c>
      <c r="AB333" s="152" t="str">
        <f t="shared" si="8"/>
        <v/>
      </c>
      <c r="AC333" s="55"/>
      <c r="AD333" s="55" t="str">
        <f t="shared" si="9"/>
        <v/>
      </c>
      <c r="AE333" s="105" t="str">
        <f t="shared" si="19"/>
        <v/>
      </c>
      <c r="AF333" s="55" t="str">
        <f t="shared" si="10"/>
        <v/>
      </c>
      <c r="AG333" s="55"/>
      <c r="AH333" s="55" t="str">
        <f t="shared" si="11"/>
        <v>#NUM!</v>
      </c>
      <c r="AI333" s="55" t="str">
        <f t="shared" si="12"/>
        <v>#NUM!</v>
      </c>
      <c r="AJ333" s="152" t="str">
        <f t="shared" si="13"/>
        <v/>
      </c>
      <c r="AK333" s="176" t="str">
        <f t="shared" si="14"/>
        <v/>
      </c>
      <c r="AL333" s="176" t="str">
        <f t="shared" si="20"/>
        <v/>
      </c>
      <c r="AM333" s="176" t="str">
        <f t="shared" si="15"/>
        <v/>
      </c>
      <c r="AN333" s="55"/>
      <c r="AO333" s="55"/>
      <c r="AP333" s="55"/>
      <c r="AQ333" s="105" t="str">
        <f t="shared" si="16"/>
        <v/>
      </c>
      <c r="AR333" s="105"/>
      <c r="AS333" s="129" t="str">
        <f>'CADASTRO PROD'!I331</f>
        <v/>
      </c>
      <c r="AT333" s="129" t="str">
        <f t="shared" si="17"/>
        <v>0</v>
      </c>
      <c r="AU333" s="105" t="str">
        <f t="shared" si="21"/>
        <v/>
      </c>
      <c r="AV333" s="129"/>
      <c r="AW333" s="129"/>
      <c r="AX333" s="129"/>
      <c r="AY333" s="129"/>
      <c r="AZ333" s="129"/>
      <c r="BA333" s="55"/>
      <c r="BB333" s="55"/>
      <c r="BC333" s="55"/>
      <c r="BD333" s="55"/>
      <c r="BE333" s="55"/>
    </row>
    <row r="334" ht="30.0" customHeight="1">
      <c r="A334" s="1"/>
      <c r="B334" s="166" t="str">
        <f t="shared" si="1"/>
        <v>0</v>
      </c>
      <c r="C334" s="98" t="str">
        <f t="shared" si="18"/>
        <v>-</v>
      </c>
      <c r="D334" s="151" t="str">
        <f>IF('CADASTRO PROD'!D332 = "","", 'CADASTRO PROD'!D332)</f>
        <v/>
      </c>
      <c r="E334" s="100" t="str">
        <f>IF('CADASTRO PROD'!E332:G332 = "", "", 'CADASTRO PROD'!E332:G332)</f>
        <v/>
      </c>
      <c r="F334" s="92"/>
      <c r="G334" s="93"/>
      <c r="H334" s="101" t="str">
        <f>IFERROR(VLOOKUP(D334, 'CADASTRO PROD'!$D$8:$H$407, 5, FALSE),"")</f>
        <v/>
      </c>
      <c r="I334" s="101" t="str">
        <f>VLOOKUP(D334, 'INVENTÁRIO'!$D$11:$I$511, 6, FALSE)</f>
        <v/>
      </c>
      <c r="J334" s="98" t="str">
        <f t="shared" si="2"/>
        <v/>
      </c>
      <c r="K334" s="103" t="str">
        <f>IF(D334 = "", "", SUMIFS('LANÇAMENTOS ENT'!T:T, 'LANÇAMENTOS ENT'!E:E, D334))</f>
        <v>  </v>
      </c>
      <c r="L334" s="103" t="str">
        <f>IF(D334 = "", "",SUMIFS('LANÇAMENTOS SAÍ'!M:M, 'LANÇAMENTOS SAÍ'!E:E, D334))</f>
        <v>  </v>
      </c>
      <c r="M334" s="124" t="str">
        <f>IF(D334 = "", "", SUMIFS('LANÇAMENTOS ENT'!N:N, 'LANÇAMENTOS ENT'!E:E, D334))</f>
        <v/>
      </c>
      <c r="N334" s="124" t="str">
        <f>IF(D334 = "", "",SUMIFS('LANÇAMENTOS SAÍ'!K:K, 'LANÇAMENTOS SAÍ'!E:E, D334))</f>
        <v/>
      </c>
      <c r="O334" s="195" t="str">
        <f>IFERROR(VLOOKUP(D334,'INVENTÁRIO'!$D$11:$L$411, 9, FALSE)/SUM('INVENTÁRIO'!L:L),"")</f>
        <v>0.0%</v>
      </c>
      <c r="P334" s="195" t="str">
        <f>IFERROR(I334/SUM('INVENTÁRIO'!I:I), "")</f>
        <v>0.0%</v>
      </c>
      <c r="Q334" s="124" t="str">
        <f t="shared" si="3"/>
        <v/>
      </c>
      <c r="R334" s="124" t="str">
        <f t="shared" si="4"/>
        <v/>
      </c>
      <c r="S334" s="185"/>
      <c r="T334" s="185"/>
      <c r="U334" s="35"/>
      <c r="V334" s="4"/>
      <c r="W334" s="4"/>
      <c r="X334" s="4"/>
      <c r="Y334" s="55"/>
      <c r="Z334" s="55" t="str">
        <f t="shared" si="6"/>
        <v/>
      </c>
      <c r="AA334" s="105" t="str">
        <f t="shared" si="7"/>
        <v/>
      </c>
      <c r="AB334" s="152" t="str">
        <f t="shared" si="8"/>
        <v/>
      </c>
      <c r="AC334" s="55"/>
      <c r="AD334" s="55" t="str">
        <f t="shared" si="9"/>
        <v/>
      </c>
      <c r="AE334" s="105" t="str">
        <f t="shared" si="19"/>
        <v/>
      </c>
      <c r="AF334" s="55" t="str">
        <f t="shared" si="10"/>
        <v/>
      </c>
      <c r="AG334" s="55"/>
      <c r="AH334" s="55" t="str">
        <f t="shared" si="11"/>
        <v>#NUM!</v>
      </c>
      <c r="AI334" s="55" t="str">
        <f t="shared" si="12"/>
        <v>#NUM!</v>
      </c>
      <c r="AJ334" s="152" t="str">
        <f t="shared" si="13"/>
        <v/>
      </c>
      <c r="AK334" s="176" t="str">
        <f t="shared" si="14"/>
        <v/>
      </c>
      <c r="AL334" s="176" t="str">
        <f t="shared" si="20"/>
        <v/>
      </c>
      <c r="AM334" s="176" t="str">
        <f t="shared" si="15"/>
        <v/>
      </c>
      <c r="AN334" s="55"/>
      <c r="AO334" s="55"/>
      <c r="AP334" s="55"/>
      <c r="AQ334" s="105" t="str">
        <f t="shared" si="16"/>
        <v/>
      </c>
      <c r="AR334" s="105"/>
      <c r="AS334" s="129" t="str">
        <f>'CADASTRO PROD'!I332</f>
        <v/>
      </c>
      <c r="AT334" s="129" t="str">
        <f t="shared" si="17"/>
        <v>0</v>
      </c>
      <c r="AU334" s="105" t="str">
        <f t="shared" si="21"/>
        <v/>
      </c>
      <c r="AV334" s="129"/>
      <c r="AW334" s="129"/>
      <c r="AX334" s="129"/>
      <c r="AY334" s="129"/>
      <c r="AZ334" s="129"/>
      <c r="BA334" s="55"/>
      <c r="BB334" s="55"/>
      <c r="BC334" s="55"/>
      <c r="BD334" s="55"/>
      <c r="BE334" s="55"/>
    </row>
    <row r="335" ht="30.0" customHeight="1">
      <c r="A335" s="1"/>
      <c r="B335" s="166" t="str">
        <f t="shared" si="1"/>
        <v>0</v>
      </c>
      <c r="C335" s="108" t="str">
        <f t="shared" si="18"/>
        <v>-</v>
      </c>
      <c r="D335" s="150" t="str">
        <f>IF('CADASTRO PROD'!D333 = "","", 'CADASTRO PROD'!D333)</f>
        <v/>
      </c>
      <c r="E335" s="110" t="str">
        <f>IF('CADASTRO PROD'!E333:G333 = "", "", 'CADASTRO PROD'!E333:G333)</f>
        <v/>
      </c>
      <c r="F335" s="92"/>
      <c r="G335" s="93"/>
      <c r="H335" s="111" t="str">
        <f>IFERROR(VLOOKUP(D335, 'CADASTRO PROD'!$D$8:$H$407, 5, FALSE),"")</f>
        <v/>
      </c>
      <c r="I335" s="111" t="str">
        <f>VLOOKUP(D335, 'INVENTÁRIO'!$D$11:$I$511, 6, FALSE)</f>
        <v/>
      </c>
      <c r="J335" s="108" t="str">
        <f t="shared" si="2"/>
        <v/>
      </c>
      <c r="K335" s="113" t="str">
        <f>IF(D335 = "", "", SUMIFS('LANÇAMENTOS ENT'!T:T, 'LANÇAMENTOS ENT'!E:E, D335))</f>
        <v>  </v>
      </c>
      <c r="L335" s="113" t="str">
        <f>IF(D335 = "", "",SUMIFS('LANÇAMENTOS SAÍ'!M:M, 'LANÇAMENTOS SAÍ'!E:E, D335))</f>
        <v>  </v>
      </c>
      <c r="M335" s="132" t="str">
        <f>IF(D335 = "", "", SUMIFS('LANÇAMENTOS ENT'!N:N, 'LANÇAMENTOS ENT'!E:E, D335))</f>
        <v/>
      </c>
      <c r="N335" s="132" t="str">
        <f>IF(D335 = "", "",SUMIFS('LANÇAMENTOS SAÍ'!K:K, 'LANÇAMENTOS SAÍ'!E:E, D335))</f>
        <v/>
      </c>
      <c r="O335" s="197" t="str">
        <f>IFERROR(VLOOKUP(D335,'INVENTÁRIO'!$D$11:$L$411, 9, FALSE)/SUM('INVENTÁRIO'!L:L),"")</f>
        <v>0.0%</v>
      </c>
      <c r="P335" s="197" t="str">
        <f>IFERROR(I335/SUM('INVENTÁRIO'!I:I), "")</f>
        <v>0.0%</v>
      </c>
      <c r="Q335" s="132" t="str">
        <f t="shared" si="3"/>
        <v/>
      </c>
      <c r="R335" s="132" t="str">
        <f t="shared" si="4"/>
        <v/>
      </c>
      <c r="S335" s="185"/>
      <c r="T335" s="185"/>
      <c r="U335" s="35"/>
      <c r="V335" s="4"/>
      <c r="W335" s="4"/>
      <c r="X335" s="4"/>
      <c r="Y335" s="55"/>
      <c r="Z335" s="55" t="str">
        <f t="shared" si="6"/>
        <v/>
      </c>
      <c r="AA335" s="105" t="str">
        <f t="shared" si="7"/>
        <v/>
      </c>
      <c r="AB335" s="152" t="str">
        <f t="shared" si="8"/>
        <v/>
      </c>
      <c r="AC335" s="55"/>
      <c r="AD335" s="55" t="str">
        <f t="shared" si="9"/>
        <v/>
      </c>
      <c r="AE335" s="105" t="str">
        <f t="shared" si="19"/>
        <v/>
      </c>
      <c r="AF335" s="55" t="str">
        <f t="shared" si="10"/>
        <v/>
      </c>
      <c r="AG335" s="55"/>
      <c r="AH335" s="55" t="str">
        <f t="shared" si="11"/>
        <v>#NUM!</v>
      </c>
      <c r="AI335" s="55" t="str">
        <f t="shared" si="12"/>
        <v>#NUM!</v>
      </c>
      <c r="AJ335" s="152" t="str">
        <f t="shared" si="13"/>
        <v/>
      </c>
      <c r="AK335" s="176" t="str">
        <f t="shared" si="14"/>
        <v/>
      </c>
      <c r="AL335" s="176" t="str">
        <f t="shared" si="20"/>
        <v/>
      </c>
      <c r="AM335" s="176" t="str">
        <f t="shared" si="15"/>
        <v/>
      </c>
      <c r="AN335" s="55"/>
      <c r="AO335" s="55"/>
      <c r="AP335" s="55"/>
      <c r="AQ335" s="105" t="str">
        <f t="shared" si="16"/>
        <v/>
      </c>
      <c r="AR335" s="105"/>
      <c r="AS335" s="129" t="str">
        <f>'CADASTRO PROD'!I333</f>
        <v/>
      </c>
      <c r="AT335" s="129" t="str">
        <f t="shared" si="17"/>
        <v>0</v>
      </c>
      <c r="AU335" s="105" t="str">
        <f t="shared" si="21"/>
        <v/>
      </c>
      <c r="AV335" s="129"/>
      <c r="AW335" s="129"/>
      <c r="AX335" s="129"/>
      <c r="AY335" s="129"/>
      <c r="AZ335" s="129"/>
      <c r="BA335" s="55"/>
      <c r="BB335" s="55"/>
      <c r="BC335" s="55"/>
      <c r="BD335" s="55"/>
      <c r="BE335" s="55"/>
    </row>
    <row r="336" ht="30.0" customHeight="1">
      <c r="A336" s="1"/>
      <c r="B336" s="166" t="str">
        <f t="shared" si="1"/>
        <v>0</v>
      </c>
      <c r="C336" s="98" t="str">
        <f t="shared" si="18"/>
        <v>-</v>
      </c>
      <c r="D336" s="151" t="str">
        <f>IF('CADASTRO PROD'!D334 = "","", 'CADASTRO PROD'!D334)</f>
        <v/>
      </c>
      <c r="E336" s="100" t="str">
        <f>IF('CADASTRO PROD'!E334:G334 = "", "", 'CADASTRO PROD'!E334:G334)</f>
        <v/>
      </c>
      <c r="F336" s="92"/>
      <c r="G336" s="93"/>
      <c r="H336" s="101" t="str">
        <f>IFERROR(VLOOKUP(D336, 'CADASTRO PROD'!$D$8:$H$407, 5, FALSE),"")</f>
        <v/>
      </c>
      <c r="I336" s="101" t="str">
        <f>VLOOKUP(D336, 'INVENTÁRIO'!$D$11:$I$511, 6, FALSE)</f>
        <v/>
      </c>
      <c r="J336" s="98" t="str">
        <f t="shared" si="2"/>
        <v/>
      </c>
      <c r="K336" s="103" t="str">
        <f>IF(D336 = "", "", SUMIFS('LANÇAMENTOS ENT'!T:T, 'LANÇAMENTOS ENT'!E:E, D336))</f>
        <v>  </v>
      </c>
      <c r="L336" s="103" t="str">
        <f>IF(D336 = "", "",SUMIFS('LANÇAMENTOS SAÍ'!M:M, 'LANÇAMENTOS SAÍ'!E:E, D336))</f>
        <v>  </v>
      </c>
      <c r="M336" s="124" t="str">
        <f>IF(D336 = "", "", SUMIFS('LANÇAMENTOS ENT'!N:N, 'LANÇAMENTOS ENT'!E:E, D336))</f>
        <v/>
      </c>
      <c r="N336" s="124" t="str">
        <f>IF(D336 = "", "",SUMIFS('LANÇAMENTOS SAÍ'!K:K, 'LANÇAMENTOS SAÍ'!E:E, D336))</f>
        <v/>
      </c>
      <c r="O336" s="195" t="str">
        <f>IFERROR(VLOOKUP(D336,'INVENTÁRIO'!$D$11:$L$411, 9, FALSE)/SUM('INVENTÁRIO'!L:L),"")</f>
        <v>0.0%</v>
      </c>
      <c r="P336" s="195" t="str">
        <f>IFERROR(I336/SUM('INVENTÁRIO'!I:I), "")</f>
        <v>0.0%</v>
      </c>
      <c r="Q336" s="124" t="str">
        <f t="shared" si="3"/>
        <v/>
      </c>
      <c r="R336" s="124" t="str">
        <f t="shared" si="4"/>
        <v/>
      </c>
      <c r="S336" s="185"/>
      <c r="T336" s="185"/>
      <c r="U336" s="35"/>
      <c r="V336" s="4"/>
      <c r="W336" s="4"/>
      <c r="X336" s="4"/>
      <c r="Y336" s="55"/>
      <c r="Z336" s="55" t="str">
        <f t="shared" si="6"/>
        <v/>
      </c>
      <c r="AA336" s="105" t="str">
        <f t="shared" si="7"/>
        <v/>
      </c>
      <c r="AB336" s="152" t="str">
        <f t="shared" si="8"/>
        <v/>
      </c>
      <c r="AC336" s="55"/>
      <c r="AD336" s="55" t="str">
        <f t="shared" si="9"/>
        <v/>
      </c>
      <c r="AE336" s="105" t="str">
        <f t="shared" si="19"/>
        <v/>
      </c>
      <c r="AF336" s="55" t="str">
        <f t="shared" si="10"/>
        <v/>
      </c>
      <c r="AG336" s="55"/>
      <c r="AH336" s="55" t="str">
        <f t="shared" si="11"/>
        <v>#NUM!</v>
      </c>
      <c r="AI336" s="55" t="str">
        <f t="shared" si="12"/>
        <v>#NUM!</v>
      </c>
      <c r="AJ336" s="152" t="str">
        <f t="shared" si="13"/>
        <v/>
      </c>
      <c r="AK336" s="176" t="str">
        <f t="shared" si="14"/>
        <v/>
      </c>
      <c r="AL336" s="176" t="str">
        <f t="shared" si="20"/>
        <v/>
      </c>
      <c r="AM336" s="176" t="str">
        <f t="shared" si="15"/>
        <v/>
      </c>
      <c r="AN336" s="55"/>
      <c r="AO336" s="55"/>
      <c r="AP336" s="55"/>
      <c r="AQ336" s="105" t="str">
        <f t="shared" si="16"/>
        <v/>
      </c>
      <c r="AR336" s="105"/>
      <c r="AS336" s="129" t="str">
        <f>'CADASTRO PROD'!I334</f>
        <v/>
      </c>
      <c r="AT336" s="129" t="str">
        <f t="shared" si="17"/>
        <v>0</v>
      </c>
      <c r="AU336" s="105" t="str">
        <f t="shared" si="21"/>
        <v/>
      </c>
      <c r="AV336" s="129"/>
      <c r="AW336" s="129"/>
      <c r="AX336" s="129"/>
      <c r="AY336" s="129"/>
      <c r="AZ336" s="129"/>
      <c r="BA336" s="55"/>
      <c r="BB336" s="55"/>
      <c r="BC336" s="55"/>
      <c r="BD336" s="55"/>
      <c r="BE336" s="55"/>
    </row>
    <row r="337" ht="30.0" customHeight="1">
      <c r="A337" s="1"/>
      <c r="B337" s="166" t="str">
        <f t="shared" si="1"/>
        <v>0</v>
      </c>
      <c r="C337" s="108" t="str">
        <f t="shared" si="18"/>
        <v>-</v>
      </c>
      <c r="D337" s="150" t="str">
        <f>IF('CADASTRO PROD'!D335 = "","", 'CADASTRO PROD'!D335)</f>
        <v/>
      </c>
      <c r="E337" s="110" t="str">
        <f>IF('CADASTRO PROD'!E335:G335 = "", "", 'CADASTRO PROD'!E335:G335)</f>
        <v/>
      </c>
      <c r="F337" s="92"/>
      <c r="G337" s="93"/>
      <c r="H337" s="111" t="str">
        <f>IFERROR(VLOOKUP(D337, 'CADASTRO PROD'!$D$8:$H$407, 5, FALSE),"")</f>
        <v/>
      </c>
      <c r="I337" s="111" t="str">
        <f>VLOOKUP(D337, 'INVENTÁRIO'!$D$11:$I$511, 6, FALSE)</f>
        <v/>
      </c>
      <c r="J337" s="108" t="str">
        <f t="shared" si="2"/>
        <v/>
      </c>
      <c r="K337" s="113" t="str">
        <f>IF(D337 = "", "", SUMIFS('LANÇAMENTOS ENT'!T:T, 'LANÇAMENTOS ENT'!E:E, D337))</f>
        <v>  </v>
      </c>
      <c r="L337" s="113" t="str">
        <f>IF(D337 = "", "",SUMIFS('LANÇAMENTOS SAÍ'!M:M, 'LANÇAMENTOS SAÍ'!E:E, D337))</f>
        <v>  </v>
      </c>
      <c r="M337" s="132" t="str">
        <f>IF(D337 = "", "", SUMIFS('LANÇAMENTOS ENT'!N:N, 'LANÇAMENTOS ENT'!E:E, D337))</f>
        <v/>
      </c>
      <c r="N337" s="132" t="str">
        <f>IF(D337 = "", "",SUMIFS('LANÇAMENTOS SAÍ'!K:K, 'LANÇAMENTOS SAÍ'!E:E, D337))</f>
        <v/>
      </c>
      <c r="O337" s="197" t="str">
        <f>IFERROR(VLOOKUP(D337,'INVENTÁRIO'!$D$11:$L$411, 9, FALSE)/SUM('INVENTÁRIO'!L:L),"")</f>
        <v>0.0%</v>
      </c>
      <c r="P337" s="197" t="str">
        <f>IFERROR(I337/SUM('INVENTÁRIO'!I:I), "")</f>
        <v>0.0%</v>
      </c>
      <c r="Q337" s="132" t="str">
        <f t="shared" si="3"/>
        <v/>
      </c>
      <c r="R337" s="132" t="str">
        <f t="shared" si="4"/>
        <v/>
      </c>
      <c r="S337" s="185"/>
      <c r="T337" s="185"/>
      <c r="U337" s="35"/>
      <c r="V337" s="4"/>
      <c r="W337" s="4"/>
      <c r="X337" s="4"/>
      <c r="Y337" s="55"/>
      <c r="Z337" s="55" t="str">
        <f t="shared" si="6"/>
        <v/>
      </c>
      <c r="AA337" s="105" t="str">
        <f t="shared" si="7"/>
        <v/>
      </c>
      <c r="AB337" s="152" t="str">
        <f t="shared" si="8"/>
        <v/>
      </c>
      <c r="AC337" s="55"/>
      <c r="AD337" s="55" t="str">
        <f t="shared" si="9"/>
        <v/>
      </c>
      <c r="AE337" s="105" t="str">
        <f t="shared" si="19"/>
        <v/>
      </c>
      <c r="AF337" s="55" t="str">
        <f t="shared" si="10"/>
        <v/>
      </c>
      <c r="AG337" s="55"/>
      <c r="AH337" s="55" t="str">
        <f t="shared" si="11"/>
        <v>#NUM!</v>
      </c>
      <c r="AI337" s="55" t="str">
        <f t="shared" si="12"/>
        <v>#NUM!</v>
      </c>
      <c r="AJ337" s="152" t="str">
        <f t="shared" si="13"/>
        <v/>
      </c>
      <c r="AK337" s="176" t="str">
        <f t="shared" si="14"/>
        <v/>
      </c>
      <c r="AL337" s="176" t="str">
        <f t="shared" si="20"/>
        <v/>
      </c>
      <c r="AM337" s="176" t="str">
        <f t="shared" si="15"/>
        <v/>
      </c>
      <c r="AN337" s="55"/>
      <c r="AO337" s="55"/>
      <c r="AP337" s="55"/>
      <c r="AQ337" s="105" t="str">
        <f t="shared" si="16"/>
        <v/>
      </c>
      <c r="AR337" s="105"/>
      <c r="AS337" s="129" t="str">
        <f>'CADASTRO PROD'!I335</f>
        <v/>
      </c>
      <c r="AT337" s="129" t="str">
        <f t="shared" si="17"/>
        <v>0</v>
      </c>
      <c r="AU337" s="105" t="str">
        <f t="shared" si="21"/>
        <v/>
      </c>
      <c r="AV337" s="129"/>
      <c r="AW337" s="129"/>
      <c r="AX337" s="129"/>
      <c r="AY337" s="129"/>
      <c r="AZ337" s="129"/>
      <c r="BA337" s="55"/>
      <c r="BB337" s="55"/>
      <c r="BC337" s="55"/>
      <c r="BD337" s="55"/>
      <c r="BE337" s="55"/>
    </row>
    <row r="338" ht="30.0" customHeight="1">
      <c r="A338" s="1"/>
      <c r="B338" s="166" t="str">
        <f t="shared" si="1"/>
        <v>0</v>
      </c>
      <c r="C338" s="98" t="str">
        <f t="shared" si="18"/>
        <v>-</v>
      </c>
      <c r="D338" s="151" t="str">
        <f>IF('CADASTRO PROD'!D336 = "","", 'CADASTRO PROD'!D336)</f>
        <v/>
      </c>
      <c r="E338" s="100" t="str">
        <f>IF('CADASTRO PROD'!E336:G336 = "", "", 'CADASTRO PROD'!E336:G336)</f>
        <v/>
      </c>
      <c r="F338" s="92"/>
      <c r="G338" s="93"/>
      <c r="H338" s="101" t="str">
        <f>IFERROR(VLOOKUP(D338, 'CADASTRO PROD'!$D$8:$H$407, 5, FALSE),"")</f>
        <v/>
      </c>
      <c r="I338" s="101" t="str">
        <f>VLOOKUP(D338, 'INVENTÁRIO'!$D$11:$I$511, 6, FALSE)</f>
        <v/>
      </c>
      <c r="J338" s="98" t="str">
        <f t="shared" si="2"/>
        <v/>
      </c>
      <c r="K338" s="103" t="str">
        <f>IF(D338 = "", "", SUMIFS('LANÇAMENTOS ENT'!T:T, 'LANÇAMENTOS ENT'!E:E, D338))</f>
        <v>  </v>
      </c>
      <c r="L338" s="103" t="str">
        <f>IF(D338 = "", "",SUMIFS('LANÇAMENTOS SAÍ'!M:M, 'LANÇAMENTOS SAÍ'!E:E, D338))</f>
        <v>  </v>
      </c>
      <c r="M338" s="124" t="str">
        <f>IF(D338 = "", "", SUMIFS('LANÇAMENTOS ENT'!N:N, 'LANÇAMENTOS ENT'!E:E, D338))</f>
        <v/>
      </c>
      <c r="N338" s="124" t="str">
        <f>IF(D338 = "", "",SUMIFS('LANÇAMENTOS SAÍ'!K:K, 'LANÇAMENTOS SAÍ'!E:E, D338))</f>
        <v/>
      </c>
      <c r="O338" s="195" t="str">
        <f>IFERROR(VLOOKUP(D338,'INVENTÁRIO'!$D$11:$L$411, 9, FALSE)/SUM('INVENTÁRIO'!L:L),"")</f>
        <v>0.0%</v>
      </c>
      <c r="P338" s="195" t="str">
        <f>IFERROR(I338/SUM('INVENTÁRIO'!I:I), "")</f>
        <v>0.0%</v>
      </c>
      <c r="Q338" s="124" t="str">
        <f t="shared" si="3"/>
        <v/>
      </c>
      <c r="R338" s="124" t="str">
        <f t="shared" si="4"/>
        <v/>
      </c>
      <c r="S338" s="185"/>
      <c r="T338" s="185"/>
      <c r="U338" s="35"/>
      <c r="V338" s="4"/>
      <c r="W338" s="4"/>
      <c r="X338" s="4"/>
      <c r="Y338" s="55"/>
      <c r="Z338" s="55" t="str">
        <f t="shared" si="6"/>
        <v/>
      </c>
      <c r="AA338" s="105" t="str">
        <f t="shared" si="7"/>
        <v/>
      </c>
      <c r="AB338" s="152" t="str">
        <f t="shared" si="8"/>
        <v/>
      </c>
      <c r="AC338" s="55"/>
      <c r="AD338" s="55" t="str">
        <f t="shared" si="9"/>
        <v/>
      </c>
      <c r="AE338" s="105" t="str">
        <f t="shared" si="19"/>
        <v/>
      </c>
      <c r="AF338" s="55" t="str">
        <f t="shared" si="10"/>
        <v/>
      </c>
      <c r="AG338" s="55"/>
      <c r="AH338" s="55" t="str">
        <f t="shared" si="11"/>
        <v>#NUM!</v>
      </c>
      <c r="AI338" s="55" t="str">
        <f t="shared" si="12"/>
        <v>#NUM!</v>
      </c>
      <c r="AJ338" s="152" t="str">
        <f t="shared" si="13"/>
        <v/>
      </c>
      <c r="AK338" s="176" t="str">
        <f t="shared" si="14"/>
        <v/>
      </c>
      <c r="AL338" s="176" t="str">
        <f t="shared" si="20"/>
        <v/>
      </c>
      <c r="AM338" s="176" t="str">
        <f t="shared" si="15"/>
        <v/>
      </c>
      <c r="AN338" s="55"/>
      <c r="AO338" s="55"/>
      <c r="AP338" s="55"/>
      <c r="AQ338" s="105" t="str">
        <f t="shared" si="16"/>
        <v/>
      </c>
      <c r="AR338" s="105"/>
      <c r="AS338" s="129" t="str">
        <f>'CADASTRO PROD'!I336</f>
        <v/>
      </c>
      <c r="AT338" s="129" t="str">
        <f t="shared" si="17"/>
        <v>0</v>
      </c>
      <c r="AU338" s="105" t="str">
        <f t="shared" si="21"/>
        <v/>
      </c>
      <c r="AV338" s="129"/>
      <c r="AW338" s="129"/>
      <c r="AX338" s="129"/>
      <c r="AY338" s="129"/>
      <c r="AZ338" s="129"/>
      <c r="BA338" s="55"/>
      <c r="BB338" s="55"/>
      <c r="BC338" s="55"/>
      <c r="BD338" s="55"/>
      <c r="BE338" s="55"/>
    </row>
    <row r="339" ht="30.0" customHeight="1">
      <c r="A339" s="1"/>
      <c r="B339" s="166" t="str">
        <f t="shared" si="1"/>
        <v>0</v>
      </c>
      <c r="C339" s="108" t="str">
        <f t="shared" si="18"/>
        <v>-</v>
      </c>
      <c r="D339" s="150" t="str">
        <f>IF('CADASTRO PROD'!D337 = "","", 'CADASTRO PROD'!D337)</f>
        <v/>
      </c>
      <c r="E339" s="110" t="str">
        <f>IF('CADASTRO PROD'!E337:G337 = "", "", 'CADASTRO PROD'!E337:G337)</f>
        <v/>
      </c>
      <c r="F339" s="92"/>
      <c r="G339" s="93"/>
      <c r="H339" s="111" t="str">
        <f>IFERROR(VLOOKUP(D339, 'CADASTRO PROD'!$D$8:$H$407, 5, FALSE),"")</f>
        <v/>
      </c>
      <c r="I339" s="111" t="str">
        <f>VLOOKUP(D339, 'INVENTÁRIO'!$D$11:$I$511, 6, FALSE)</f>
        <v/>
      </c>
      <c r="J339" s="108" t="str">
        <f t="shared" si="2"/>
        <v/>
      </c>
      <c r="K339" s="113" t="str">
        <f>IF(D339 = "", "", SUMIFS('LANÇAMENTOS ENT'!T:T, 'LANÇAMENTOS ENT'!E:E, D339))</f>
        <v>  </v>
      </c>
      <c r="L339" s="113" t="str">
        <f>IF(D339 = "", "",SUMIFS('LANÇAMENTOS SAÍ'!M:M, 'LANÇAMENTOS SAÍ'!E:E, D339))</f>
        <v>  </v>
      </c>
      <c r="M339" s="132" t="str">
        <f>IF(D339 = "", "", SUMIFS('LANÇAMENTOS ENT'!N:N, 'LANÇAMENTOS ENT'!E:E, D339))</f>
        <v/>
      </c>
      <c r="N339" s="132" t="str">
        <f>IF(D339 = "", "",SUMIFS('LANÇAMENTOS SAÍ'!K:K, 'LANÇAMENTOS SAÍ'!E:E, D339))</f>
        <v/>
      </c>
      <c r="O339" s="197" t="str">
        <f>IFERROR(VLOOKUP(D339,'INVENTÁRIO'!$D$11:$L$411, 9, FALSE)/SUM('INVENTÁRIO'!L:L),"")</f>
        <v>0.0%</v>
      </c>
      <c r="P339" s="197" t="str">
        <f>IFERROR(I339/SUM('INVENTÁRIO'!I:I), "")</f>
        <v>0.0%</v>
      </c>
      <c r="Q339" s="132" t="str">
        <f t="shared" si="3"/>
        <v/>
      </c>
      <c r="R339" s="132" t="str">
        <f t="shared" si="4"/>
        <v/>
      </c>
      <c r="S339" s="185"/>
      <c r="T339" s="185"/>
      <c r="U339" s="35"/>
      <c r="V339" s="4"/>
      <c r="W339" s="4"/>
      <c r="X339" s="4"/>
      <c r="Y339" s="55"/>
      <c r="Z339" s="55" t="str">
        <f t="shared" si="6"/>
        <v/>
      </c>
      <c r="AA339" s="105" t="str">
        <f t="shared" si="7"/>
        <v/>
      </c>
      <c r="AB339" s="152" t="str">
        <f t="shared" si="8"/>
        <v/>
      </c>
      <c r="AC339" s="55"/>
      <c r="AD339" s="55" t="str">
        <f t="shared" si="9"/>
        <v/>
      </c>
      <c r="AE339" s="105" t="str">
        <f t="shared" si="19"/>
        <v/>
      </c>
      <c r="AF339" s="55" t="str">
        <f t="shared" si="10"/>
        <v/>
      </c>
      <c r="AG339" s="55"/>
      <c r="AH339" s="55" t="str">
        <f t="shared" si="11"/>
        <v>#NUM!</v>
      </c>
      <c r="AI339" s="55" t="str">
        <f t="shared" si="12"/>
        <v>#NUM!</v>
      </c>
      <c r="AJ339" s="152" t="str">
        <f t="shared" si="13"/>
        <v/>
      </c>
      <c r="AK339" s="176" t="str">
        <f t="shared" si="14"/>
        <v/>
      </c>
      <c r="AL339" s="176" t="str">
        <f t="shared" si="20"/>
        <v/>
      </c>
      <c r="AM339" s="176" t="str">
        <f t="shared" si="15"/>
        <v/>
      </c>
      <c r="AN339" s="55"/>
      <c r="AO339" s="55"/>
      <c r="AP339" s="55"/>
      <c r="AQ339" s="105" t="str">
        <f t="shared" si="16"/>
        <v/>
      </c>
      <c r="AR339" s="105"/>
      <c r="AS339" s="129" t="str">
        <f>'CADASTRO PROD'!I337</f>
        <v/>
      </c>
      <c r="AT339" s="129" t="str">
        <f t="shared" si="17"/>
        <v>0</v>
      </c>
      <c r="AU339" s="105" t="str">
        <f t="shared" si="21"/>
        <v/>
      </c>
      <c r="AV339" s="129"/>
      <c r="AW339" s="129"/>
      <c r="AX339" s="129"/>
      <c r="AY339" s="129"/>
      <c r="AZ339" s="129"/>
      <c r="BA339" s="55"/>
      <c r="BB339" s="55"/>
      <c r="BC339" s="55"/>
      <c r="BD339" s="55"/>
      <c r="BE339" s="55"/>
    </row>
    <row r="340" ht="30.0" customHeight="1">
      <c r="A340" s="1"/>
      <c r="B340" s="166" t="str">
        <f t="shared" si="1"/>
        <v>0</v>
      </c>
      <c r="C340" s="98" t="str">
        <f t="shared" si="18"/>
        <v>-</v>
      </c>
      <c r="D340" s="151" t="str">
        <f>IF('CADASTRO PROD'!D338 = "","", 'CADASTRO PROD'!D338)</f>
        <v/>
      </c>
      <c r="E340" s="100" t="str">
        <f>IF('CADASTRO PROD'!E338:G338 = "", "", 'CADASTRO PROD'!E338:G338)</f>
        <v/>
      </c>
      <c r="F340" s="92"/>
      <c r="G340" s="93"/>
      <c r="H340" s="101" t="str">
        <f>IFERROR(VLOOKUP(D340, 'CADASTRO PROD'!$D$8:$H$407, 5, FALSE),"")</f>
        <v/>
      </c>
      <c r="I340" s="101" t="str">
        <f>VLOOKUP(D340, 'INVENTÁRIO'!$D$11:$I$511, 6, FALSE)</f>
        <v/>
      </c>
      <c r="J340" s="98" t="str">
        <f t="shared" si="2"/>
        <v/>
      </c>
      <c r="K340" s="103" t="str">
        <f>IF(D340 = "", "", SUMIFS('LANÇAMENTOS ENT'!T:T, 'LANÇAMENTOS ENT'!E:E, D340))</f>
        <v>  </v>
      </c>
      <c r="L340" s="103" t="str">
        <f>IF(D340 = "", "",SUMIFS('LANÇAMENTOS SAÍ'!M:M, 'LANÇAMENTOS SAÍ'!E:E, D340))</f>
        <v>  </v>
      </c>
      <c r="M340" s="124" t="str">
        <f>IF(D340 = "", "", SUMIFS('LANÇAMENTOS ENT'!N:N, 'LANÇAMENTOS ENT'!E:E, D340))</f>
        <v/>
      </c>
      <c r="N340" s="124" t="str">
        <f>IF(D340 = "", "",SUMIFS('LANÇAMENTOS SAÍ'!K:K, 'LANÇAMENTOS SAÍ'!E:E, D340))</f>
        <v/>
      </c>
      <c r="O340" s="195" t="str">
        <f>IFERROR(VLOOKUP(D340,'INVENTÁRIO'!$D$11:$L$411, 9, FALSE)/SUM('INVENTÁRIO'!L:L),"")</f>
        <v>0.0%</v>
      </c>
      <c r="P340" s="195" t="str">
        <f>IFERROR(I340/SUM('INVENTÁRIO'!I:I), "")</f>
        <v>0.0%</v>
      </c>
      <c r="Q340" s="124" t="str">
        <f t="shared" si="3"/>
        <v/>
      </c>
      <c r="R340" s="124" t="str">
        <f t="shared" si="4"/>
        <v/>
      </c>
      <c r="S340" s="185"/>
      <c r="T340" s="185"/>
      <c r="U340" s="35"/>
      <c r="V340" s="4"/>
      <c r="W340" s="4"/>
      <c r="X340" s="4"/>
      <c r="Y340" s="55"/>
      <c r="Z340" s="55" t="str">
        <f t="shared" si="6"/>
        <v/>
      </c>
      <c r="AA340" s="105" t="str">
        <f t="shared" si="7"/>
        <v/>
      </c>
      <c r="AB340" s="152" t="str">
        <f t="shared" si="8"/>
        <v/>
      </c>
      <c r="AC340" s="55"/>
      <c r="AD340" s="55" t="str">
        <f t="shared" si="9"/>
        <v/>
      </c>
      <c r="AE340" s="105" t="str">
        <f t="shared" si="19"/>
        <v/>
      </c>
      <c r="AF340" s="55" t="str">
        <f t="shared" si="10"/>
        <v/>
      </c>
      <c r="AG340" s="55"/>
      <c r="AH340" s="55" t="str">
        <f t="shared" si="11"/>
        <v>#NUM!</v>
      </c>
      <c r="AI340" s="55" t="str">
        <f t="shared" si="12"/>
        <v>#NUM!</v>
      </c>
      <c r="AJ340" s="152" t="str">
        <f t="shared" si="13"/>
        <v/>
      </c>
      <c r="AK340" s="176" t="str">
        <f t="shared" si="14"/>
        <v/>
      </c>
      <c r="AL340" s="176" t="str">
        <f t="shared" si="20"/>
        <v/>
      </c>
      <c r="AM340" s="176" t="str">
        <f t="shared" si="15"/>
        <v/>
      </c>
      <c r="AN340" s="55"/>
      <c r="AO340" s="55"/>
      <c r="AP340" s="55"/>
      <c r="AQ340" s="105" t="str">
        <f t="shared" si="16"/>
        <v/>
      </c>
      <c r="AR340" s="105"/>
      <c r="AS340" s="129" t="str">
        <f>'CADASTRO PROD'!I338</f>
        <v/>
      </c>
      <c r="AT340" s="129" t="str">
        <f t="shared" si="17"/>
        <v>0</v>
      </c>
      <c r="AU340" s="105" t="str">
        <f t="shared" si="21"/>
        <v/>
      </c>
      <c r="AV340" s="129"/>
      <c r="AW340" s="129"/>
      <c r="AX340" s="129"/>
      <c r="AY340" s="129"/>
      <c r="AZ340" s="129"/>
      <c r="BA340" s="55"/>
      <c r="BB340" s="55"/>
      <c r="BC340" s="55"/>
      <c r="BD340" s="55"/>
      <c r="BE340" s="55"/>
    </row>
    <row r="341" ht="30.0" customHeight="1">
      <c r="A341" s="1"/>
      <c r="B341" s="166" t="str">
        <f t="shared" si="1"/>
        <v>0</v>
      </c>
      <c r="C341" s="108" t="str">
        <f t="shared" si="18"/>
        <v>-</v>
      </c>
      <c r="D341" s="150" t="str">
        <f>IF('CADASTRO PROD'!D339 = "","", 'CADASTRO PROD'!D339)</f>
        <v/>
      </c>
      <c r="E341" s="110" t="str">
        <f>IF('CADASTRO PROD'!E339:G339 = "", "", 'CADASTRO PROD'!E339:G339)</f>
        <v/>
      </c>
      <c r="F341" s="92"/>
      <c r="G341" s="93"/>
      <c r="H341" s="111" t="str">
        <f>IFERROR(VLOOKUP(D341, 'CADASTRO PROD'!$D$8:$H$407, 5, FALSE),"")</f>
        <v/>
      </c>
      <c r="I341" s="111" t="str">
        <f>VLOOKUP(D341, 'INVENTÁRIO'!$D$11:$I$511, 6, FALSE)</f>
        <v/>
      </c>
      <c r="J341" s="108" t="str">
        <f t="shared" si="2"/>
        <v/>
      </c>
      <c r="K341" s="113" t="str">
        <f>IF(D341 = "", "", SUMIFS('LANÇAMENTOS ENT'!T:T, 'LANÇAMENTOS ENT'!E:E, D341))</f>
        <v>  </v>
      </c>
      <c r="L341" s="113" t="str">
        <f>IF(D341 = "", "",SUMIFS('LANÇAMENTOS SAÍ'!M:M, 'LANÇAMENTOS SAÍ'!E:E, D341))</f>
        <v>  </v>
      </c>
      <c r="M341" s="132" t="str">
        <f>IF(D341 = "", "", SUMIFS('LANÇAMENTOS ENT'!N:N, 'LANÇAMENTOS ENT'!E:E, D341))</f>
        <v/>
      </c>
      <c r="N341" s="132" t="str">
        <f>IF(D341 = "", "",SUMIFS('LANÇAMENTOS SAÍ'!K:K, 'LANÇAMENTOS SAÍ'!E:E, D341))</f>
        <v/>
      </c>
      <c r="O341" s="197" t="str">
        <f>IFERROR(VLOOKUP(D341,'INVENTÁRIO'!$D$11:$L$411, 9, FALSE)/SUM('INVENTÁRIO'!L:L),"")</f>
        <v>0.0%</v>
      </c>
      <c r="P341" s="197" t="str">
        <f>IFERROR(I341/SUM('INVENTÁRIO'!I:I), "")</f>
        <v>0.0%</v>
      </c>
      <c r="Q341" s="132" t="str">
        <f t="shared" si="3"/>
        <v/>
      </c>
      <c r="R341" s="132" t="str">
        <f t="shared" si="4"/>
        <v/>
      </c>
      <c r="S341" s="185"/>
      <c r="T341" s="185"/>
      <c r="U341" s="35"/>
      <c r="V341" s="4"/>
      <c r="W341" s="4"/>
      <c r="X341" s="4"/>
      <c r="Y341" s="55"/>
      <c r="Z341" s="55" t="str">
        <f t="shared" si="6"/>
        <v/>
      </c>
      <c r="AA341" s="105" t="str">
        <f t="shared" si="7"/>
        <v/>
      </c>
      <c r="AB341" s="152" t="str">
        <f t="shared" si="8"/>
        <v/>
      </c>
      <c r="AC341" s="55"/>
      <c r="AD341" s="55" t="str">
        <f t="shared" si="9"/>
        <v/>
      </c>
      <c r="AE341" s="105" t="str">
        <f t="shared" si="19"/>
        <v/>
      </c>
      <c r="AF341" s="55" t="str">
        <f t="shared" si="10"/>
        <v/>
      </c>
      <c r="AG341" s="55"/>
      <c r="AH341" s="55" t="str">
        <f t="shared" si="11"/>
        <v>#NUM!</v>
      </c>
      <c r="AI341" s="55" t="str">
        <f t="shared" si="12"/>
        <v>#NUM!</v>
      </c>
      <c r="AJ341" s="152" t="str">
        <f t="shared" si="13"/>
        <v/>
      </c>
      <c r="AK341" s="176" t="str">
        <f t="shared" si="14"/>
        <v/>
      </c>
      <c r="AL341" s="176" t="str">
        <f t="shared" si="20"/>
        <v/>
      </c>
      <c r="AM341" s="176" t="str">
        <f t="shared" si="15"/>
        <v/>
      </c>
      <c r="AN341" s="55"/>
      <c r="AO341" s="55"/>
      <c r="AP341" s="55"/>
      <c r="AQ341" s="105" t="str">
        <f t="shared" si="16"/>
        <v/>
      </c>
      <c r="AR341" s="105"/>
      <c r="AS341" s="129" t="str">
        <f>'CADASTRO PROD'!I339</f>
        <v/>
      </c>
      <c r="AT341" s="129" t="str">
        <f t="shared" si="17"/>
        <v>0</v>
      </c>
      <c r="AU341" s="105" t="str">
        <f t="shared" si="21"/>
        <v/>
      </c>
      <c r="AV341" s="129"/>
      <c r="AW341" s="129"/>
      <c r="AX341" s="129"/>
      <c r="AY341" s="129"/>
      <c r="AZ341" s="129"/>
      <c r="BA341" s="55"/>
      <c r="BB341" s="55"/>
      <c r="BC341" s="55"/>
      <c r="BD341" s="55"/>
      <c r="BE341" s="55"/>
    </row>
    <row r="342" ht="30.0" customHeight="1">
      <c r="A342" s="1"/>
      <c r="B342" s="166" t="str">
        <f t="shared" si="1"/>
        <v>0</v>
      </c>
      <c r="C342" s="98" t="str">
        <f t="shared" si="18"/>
        <v>-</v>
      </c>
      <c r="D342" s="151" t="str">
        <f>IF('CADASTRO PROD'!D340 = "","", 'CADASTRO PROD'!D340)</f>
        <v/>
      </c>
      <c r="E342" s="100" t="str">
        <f>IF('CADASTRO PROD'!E340:G340 = "", "", 'CADASTRO PROD'!E340:G340)</f>
        <v/>
      </c>
      <c r="F342" s="92"/>
      <c r="G342" s="93"/>
      <c r="H342" s="101" t="str">
        <f>IFERROR(VLOOKUP(D342, 'CADASTRO PROD'!$D$8:$H$407, 5, FALSE),"")</f>
        <v/>
      </c>
      <c r="I342" s="101" t="str">
        <f>VLOOKUP(D342, 'INVENTÁRIO'!$D$11:$I$511, 6, FALSE)</f>
        <v/>
      </c>
      <c r="J342" s="98" t="str">
        <f t="shared" si="2"/>
        <v/>
      </c>
      <c r="K342" s="103" t="str">
        <f>IF(D342 = "", "", SUMIFS('LANÇAMENTOS ENT'!T:T, 'LANÇAMENTOS ENT'!E:E, D342))</f>
        <v>  </v>
      </c>
      <c r="L342" s="103" t="str">
        <f>IF(D342 = "", "",SUMIFS('LANÇAMENTOS SAÍ'!M:M, 'LANÇAMENTOS SAÍ'!E:E, D342))</f>
        <v>  </v>
      </c>
      <c r="M342" s="124" t="str">
        <f>IF(D342 = "", "", SUMIFS('LANÇAMENTOS ENT'!N:N, 'LANÇAMENTOS ENT'!E:E, D342))</f>
        <v/>
      </c>
      <c r="N342" s="124" t="str">
        <f>IF(D342 = "", "",SUMIFS('LANÇAMENTOS SAÍ'!K:K, 'LANÇAMENTOS SAÍ'!E:E, D342))</f>
        <v/>
      </c>
      <c r="O342" s="195" t="str">
        <f>IFERROR(VLOOKUP(D342,'INVENTÁRIO'!$D$11:$L$411, 9, FALSE)/SUM('INVENTÁRIO'!L:L),"")</f>
        <v>0.0%</v>
      </c>
      <c r="P342" s="195" t="str">
        <f>IFERROR(I342/SUM('INVENTÁRIO'!I:I), "")</f>
        <v>0.0%</v>
      </c>
      <c r="Q342" s="124" t="str">
        <f t="shared" si="3"/>
        <v/>
      </c>
      <c r="R342" s="124" t="str">
        <f t="shared" si="4"/>
        <v/>
      </c>
      <c r="S342" s="185"/>
      <c r="T342" s="185"/>
      <c r="U342" s="35"/>
      <c r="V342" s="4"/>
      <c r="W342" s="4"/>
      <c r="X342" s="4"/>
      <c r="Y342" s="55"/>
      <c r="Z342" s="55" t="str">
        <f t="shared" si="6"/>
        <v/>
      </c>
      <c r="AA342" s="105" t="str">
        <f t="shared" si="7"/>
        <v/>
      </c>
      <c r="AB342" s="152" t="str">
        <f t="shared" si="8"/>
        <v/>
      </c>
      <c r="AC342" s="55"/>
      <c r="AD342" s="55" t="str">
        <f t="shared" si="9"/>
        <v/>
      </c>
      <c r="AE342" s="105" t="str">
        <f t="shared" si="19"/>
        <v/>
      </c>
      <c r="AF342" s="55" t="str">
        <f t="shared" si="10"/>
        <v/>
      </c>
      <c r="AG342" s="55"/>
      <c r="AH342" s="55" t="str">
        <f t="shared" si="11"/>
        <v>#NUM!</v>
      </c>
      <c r="AI342" s="55" t="str">
        <f t="shared" si="12"/>
        <v>#NUM!</v>
      </c>
      <c r="AJ342" s="152" t="str">
        <f t="shared" si="13"/>
        <v/>
      </c>
      <c r="AK342" s="176" t="str">
        <f t="shared" si="14"/>
        <v/>
      </c>
      <c r="AL342" s="176" t="str">
        <f t="shared" si="20"/>
        <v/>
      </c>
      <c r="AM342" s="176" t="str">
        <f t="shared" si="15"/>
        <v/>
      </c>
      <c r="AN342" s="55"/>
      <c r="AO342" s="55"/>
      <c r="AP342" s="55"/>
      <c r="AQ342" s="105" t="str">
        <f t="shared" si="16"/>
        <v/>
      </c>
      <c r="AR342" s="105"/>
      <c r="AS342" s="129" t="str">
        <f>'CADASTRO PROD'!I340</f>
        <v/>
      </c>
      <c r="AT342" s="129" t="str">
        <f t="shared" si="17"/>
        <v>0</v>
      </c>
      <c r="AU342" s="105" t="str">
        <f t="shared" si="21"/>
        <v/>
      </c>
      <c r="AV342" s="129"/>
      <c r="AW342" s="129"/>
      <c r="AX342" s="129"/>
      <c r="AY342" s="129"/>
      <c r="AZ342" s="129"/>
      <c r="BA342" s="55"/>
      <c r="BB342" s="55"/>
      <c r="BC342" s="55"/>
      <c r="BD342" s="55"/>
      <c r="BE342" s="55"/>
    </row>
    <row r="343" ht="30.0" customHeight="1">
      <c r="A343" s="1"/>
      <c r="B343" s="166" t="str">
        <f t="shared" si="1"/>
        <v>0</v>
      </c>
      <c r="C343" s="108" t="str">
        <f t="shared" si="18"/>
        <v>-</v>
      </c>
      <c r="D343" s="150" t="str">
        <f>IF('CADASTRO PROD'!D341 = "","", 'CADASTRO PROD'!D341)</f>
        <v/>
      </c>
      <c r="E343" s="110" t="str">
        <f>IF('CADASTRO PROD'!E341:G341 = "", "", 'CADASTRO PROD'!E341:G341)</f>
        <v/>
      </c>
      <c r="F343" s="92"/>
      <c r="G343" s="93"/>
      <c r="H343" s="111" t="str">
        <f>IFERROR(VLOOKUP(D343, 'CADASTRO PROD'!$D$8:$H$407, 5, FALSE),"")</f>
        <v/>
      </c>
      <c r="I343" s="111" t="str">
        <f>VLOOKUP(D343, 'INVENTÁRIO'!$D$11:$I$511, 6, FALSE)</f>
        <v/>
      </c>
      <c r="J343" s="108" t="str">
        <f t="shared" si="2"/>
        <v/>
      </c>
      <c r="K343" s="113" t="str">
        <f>IF(D343 = "", "", SUMIFS('LANÇAMENTOS ENT'!T:T, 'LANÇAMENTOS ENT'!E:E, D343))</f>
        <v>  </v>
      </c>
      <c r="L343" s="113" t="str">
        <f>IF(D343 = "", "",SUMIFS('LANÇAMENTOS SAÍ'!M:M, 'LANÇAMENTOS SAÍ'!E:E, D343))</f>
        <v>  </v>
      </c>
      <c r="M343" s="132" t="str">
        <f>IF(D343 = "", "", SUMIFS('LANÇAMENTOS ENT'!N:N, 'LANÇAMENTOS ENT'!E:E, D343))</f>
        <v/>
      </c>
      <c r="N343" s="132" t="str">
        <f>IF(D343 = "", "",SUMIFS('LANÇAMENTOS SAÍ'!K:K, 'LANÇAMENTOS SAÍ'!E:E, D343))</f>
        <v/>
      </c>
      <c r="O343" s="197" t="str">
        <f>IFERROR(VLOOKUP(D343,'INVENTÁRIO'!$D$11:$L$411, 9, FALSE)/SUM('INVENTÁRIO'!L:L),"")</f>
        <v>0.0%</v>
      </c>
      <c r="P343" s="197" t="str">
        <f>IFERROR(I343/SUM('INVENTÁRIO'!I:I), "")</f>
        <v>0.0%</v>
      </c>
      <c r="Q343" s="132" t="str">
        <f t="shared" si="3"/>
        <v/>
      </c>
      <c r="R343" s="132" t="str">
        <f t="shared" si="4"/>
        <v/>
      </c>
      <c r="S343" s="185"/>
      <c r="T343" s="185"/>
      <c r="U343" s="35"/>
      <c r="V343" s="4"/>
      <c r="W343" s="4"/>
      <c r="X343" s="4"/>
      <c r="Y343" s="55"/>
      <c r="Z343" s="55" t="str">
        <f t="shared" si="6"/>
        <v/>
      </c>
      <c r="AA343" s="105" t="str">
        <f t="shared" si="7"/>
        <v/>
      </c>
      <c r="AB343" s="152" t="str">
        <f t="shared" si="8"/>
        <v/>
      </c>
      <c r="AC343" s="55"/>
      <c r="AD343" s="55" t="str">
        <f t="shared" si="9"/>
        <v/>
      </c>
      <c r="AE343" s="105" t="str">
        <f t="shared" si="19"/>
        <v/>
      </c>
      <c r="AF343" s="55" t="str">
        <f t="shared" si="10"/>
        <v/>
      </c>
      <c r="AG343" s="55"/>
      <c r="AH343" s="55" t="str">
        <f t="shared" si="11"/>
        <v>#NUM!</v>
      </c>
      <c r="AI343" s="55" t="str">
        <f t="shared" si="12"/>
        <v>#NUM!</v>
      </c>
      <c r="AJ343" s="152" t="str">
        <f t="shared" si="13"/>
        <v/>
      </c>
      <c r="AK343" s="176" t="str">
        <f t="shared" si="14"/>
        <v/>
      </c>
      <c r="AL343" s="176" t="str">
        <f t="shared" si="20"/>
        <v/>
      </c>
      <c r="AM343" s="176" t="str">
        <f t="shared" si="15"/>
        <v/>
      </c>
      <c r="AN343" s="55"/>
      <c r="AO343" s="55"/>
      <c r="AP343" s="55"/>
      <c r="AQ343" s="105" t="str">
        <f t="shared" si="16"/>
        <v/>
      </c>
      <c r="AR343" s="105"/>
      <c r="AS343" s="129" t="str">
        <f>'CADASTRO PROD'!I341</f>
        <v/>
      </c>
      <c r="AT343" s="129" t="str">
        <f t="shared" si="17"/>
        <v>0</v>
      </c>
      <c r="AU343" s="105" t="str">
        <f t="shared" si="21"/>
        <v/>
      </c>
      <c r="AV343" s="129"/>
      <c r="AW343" s="129"/>
      <c r="AX343" s="129"/>
      <c r="AY343" s="129"/>
      <c r="AZ343" s="129"/>
      <c r="BA343" s="55"/>
      <c r="BB343" s="55"/>
      <c r="BC343" s="55"/>
      <c r="BD343" s="55"/>
      <c r="BE343" s="55"/>
    </row>
    <row r="344" ht="30.0" customHeight="1">
      <c r="A344" s="1"/>
      <c r="B344" s="166" t="str">
        <f t="shared" si="1"/>
        <v>0</v>
      </c>
      <c r="C344" s="98" t="str">
        <f t="shared" si="18"/>
        <v>-</v>
      </c>
      <c r="D344" s="151" t="str">
        <f>IF('CADASTRO PROD'!D342 = "","", 'CADASTRO PROD'!D342)</f>
        <v/>
      </c>
      <c r="E344" s="100" t="str">
        <f>IF('CADASTRO PROD'!E342:G342 = "", "", 'CADASTRO PROD'!E342:G342)</f>
        <v/>
      </c>
      <c r="F344" s="92"/>
      <c r="G344" s="93"/>
      <c r="H344" s="101" t="str">
        <f>IFERROR(VLOOKUP(D344, 'CADASTRO PROD'!$D$8:$H$407, 5, FALSE),"")</f>
        <v/>
      </c>
      <c r="I344" s="101" t="str">
        <f>VLOOKUP(D344, 'INVENTÁRIO'!$D$11:$I$511, 6, FALSE)</f>
        <v/>
      </c>
      <c r="J344" s="98" t="str">
        <f t="shared" si="2"/>
        <v/>
      </c>
      <c r="K344" s="103" t="str">
        <f>IF(D344 = "", "", SUMIFS('LANÇAMENTOS ENT'!T:T, 'LANÇAMENTOS ENT'!E:E, D344))</f>
        <v>  </v>
      </c>
      <c r="L344" s="103" t="str">
        <f>IF(D344 = "", "",SUMIFS('LANÇAMENTOS SAÍ'!M:M, 'LANÇAMENTOS SAÍ'!E:E, D344))</f>
        <v>  </v>
      </c>
      <c r="M344" s="124" t="str">
        <f>IF(D344 = "", "", SUMIFS('LANÇAMENTOS ENT'!N:N, 'LANÇAMENTOS ENT'!E:E, D344))</f>
        <v/>
      </c>
      <c r="N344" s="124" t="str">
        <f>IF(D344 = "", "",SUMIFS('LANÇAMENTOS SAÍ'!K:K, 'LANÇAMENTOS SAÍ'!E:E, D344))</f>
        <v/>
      </c>
      <c r="O344" s="195" t="str">
        <f>IFERROR(VLOOKUP(D344,'INVENTÁRIO'!$D$11:$L$411, 9, FALSE)/SUM('INVENTÁRIO'!L:L),"")</f>
        <v>0.0%</v>
      </c>
      <c r="P344" s="195" t="str">
        <f>IFERROR(I344/SUM('INVENTÁRIO'!I:I), "")</f>
        <v>0.0%</v>
      </c>
      <c r="Q344" s="124" t="str">
        <f t="shared" si="3"/>
        <v/>
      </c>
      <c r="R344" s="124" t="str">
        <f t="shared" si="4"/>
        <v/>
      </c>
      <c r="S344" s="185"/>
      <c r="T344" s="185"/>
      <c r="U344" s="35"/>
      <c r="V344" s="4"/>
      <c r="W344" s="4"/>
      <c r="X344" s="4"/>
      <c r="Y344" s="55"/>
      <c r="Z344" s="55" t="str">
        <f t="shared" si="6"/>
        <v/>
      </c>
      <c r="AA344" s="105" t="str">
        <f t="shared" si="7"/>
        <v/>
      </c>
      <c r="AB344" s="152" t="str">
        <f t="shared" si="8"/>
        <v/>
      </c>
      <c r="AC344" s="55"/>
      <c r="AD344" s="55" t="str">
        <f t="shared" si="9"/>
        <v/>
      </c>
      <c r="AE344" s="105" t="str">
        <f t="shared" si="19"/>
        <v/>
      </c>
      <c r="AF344" s="55" t="str">
        <f t="shared" si="10"/>
        <v/>
      </c>
      <c r="AG344" s="55"/>
      <c r="AH344" s="55" t="str">
        <f t="shared" si="11"/>
        <v>#NUM!</v>
      </c>
      <c r="AI344" s="55" t="str">
        <f t="shared" si="12"/>
        <v>#NUM!</v>
      </c>
      <c r="AJ344" s="152" t="str">
        <f t="shared" si="13"/>
        <v/>
      </c>
      <c r="AK344" s="176" t="str">
        <f t="shared" si="14"/>
        <v/>
      </c>
      <c r="AL344" s="176" t="str">
        <f t="shared" si="20"/>
        <v/>
      </c>
      <c r="AM344" s="176" t="str">
        <f t="shared" si="15"/>
        <v/>
      </c>
      <c r="AN344" s="55"/>
      <c r="AO344" s="55"/>
      <c r="AP344" s="55"/>
      <c r="AQ344" s="105" t="str">
        <f t="shared" si="16"/>
        <v/>
      </c>
      <c r="AR344" s="105"/>
      <c r="AS344" s="129" t="str">
        <f>'CADASTRO PROD'!I342</f>
        <v/>
      </c>
      <c r="AT344" s="129" t="str">
        <f t="shared" si="17"/>
        <v>0</v>
      </c>
      <c r="AU344" s="105" t="str">
        <f t="shared" si="21"/>
        <v/>
      </c>
      <c r="AV344" s="129"/>
      <c r="AW344" s="129"/>
      <c r="AX344" s="129"/>
      <c r="AY344" s="129"/>
      <c r="AZ344" s="129"/>
      <c r="BA344" s="55"/>
      <c r="BB344" s="55"/>
      <c r="BC344" s="55"/>
      <c r="BD344" s="55"/>
      <c r="BE344" s="55"/>
    </row>
    <row r="345" ht="30.0" customHeight="1">
      <c r="A345" s="1"/>
      <c r="B345" s="166" t="str">
        <f t="shared" si="1"/>
        <v>0</v>
      </c>
      <c r="C345" s="108" t="str">
        <f t="shared" si="18"/>
        <v>-</v>
      </c>
      <c r="D345" s="150" t="str">
        <f>IF('CADASTRO PROD'!D343 = "","", 'CADASTRO PROD'!D343)</f>
        <v/>
      </c>
      <c r="E345" s="110" t="str">
        <f>IF('CADASTRO PROD'!E343:G343 = "", "", 'CADASTRO PROD'!E343:G343)</f>
        <v/>
      </c>
      <c r="F345" s="92"/>
      <c r="G345" s="93"/>
      <c r="H345" s="111" t="str">
        <f>IFERROR(VLOOKUP(D345, 'CADASTRO PROD'!$D$8:$H$407, 5, FALSE),"")</f>
        <v/>
      </c>
      <c r="I345" s="111" t="str">
        <f>VLOOKUP(D345, 'INVENTÁRIO'!$D$11:$I$511, 6, FALSE)</f>
        <v/>
      </c>
      <c r="J345" s="108" t="str">
        <f t="shared" si="2"/>
        <v/>
      </c>
      <c r="K345" s="113" t="str">
        <f>IF(D345 = "", "", SUMIFS('LANÇAMENTOS ENT'!T:T, 'LANÇAMENTOS ENT'!E:E, D345))</f>
        <v>  </v>
      </c>
      <c r="L345" s="113" t="str">
        <f>IF(D345 = "", "",SUMIFS('LANÇAMENTOS SAÍ'!M:M, 'LANÇAMENTOS SAÍ'!E:E, D345))</f>
        <v>  </v>
      </c>
      <c r="M345" s="132" t="str">
        <f>IF(D345 = "", "", SUMIFS('LANÇAMENTOS ENT'!N:N, 'LANÇAMENTOS ENT'!E:E, D345))</f>
        <v/>
      </c>
      <c r="N345" s="132" t="str">
        <f>IF(D345 = "", "",SUMIFS('LANÇAMENTOS SAÍ'!K:K, 'LANÇAMENTOS SAÍ'!E:E, D345))</f>
        <v/>
      </c>
      <c r="O345" s="197" t="str">
        <f>IFERROR(VLOOKUP(D345,'INVENTÁRIO'!$D$11:$L$411, 9, FALSE)/SUM('INVENTÁRIO'!L:L),"")</f>
        <v>0.0%</v>
      </c>
      <c r="P345" s="197" t="str">
        <f>IFERROR(I345/SUM('INVENTÁRIO'!I:I), "")</f>
        <v>0.0%</v>
      </c>
      <c r="Q345" s="132" t="str">
        <f t="shared" si="3"/>
        <v/>
      </c>
      <c r="R345" s="132" t="str">
        <f t="shared" si="4"/>
        <v/>
      </c>
      <c r="S345" s="185"/>
      <c r="T345" s="185"/>
      <c r="U345" s="35"/>
      <c r="V345" s="4"/>
      <c r="W345" s="4"/>
      <c r="X345" s="4"/>
      <c r="Y345" s="55"/>
      <c r="Z345" s="55" t="str">
        <f t="shared" si="6"/>
        <v/>
      </c>
      <c r="AA345" s="105" t="str">
        <f t="shared" si="7"/>
        <v/>
      </c>
      <c r="AB345" s="152" t="str">
        <f t="shared" si="8"/>
        <v/>
      </c>
      <c r="AC345" s="55"/>
      <c r="AD345" s="55" t="str">
        <f t="shared" si="9"/>
        <v/>
      </c>
      <c r="AE345" s="105" t="str">
        <f t="shared" si="19"/>
        <v/>
      </c>
      <c r="AF345" s="55" t="str">
        <f t="shared" si="10"/>
        <v/>
      </c>
      <c r="AG345" s="55"/>
      <c r="AH345" s="55" t="str">
        <f t="shared" si="11"/>
        <v>#NUM!</v>
      </c>
      <c r="AI345" s="55" t="str">
        <f t="shared" si="12"/>
        <v>#NUM!</v>
      </c>
      <c r="AJ345" s="152" t="str">
        <f t="shared" si="13"/>
        <v/>
      </c>
      <c r="AK345" s="176" t="str">
        <f t="shared" si="14"/>
        <v/>
      </c>
      <c r="AL345" s="176" t="str">
        <f t="shared" si="20"/>
        <v/>
      </c>
      <c r="AM345" s="176" t="str">
        <f t="shared" si="15"/>
        <v/>
      </c>
      <c r="AN345" s="55"/>
      <c r="AO345" s="55"/>
      <c r="AP345" s="55"/>
      <c r="AQ345" s="105" t="str">
        <f t="shared" si="16"/>
        <v/>
      </c>
      <c r="AR345" s="105"/>
      <c r="AS345" s="129" t="str">
        <f>'CADASTRO PROD'!I343</f>
        <v/>
      </c>
      <c r="AT345" s="129" t="str">
        <f t="shared" si="17"/>
        <v>0</v>
      </c>
      <c r="AU345" s="105" t="str">
        <f t="shared" si="21"/>
        <v/>
      </c>
      <c r="AV345" s="129"/>
      <c r="AW345" s="129"/>
      <c r="AX345" s="129"/>
      <c r="AY345" s="129"/>
      <c r="AZ345" s="129"/>
      <c r="BA345" s="55"/>
      <c r="BB345" s="55"/>
      <c r="BC345" s="55"/>
      <c r="BD345" s="55"/>
      <c r="BE345" s="55"/>
    </row>
    <row r="346" ht="30.0" customHeight="1">
      <c r="A346" s="1"/>
      <c r="B346" s="166" t="str">
        <f t="shared" si="1"/>
        <v>0</v>
      </c>
      <c r="C346" s="98" t="str">
        <f t="shared" si="18"/>
        <v>-</v>
      </c>
      <c r="D346" s="151" t="str">
        <f>IF('CADASTRO PROD'!D344 = "","", 'CADASTRO PROD'!D344)</f>
        <v/>
      </c>
      <c r="E346" s="100" t="str">
        <f>IF('CADASTRO PROD'!E344:G344 = "", "", 'CADASTRO PROD'!E344:G344)</f>
        <v/>
      </c>
      <c r="F346" s="92"/>
      <c r="G346" s="93"/>
      <c r="H346" s="101" t="str">
        <f>IFERROR(VLOOKUP(D346, 'CADASTRO PROD'!$D$8:$H$407, 5, FALSE),"")</f>
        <v/>
      </c>
      <c r="I346" s="101" t="str">
        <f>VLOOKUP(D346, 'INVENTÁRIO'!$D$11:$I$511, 6, FALSE)</f>
        <v/>
      </c>
      <c r="J346" s="98" t="str">
        <f t="shared" si="2"/>
        <v/>
      </c>
      <c r="K346" s="103" t="str">
        <f>IF(D346 = "", "", SUMIFS('LANÇAMENTOS ENT'!T:T, 'LANÇAMENTOS ENT'!E:E, D346))</f>
        <v>  </v>
      </c>
      <c r="L346" s="103" t="str">
        <f>IF(D346 = "", "",SUMIFS('LANÇAMENTOS SAÍ'!M:M, 'LANÇAMENTOS SAÍ'!E:E, D346))</f>
        <v>  </v>
      </c>
      <c r="M346" s="124" t="str">
        <f>IF(D346 = "", "", SUMIFS('LANÇAMENTOS ENT'!N:N, 'LANÇAMENTOS ENT'!E:E, D346))</f>
        <v/>
      </c>
      <c r="N346" s="124" t="str">
        <f>IF(D346 = "", "",SUMIFS('LANÇAMENTOS SAÍ'!K:K, 'LANÇAMENTOS SAÍ'!E:E, D346))</f>
        <v/>
      </c>
      <c r="O346" s="195" t="str">
        <f>IFERROR(VLOOKUP(D346,'INVENTÁRIO'!$D$11:$L$411, 9, FALSE)/SUM('INVENTÁRIO'!L:L),"")</f>
        <v>0.0%</v>
      </c>
      <c r="P346" s="195" t="str">
        <f>IFERROR(I346/SUM('INVENTÁRIO'!I:I), "")</f>
        <v>0.0%</v>
      </c>
      <c r="Q346" s="124" t="str">
        <f t="shared" si="3"/>
        <v/>
      </c>
      <c r="R346" s="124" t="str">
        <f t="shared" si="4"/>
        <v/>
      </c>
      <c r="S346" s="185"/>
      <c r="T346" s="185"/>
      <c r="U346" s="35"/>
      <c r="V346" s="4"/>
      <c r="W346" s="4"/>
      <c r="X346" s="4"/>
      <c r="Y346" s="55"/>
      <c r="Z346" s="55" t="str">
        <f t="shared" si="6"/>
        <v/>
      </c>
      <c r="AA346" s="105" t="str">
        <f t="shared" si="7"/>
        <v/>
      </c>
      <c r="AB346" s="152" t="str">
        <f t="shared" si="8"/>
        <v/>
      </c>
      <c r="AC346" s="55"/>
      <c r="AD346" s="55" t="str">
        <f t="shared" si="9"/>
        <v/>
      </c>
      <c r="AE346" s="105" t="str">
        <f t="shared" si="19"/>
        <v/>
      </c>
      <c r="AF346" s="55" t="str">
        <f t="shared" si="10"/>
        <v/>
      </c>
      <c r="AG346" s="55"/>
      <c r="AH346" s="55" t="str">
        <f t="shared" si="11"/>
        <v>#NUM!</v>
      </c>
      <c r="AI346" s="55" t="str">
        <f t="shared" si="12"/>
        <v>#NUM!</v>
      </c>
      <c r="AJ346" s="152" t="str">
        <f t="shared" si="13"/>
        <v/>
      </c>
      <c r="AK346" s="176" t="str">
        <f t="shared" si="14"/>
        <v/>
      </c>
      <c r="AL346" s="176" t="str">
        <f t="shared" si="20"/>
        <v/>
      </c>
      <c r="AM346" s="176" t="str">
        <f t="shared" si="15"/>
        <v/>
      </c>
      <c r="AN346" s="55"/>
      <c r="AO346" s="55"/>
      <c r="AP346" s="55"/>
      <c r="AQ346" s="105" t="str">
        <f t="shared" si="16"/>
        <v/>
      </c>
      <c r="AR346" s="105"/>
      <c r="AS346" s="129" t="str">
        <f>'CADASTRO PROD'!I344</f>
        <v/>
      </c>
      <c r="AT346" s="129" t="str">
        <f t="shared" si="17"/>
        <v>0</v>
      </c>
      <c r="AU346" s="105" t="str">
        <f t="shared" si="21"/>
        <v/>
      </c>
      <c r="AV346" s="129"/>
      <c r="AW346" s="129"/>
      <c r="AX346" s="129"/>
      <c r="AY346" s="129"/>
      <c r="AZ346" s="129"/>
      <c r="BA346" s="55"/>
      <c r="BB346" s="55"/>
      <c r="BC346" s="55"/>
      <c r="BD346" s="55"/>
      <c r="BE346" s="55"/>
    </row>
    <row r="347" ht="30.0" customHeight="1">
      <c r="A347" s="1"/>
      <c r="B347" s="166" t="str">
        <f t="shared" si="1"/>
        <v>0</v>
      </c>
      <c r="C347" s="108" t="str">
        <f t="shared" si="18"/>
        <v>-</v>
      </c>
      <c r="D347" s="150" t="str">
        <f>IF('CADASTRO PROD'!D345 = "","", 'CADASTRO PROD'!D345)</f>
        <v/>
      </c>
      <c r="E347" s="110" t="str">
        <f>IF('CADASTRO PROD'!E345:G345 = "", "", 'CADASTRO PROD'!E345:G345)</f>
        <v/>
      </c>
      <c r="F347" s="92"/>
      <c r="G347" s="93"/>
      <c r="H347" s="111" t="str">
        <f>IFERROR(VLOOKUP(D347, 'CADASTRO PROD'!$D$8:$H$407, 5, FALSE),"")</f>
        <v/>
      </c>
      <c r="I347" s="111" t="str">
        <f>VLOOKUP(D347, 'INVENTÁRIO'!$D$11:$I$511, 6, FALSE)</f>
        <v/>
      </c>
      <c r="J347" s="108" t="str">
        <f t="shared" si="2"/>
        <v/>
      </c>
      <c r="K347" s="113" t="str">
        <f>IF(D347 = "", "", SUMIFS('LANÇAMENTOS ENT'!T:T, 'LANÇAMENTOS ENT'!E:E, D347))</f>
        <v>  </v>
      </c>
      <c r="L347" s="113" t="str">
        <f>IF(D347 = "", "",SUMIFS('LANÇAMENTOS SAÍ'!M:M, 'LANÇAMENTOS SAÍ'!E:E, D347))</f>
        <v>  </v>
      </c>
      <c r="M347" s="132" t="str">
        <f>IF(D347 = "", "", SUMIFS('LANÇAMENTOS ENT'!N:N, 'LANÇAMENTOS ENT'!E:E, D347))</f>
        <v/>
      </c>
      <c r="N347" s="132" t="str">
        <f>IF(D347 = "", "",SUMIFS('LANÇAMENTOS SAÍ'!K:K, 'LANÇAMENTOS SAÍ'!E:E, D347))</f>
        <v/>
      </c>
      <c r="O347" s="197" t="str">
        <f>IFERROR(VLOOKUP(D347,'INVENTÁRIO'!$D$11:$L$411, 9, FALSE)/SUM('INVENTÁRIO'!L:L),"")</f>
        <v>0.0%</v>
      </c>
      <c r="P347" s="197" t="str">
        <f>IFERROR(I347/SUM('INVENTÁRIO'!I:I), "")</f>
        <v>0.0%</v>
      </c>
      <c r="Q347" s="132" t="str">
        <f t="shared" si="3"/>
        <v/>
      </c>
      <c r="R347" s="132" t="str">
        <f t="shared" si="4"/>
        <v/>
      </c>
      <c r="S347" s="185"/>
      <c r="T347" s="185"/>
      <c r="U347" s="35"/>
      <c r="V347" s="4"/>
      <c r="W347" s="4"/>
      <c r="X347" s="4"/>
      <c r="Y347" s="55"/>
      <c r="Z347" s="55" t="str">
        <f t="shared" si="6"/>
        <v/>
      </c>
      <c r="AA347" s="105" t="str">
        <f t="shared" si="7"/>
        <v/>
      </c>
      <c r="AB347" s="152" t="str">
        <f t="shared" si="8"/>
        <v/>
      </c>
      <c r="AC347" s="55"/>
      <c r="AD347" s="55" t="str">
        <f t="shared" si="9"/>
        <v/>
      </c>
      <c r="AE347" s="105" t="str">
        <f t="shared" si="19"/>
        <v/>
      </c>
      <c r="AF347" s="55" t="str">
        <f t="shared" si="10"/>
        <v/>
      </c>
      <c r="AG347" s="55"/>
      <c r="AH347" s="55" t="str">
        <f t="shared" si="11"/>
        <v>#NUM!</v>
      </c>
      <c r="AI347" s="55" t="str">
        <f t="shared" si="12"/>
        <v>#NUM!</v>
      </c>
      <c r="AJ347" s="152" t="str">
        <f t="shared" si="13"/>
        <v/>
      </c>
      <c r="AK347" s="176" t="str">
        <f t="shared" si="14"/>
        <v/>
      </c>
      <c r="AL347" s="176" t="str">
        <f t="shared" si="20"/>
        <v/>
      </c>
      <c r="AM347" s="176" t="str">
        <f t="shared" si="15"/>
        <v/>
      </c>
      <c r="AN347" s="55"/>
      <c r="AO347" s="55"/>
      <c r="AP347" s="55"/>
      <c r="AQ347" s="105" t="str">
        <f t="shared" si="16"/>
        <v/>
      </c>
      <c r="AR347" s="105"/>
      <c r="AS347" s="129" t="str">
        <f>'CADASTRO PROD'!I345</f>
        <v/>
      </c>
      <c r="AT347" s="129" t="str">
        <f t="shared" si="17"/>
        <v>0</v>
      </c>
      <c r="AU347" s="105" t="str">
        <f t="shared" si="21"/>
        <v/>
      </c>
      <c r="AV347" s="129"/>
      <c r="AW347" s="129"/>
      <c r="AX347" s="129"/>
      <c r="AY347" s="129"/>
      <c r="AZ347" s="129"/>
      <c r="BA347" s="55"/>
      <c r="BB347" s="55"/>
      <c r="BC347" s="55"/>
      <c r="BD347" s="55"/>
      <c r="BE347" s="55"/>
    </row>
    <row r="348" ht="30.0" customHeight="1">
      <c r="A348" s="1"/>
      <c r="B348" s="166" t="str">
        <f t="shared" si="1"/>
        <v>0</v>
      </c>
      <c r="C348" s="98" t="str">
        <f t="shared" si="18"/>
        <v>-</v>
      </c>
      <c r="D348" s="151" t="str">
        <f>IF('CADASTRO PROD'!D346 = "","", 'CADASTRO PROD'!D346)</f>
        <v/>
      </c>
      <c r="E348" s="100" t="str">
        <f>IF('CADASTRO PROD'!E346:G346 = "", "", 'CADASTRO PROD'!E346:G346)</f>
        <v/>
      </c>
      <c r="F348" s="92"/>
      <c r="G348" s="93"/>
      <c r="H348" s="101" t="str">
        <f>IFERROR(VLOOKUP(D348, 'CADASTRO PROD'!$D$8:$H$407, 5, FALSE),"")</f>
        <v/>
      </c>
      <c r="I348" s="101" t="str">
        <f>VLOOKUP(D348, 'INVENTÁRIO'!$D$11:$I$511, 6, FALSE)</f>
        <v/>
      </c>
      <c r="J348" s="98" t="str">
        <f t="shared" si="2"/>
        <v/>
      </c>
      <c r="K348" s="103" t="str">
        <f>IF(D348 = "", "", SUMIFS('LANÇAMENTOS ENT'!T:T, 'LANÇAMENTOS ENT'!E:E, D348))</f>
        <v>  </v>
      </c>
      <c r="L348" s="103" t="str">
        <f>IF(D348 = "", "",SUMIFS('LANÇAMENTOS SAÍ'!M:M, 'LANÇAMENTOS SAÍ'!E:E, D348))</f>
        <v>  </v>
      </c>
      <c r="M348" s="124" t="str">
        <f>IF(D348 = "", "", SUMIFS('LANÇAMENTOS ENT'!N:N, 'LANÇAMENTOS ENT'!E:E, D348))</f>
        <v/>
      </c>
      <c r="N348" s="124" t="str">
        <f>IF(D348 = "", "",SUMIFS('LANÇAMENTOS SAÍ'!K:K, 'LANÇAMENTOS SAÍ'!E:E, D348))</f>
        <v/>
      </c>
      <c r="O348" s="195" t="str">
        <f>IFERROR(VLOOKUP(D348,'INVENTÁRIO'!$D$11:$L$411, 9, FALSE)/SUM('INVENTÁRIO'!L:L),"")</f>
        <v>0.0%</v>
      </c>
      <c r="P348" s="195" t="str">
        <f>IFERROR(I348/SUM('INVENTÁRIO'!I:I), "")</f>
        <v>0.0%</v>
      </c>
      <c r="Q348" s="124" t="str">
        <f t="shared" si="3"/>
        <v/>
      </c>
      <c r="R348" s="124" t="str">
        <f t="shared" si="4"/>
        <v/>
      </c>
      <c r="S348" s="185"/>
      <c r="T348" s="185"/>
      <c r="U348" s="35"/>
      <c r="V348" s="4"/>
      <c r="W348" s="4"/>
      <c r="X348" s="4"/>
      <c r="Y348" s="55"/>
      <c r="Z348" s="55" t="str">
        <f t="shared" si="6"/>
        <v/>
      </c>
      <c r="AA348" s="105" t="str">
        <f t="shared" si="7"/>
        <v/>
      </c>
      <c r="AB348" s="152" t="str">
        <f t="shared" si="8"/>
        <v/>
      </c>
      <c r="AC348" s="55"/>
      <c r="AD348" s="55" t="str">
        <f t="shared" si="9"/>
        <v/>
      </c>
      <c r="AE348" s="105" t="str">
        <f t="shared" si="19"/>
        <v/>
      </c>
      <c r="AF348" s="55" t="str">
        <f t="shared" si="10"/>
        <v/>
      </c>
      <c r="AG348" s="55"/>
      <c r="AH348" s="55" t="str">
        <f t="shared" si="11"/>
        <v>#NUM!</v>
      </c>
      <c r="AI348" s="55" t="str">
        <f t="shared" si="12"/>
        <v>#NUM!</v>
      </c>
      <c r="AJ348" s="152" t="str">
        <f t="shared" si="13"/>
        <v/>
      </c>
      <c r="AK348" s="176" t="str">
        <f t="shared" si="14"/>
        <v/>
      </c>
      <c r="AL348" s="176" t="str">
        <f t="shared" si="20"/>
        <v/>
      </c>
      <c r="AM348" s="176" t="str">
        <f t="shared" si="15"/>
        <v/>
      </c>
      <c r="AN348" s="55"/>
      <c r="AO348" s="55"/>
      <c r="AP348" s="55"/>
      <c r="AQ348" s="105" t="str">
        <f t="shared" si="16"/>
        <v/>
      </c>
      <c r="AR348" s="105"/>
      <c r="AS348" s="129" t="str">
        <f>'CADASTRO PROD'!I346</f>
        <v/>
      </c>
      <c r="AT348" s="129" t="str">
        <f t="shared" si="17"/>
        <v>0</v>
      </c>
      <c r="AU348" s="105" t="str">
        <f t="shared" si="21"/>
        <v/>
      </c>
      <c r="AV348" s="129"/>
      <c r="AW348" s="129"/>
      <c r="AX348" s="129"/>
      <c r="AY348" s="129"/>
      <c r="AZ348" s="129"/>
      <c r="BA348" s="55"/>
      <c r="BB348" s="55"/>
      <c r="BC348" s="55"/>
      <c r="BD348" s="55"/>
      <c r="BE348" s="55"/>
    </row>
    <row r="349" ht="30.0" customHeight="1">
      <c r="A349" s="1"/>
      <c r="B349" s="166" t="str">
        <f t="shared" si="1"/>
        <v>0</v>
      </c>
      <c r="C349" s="108" t="str">
        <f t="shared" si="18"/>
        <v>-</v>
      </c>
      <c r="D349" s="150" t="str">
        <f>IF('CADASTRO PROD'!D347 = "","", 'CADASTRO PROD'!D347)</f>
        <v/>
      </c>
      <c r="E349" s="110" t="str">
        <f>IF('CADASTRO PROD'!E347:G347 = "", "", 'CADASTRO PROD'!E347:G347)</f>
        <v/>
      </c>
      <c r="F349" s="92"/>
      <c r="G349" s="93"/>
      <c r="H349" s="111" t="str">
        <f>IFERROR(VLOOKUP(D349, 'CADASTRO PROD'!$D$8:$H$407, 5, FALSE),"")</f>
        <v/>
      </c>
      <c r="I349" s="111" t="str">
        <f>VLOOKUP(D349, 'INVENTÁRIO'!$D$11:$I$511, 6, FALSE)</f>
        <v/>
      </c>
      <c r="J349" s="108" t="str">
        <f t="shared" si="2"/>
        <v/>
      </c>
      <c r="K349" s="113" t="str">
        <f>IF(D349 = "", "", SUMIFS('LANÇAMENTOS ENT'!T:T, 'LANÇAMENTOS ENT'!E:E, D349))</f>
        <v>  </v>
      </c>
      <c r="L349" s="113" t="str">
        <f>IF(D349 = "", "",SUMIFS('LANÇAMENTOS SAÍ'!M:M, 'LANÇAMENTOS SAÍ'!E:E, D349))</f>
        <v>  </v>
      </c>
      <c r="M349" s="132" t="str">
        <f>IF(D349 = "", "", SUMIFS('LANÇAMENTOS ENT'!N:N, 'LANÇAMENTOS ENT'!E:E, D349))</f>
        <v/>
      </c>
      <c r="N349" s="132" t="str">
        <f>IF(D349 = "", "",SUMIFS('LANÇAMENTOS SAÍ'!K:K, 'LANÇAMENTOS SAÍ'!E:E, D349))</f>
        <v/>
      </c>
      <c r="O349" s="197" t="str">
        <f>IFERROR(VLOOKUP(D349,'INVENTÁRIO'!$D$11:$L$411, 9, FALSE)/SUM('INVENTÁRIO'!L:L),"")</f>
        <v>0.0%</v>
      </c>
      <c r="P349" s="197" t="str">
        <f>IFERROR(I349/SUM('INVENTÁRIO'!I:I), "")</f>
        <v>0.0%</v>
      </c>
      <c r="Q349" s="132" t="str">
        <f t="shared" si="3"/>
        <v/>
      </c>
      <c r="R349" s="132" t="str">
        <f t="shared" si="4"/>
        <v/>
      </c>
      <c r="S349" s="185"/>
      <c r="T349" s="185"/>
      <c r="U349" s="35"/>
      <c r="V349" s="4"/>
      <c r="W349" s="4"/>
      <c r="X349" s="4"/>
      <c r="Y349" s="55"/>
      <c r="Z349" s="55" t="str">
        <f t="shared" si="6"/>
        <v/>
      </c>
      <c r="AA349" s="105" t="str">
        <f t="shared" si="7"/>
        <v/>
      </c>
      <c r="AB349" s="152" t="str">
        <f t="shared" si="8"/>
        <v/>
      </c>
      <c r="AC349" s="55"/>
      <c r="AD349" s="55" t="str">
        <f t="shared" si="9"/>
        <v/>
      </c>
      <c r="AE349" s="105" t="str">
        <f t="shared" si="19"/>
        <v/>
      </c>
      <c r="AF349" s="55" t="str">
        <f t="shared" si="10"/>
        <v/>
      </c>
      <c r="AG349" s="55"/>
      <c r="AH349" s="55" t="str">
        <f t="shared" si="11"/>
        <v>#NUM!</v>
      </c>
      <c r="AI349" s="55" t="str">
        <f t="shared" si="12"/>
        <v>#NUM!</v>
      </c>
      <c r="AJ349" s="152" t="str">
        <f t="shared" si="13"/>
        <v/>
      </c>
      <c r="AK349" s="176" t="str">
        <f t="shared" si="14"/>
        <v/>
      </c>
      <c r="AL349" s="176" t="str">
        <f t="shared" si="20"/>
        <v/>
      </c>
      <c r="AM349" s="176" t="str">
        <f t="shared" si="15"/>
        <v/>
      </c>
      <c r="AN349" s="55"/>
      <c r="AO349" s="55"/>
      <c r="AP349" s="55"/>
      <c r="AQ349" s="105" t="str">
        <f t="shared" si="16"/>
        <v/>
      </c>
      <c r="AR349" s="105"/>
      <c r="AS349" s="129" t="str">
        <f>'CADASTRO PROD'!I347</f>
        <v/>
      </c>
      <c r="AT349" s="129" t="str">
        <f t="shared" si="17"/>
        <v>0</v>
      </c>
      <c r="AU349" s="105" t="str">
        <f t="shared" si="21"/>
        <v/>
      </c>
      <c r="AV349" s="129"/>
      <c r="AW349" s="129"/>
      <c r="AX349" s="129"/>
      <c r="AY349" s="129"/>
      <c r="AZ349" s="129"/>
      <c r="BA349" s="55"/>
      <c r="BB349" s="55"/>
      <c r="BC349" s="55"/>
      <c r="BD349" s="55"/>
      <c r="BE349" s="55"/>
    </row>
    <row r="350" ht="30.0" customHeight="1">
      <c r="A350" s="1"/>
      <c r="B350" s="166" t="str">
        <f t="shared" si="1"/>
        <v>0</v>
      </c>
      <c r="C350" s="98" t="str">
        <f t="shared" si="18"/>
        <v>-</v>
      </c>
      <c r="D350" s="151" t="str">
        <f>IF('CADASTRO PROD'!D348 = "","", 'CADASTRO PROD'!D348)</f>
        <v/>
      </c>
      <c r="E350" s="100" t="str">
        <f>IF('CADASTRO PROD'!E348:G348 = "", "", 'CADASTRO PROD'!E348:G348)</f>
        <v/>
      </c>
      <c r="F350" s="92"/>
      <c r="G350" s="93"/>
      <c r="H350" s="101" t="str">
        <f>IFERROR(VLOOKUP(D350, 'CADASTRO PROD'!$D$8:$H$407, 5, FALSE),"")</f>
        <v/>
      </c>
      <c r="I350" s="101" t="str">
        <f>VLOOKUP(D350, 'INVENTÁRIO'!$D$11:$I$511, 6, FALSE)</f>
        <v/>
      </c>
      <c r="J350" s="98" t="str">
        <f t="shared" si="2"/>
        <v/>
      </c>
      <c r="K350" s="103" t="str">
        <f>IF(D350 = "", "", SUMIFS('LANÇAMENTOS ENT'!T:T, 'LANÇAMENTOS ENT'!E:E, D350))</f>
        <v>  </v>
      </c>
      <c r="L350" s="103" t="str">
        <f>IF(D350 = "", "",SUMIFS('LANÇAMENTOS SAÍ'!M:M, 'LANÇAMENTOS SAÍ'!E:E, D350))</f>
        <v>  </v>
      </c>
      <c r="M350" s="124" t="str">
        <f>IF(D350 = "", "", SUMIFS('LANÇAMENTOS ENT'!N:N, 'LANÇAMENTOS ENT'!E:E, D350))</f>
        <v/>
      </c>
      <c r="N350" s="124" t="str">
        <f>IF(D350 = "", "",SUMIFS('LANÇAMENTOS SAÍ'!K:K, 'LANÇAMENTOS SAÍ'!E:E, D350))</f>
        <v/>
      </c>
      <c r="O350" s="195" t="str">
        <f>IFERROR(VLOOKUP(D350,'INVENTÁRIO'!$D$11:$L$411, 9, FALSE)/SUM('INVENTÁRIO'!L:L),"")</f>
        <v>0.0%</v>
      </c>
      <c r="P350" s="195" t="str">
        <f>IFERROR(I350/SUM('INVENTÁRIO'!I:I), "")</f>
        <v>0.0%</v>
      </c>
      <c r="Q350" s="124" t="str">
        <f t="shared" si="3"/>
        <v/>
      </c>
      <c r="R350" s="124" t="str">
        <f t="shared" si="4"/>
        <v/>
      </c>
      <c r="S350" s="185"/>
      <c r="T350" s="185"/>
      <c r="U350" s="35"/>
      <c r="V350" s="4"/>
      <c r="W350" s="4"/>
      <c r="X350" s="4"/>
      <c r="Y350" s="55"/>
      <c r="Z350" s="55" t="str">
        <f t="shared" si="6"/>
        <v/>
      </c>
      <c r="AA350" s="105" t="str">
        <f t="shared" si="7"/>
        <v/>
      </c>
      <c r="AB350" s="152" t="str">
        <f t="shared" si="8"/>
        <v/>
      </c>
      <c r="AC350" s="55"/>
      <c r="AD350" s="55" t="str">
        <f t="shared" si="9"/>
        <v/>
      </c>
      <c r="AE350" s="105" t="str">
        <f t="shared" si="19"/>
        <v/>
      </c>
      <c r="AF350" s="55" t="str">
        <f t="shared" si="10"/>
        <v/>
      </c>
      <c r="AG350" s="55"/>
      <c r="AH350" s="55" t="str">
        <f t="shared" si="11"/>
        <v>#NUM!</v>
      </c>
      <c r="AI350" s="55" t="str">
        <f t="shared" si="12"/>
        <v>#NUM!</v>
      </c>
      <c r="AJ350" s="152" t="str">
        <f t="shared" si="13"/>
        <v/>
      </c>
      <c r="AK350" s="176" t="str">
        <f t="shared" si="14"/>
        <v/>
      </c>
      <c r="AL350" s="176" t="str">
        <f t="shared" si="20"/>
        <v/>
      </c>
      <c r="AM350" s="176" t="str">
        <f t="shared" si="15"/>
        <v/>
      </c>
      <c r="AN350" s="55"/>
      <c r="AO350" s="55"/>
      <c r="AP350" s="55"/>
      <c r="AQ350" s="105" t="str">
        <f t="shared" si="16"/>
        <v/>
      </c>
      <c r="AR350" s="105"/>
      <c r="AS350" s="129" t="str">
        <f>'CADASTRO PROD'!I348</f>
        <v/>
      </c>
      <c r="AT350" s="129" t="str">
        <f t="shared" si="17"/>
        <v>0</v>
      </c>
      <c r="AU350" s="105" t="str">
        <f t="shared" si="21"/>
        <v/>
      </c>
      <c r="AV350" s="129"/>
      <c r="AW350" s="129"/>
      <c r="AX350" s="129"/>
      <c r="AY350" s="129"/>
      <c r="AZ350" s="129"/>
      <c r="BA350" s="55"/>
      <c r="BB350" s="55"/>
      <c r="BC350" s="55"/>
      <c r="BD350" s="55"/>
      <c r="BE350" s="55"/>
    </row>
    <row r="351" ht="30.0" customHeight="1">
      <c r="A351" s="1"/>
      <c r="B351" s="166" t="str">
        <f t="shared" si="1"/>
        <v>0</v>
      </c>
      <c r="C351" s="108" t="str">
        <f t="shared" si="18"/>
        <v>-</v>
      </c>
      <c r="D351" s="150" t="str">
        <f>IF('CADASTRO PROD'!D349 = "","", 'CADASTRO PROD'!D349)</f>
        <v/>
      </c>
      <c r="E351" s="110" t="str">
        <f>IF('CADASTRO PROD'!E349:G349 = "", "", 'CADASTRO PROD'!E349:G349)</f>
        <v/>
      </c>
      <c r="F351" s="92"/>
      <c r="G351" s="93"/>
      <c r="H351" s="111" t="str">
        <f>IFERROR(VLOOKUP(D351, 'CADASTRO PROD'!$D$8:$H$407, 5, FALSE),"")</f>
        <v/>
      </c>
      <c r="I351" s="111" t="str">
        <f>VLOOKUP(D351, 'INVENTÁRIO'!$D$11:$I$511, 6, FALSE)</f>
        <v/>
      </c>
      <c r="J351" s="108" t="str">
        <f t="shared" si="2"/>
        <v/>
      </c>
      <c r="K351" s="113" t="str">
        <f>IF(D351 = "", "", SUMIFS('LANÇAMENTOS ENT'!T:T, 'LANÇAMENTOS ENT'!E:E, D351))</f>
        <v>  </v>
      </c>
      <c r="L351" s="113" t="str">
        <f>IF(D351 = "", "",SUMIFS('LANÇAMENTOS SAÍ'!M:M, 'LANÇAMENTOS SAÍ'!E:E, D351))</f>
        <v>  </v>
      </c>
      <c r="M351" s="132" t="str">
        <f>IF(D351 = "", "", SUMIFS('LANÇAMENTOS ENT'!N:N, 'LANÇAMENTOS ENT'!E:E, D351))</f>
        <v/>
      </c>
      <c r="N351" s="132" t="str">
        <f>IF(D351 = "", "",SUMIFS('LANÇAMENTOS SAÍ'!K:K, 'LANÇAMENTOS SAÍ'!E:E, D351))</f>
        <v/>
      </c>
      <c r="O351" s="197" t="str">
        <f>IFERROR(VLOOKUP(D351,'INVENTÁRIO'!$D$11:$L$411, 9, FALSE)/SUM('INVENTÁRIO'!L:L),"")</f>
        <v>0.0%</v>
      </c>
      <c r="P351" s="197" t="str">
        <f>IFERROR(I351/SUM('INVENTÁRIO'!I:I), "")</f>
        <v>0.0%</v>
      </c>
      <c r="Q351" s="132" t="str">
        <f t="shared" si="3"/>
        <v/>
      </c>
      <c r="R351" s="132" t="str">
        <f t="shared" si="4"/>
        <v/>
      </c>
      <c r="S351" s="185"/>
      <c r="T351" s="185"/>
      <c r="U351" s="35"/>
      <c r="V351" s="4"/>
      <c r="W351" s="4"/>
      <c r="X351" s="4"/>
      <c r="Y351" s="55"/>
      <c r="Z351" s="55" t="str">
        <f t="shared" si="6"/>
        <v/>
      </c>
      <c r="AA351" s="105" t="str">
        <f t="shared" si="7"/>
        <v/>
      </c>
      <c r="AB351" s="152" t="str">
        <f t="shared" si="8"/>
        <v/>
      </c>
      <c r="AC351" s="55"/>
      <c r="AD351" s="55" t="str">
        <f t="shared" si="9"/>
        <v/>
      </c>
      <c r="AE351" s="105" t="str">
        <f t="shared" si="19"/>
        <v/>
      </c>
      <c r="AF351" s="55" t="str">
        <f t="shared" si="10"/>
        <v/>
      </c>
      <c r="AG351" s="55"/>
      <c r="AH351" s="55" t="str">
        <f t="shared" si="11"/>
        <v>#NUM!</v>
      </c>
      <c r="AI351" s="55" t="str">
        <f t="shared" si="12"/>
        <v>#NUM!</v>
      </c>
      <c r="AJ351" s="152" t="str">
        <f t="shared" si="13"/>
        <v/>
      </c>
      <c r="AK351" s="176" t="str">
        <f t="shared" si="14"/>
        <v/>
      </c>
      <c r="AL351" s="176" t="str">
        <f t="shared" si="20"/>
        <v/>
      </c>
      <c r="AM351" s="176" t="str">
        <f t="shared" si="15"/>
        <v/>
      </c>
      <c r="AN351" s="55"/>
      <c r="AO351" s="55"/>
      <c r="AP351" s="55"/>
      <c r="AQ351" s="105" t="str">
        <f t="shared" si="16"/>
        <v/>
      </c>
      <c r="AR351" s="105"/>
      <c r="AS351" s="129" t="str">
        <f>'CADASTRO PROD'!I349</f>
        <v/>
      </c>
      <c r="AT351" s="129" t="str">
        <f t="shared" si="17"/>
        <v>0</v>
      </c>
      <c r="AU351" s="105" t="str">
        <f t="shared" si="21"/>
        <v/>
      </c>
      <c r="AV351" s="129"/>
      <c r="AW351" s="129"/>
      <c r="AX351" s="129"/>
      <c r="AY351" s="129"/>
      <c r="AZ351" s="129"/>
      <c r="BA351" s="55"/>
      <c r="BB351" s="55"/>
      <c r="BC351" s="55"/>
      <c r="BD351" s="55"/>
      <c r="BE351" s="55"/>
    </row>
    <row r="352" ht="30.0" customHeight="1">
      <c r="A352" s="1"/>
      <c r="B352" s="166" t="str">
        <f t="shared" si="1"/>
        <v>0</v>
      </c>
      <c r="C352" s="98" t="str">
        <f t="shared" si="18"/>
        <v>-</v>
      </c>
      <c r="D352" s="151" t="str">
        <f>IF('CADASTRO PROD'!D350 = "","", 'CADASTRO PROD'!D350)</f>
        <v/>
      </c>
      <c r="E352" s="100" t="str">
        <f>IF('CADASTRO PROD'!E350:G350 = "", "", 'CADASTRO PROD'!E350:G350)</f>
        <v/>
      </c>
      <c r="F352" s="92"/>
      <c r="G352" s="93"/>
      <c r="H352" s="101" t="str">
        <f>IFERROR(VLOOKUP(D352, 'CADASTRO PROD'!$D$8:$H$407, 5, FALSE),"")</f>
        <v/>
      </c>
      <c r="I352" s="101" t="str">
        <f>VLOOKUP(D352, 'INVENTÁRIO'!$D$11:$I$511, 6, FALSE)</f>
        <v/>
      </c>
      <c r="J352" s="98" t="str">
        <f t="shared" si="2"/>
        <v/>
      </c>
      <c r="K352" s="103" t="str">
        <f>IF(D352 = "", "", SUMIFS('LANÇAMENTOS ENT'!T:T, 'LANÇAMENTOS ENT'!E:E, D352))</f>
        <v>  </v>
      </c>
      <c r="L352" s="103" t="str">
        <f>IF(D352 = "", "",SUMIFS('LANÇAMENTOS SAÍ'!M:M, 'LANÇAMENTOS SAÍ'!E:E, D352))</f>
        <v>  </v>
      </c>
      <c r="M352" s="124" t="str">
        <f>IF(D352 = "", "", SUMIFS('LANÇAMENTOS ENT'!N:N, 'LANÇAMENTOS ENT'!E:E, D352))</f>
        <v/>
      </c>
      <c r="N352" s="124" t="str">
        <f>IF(D352 = "", "",SUMIFS('LANÇAMENTOS SAÍ'!K:K, 'LANÇAMENTOS SAÍ'!E:E, D352))</f>
        <v/>
      </c>
      <c r="O352" s="195" t="str">
        <f>IFERROR(VLOOKUP(D352,'INVENTÁRIO'!$D$11:$L$411, 9, FALSE)/SUM('INVENTÁRIO'!L:L),"")</f>
        <v>0.0%</v>
      </c>
      <c r="P352" s="195" t="str">
        <f>IFERROR(I352/SUM('INVENTÁRIO'!I:I), "")</f>
        <v>0.0%</v>
      </c>
      <c r="Q352" s="124" t="str">
        <f t="shared" si="3"/>
        <v/>
      </c>
      <c r="R352" s="124" t="str">
        <f t="shared" si="4"/>
        <v/>
      </c>
      <c r="S352" s="185"/>
      <c r="T352" s="185"/>
      <c r="U352" s="35"/>
      <c r="V352" s="4"/>
      <c r="W352" s="4"/>
      <c r="X352" s="4"/>
      <c r="Y352" s="55"/>
      <c r="Z352" s="55" t="str">
        <f t="shared" si="6"/>
        <v/>
      </c>
      <c r="AA352" s="105" t="str">
        <f t="shared" si="7"/>
        <v/>
      </c>
      <c r="AB352" s="152" t="str">
        <f t="shared" si="8"/>
        <v/>
      </c>
      <c r="AC352" s="55"/>
      <c r="AD352" s="55" t="str">
        <f t="shared" si="9"/>
        <v/>
      </c>
      <c r="AE352" s="105" t="str">
        <f t="shared" si="19"/>
        <v/>
      </c>
      <c r="AF352" s="55" t="str">
        <f t="shared" si="10"/>
        <v/>
      </c>
      <c r="AG352" s="55"/>
      <c r="AH352" s="55" t="str">
        <f t="shared" si="11"/>
        <v>#NUM!</v>
      </c>
      <c r="AI352" s="55" t="str">
        <f t="shared" si="12"/>
        <v>#NUM!</v>
      </c>
      <c r="AJ352" s="152" t="str">
        <f t="shared" si="13"/>
        <v/>
      </c>
      <c r="AK352" s="176" t="str">
        <f t="shared" si="14"/>
        <v/>
      </c>
      <c r="AL352" s="176" t="str">
        <f t="shared" si="20"/>
        <v/>
      </c>
      <c r="AM352" s="176" t="str">
        <f t="shared" si="15"/>
        <v/>
      </c>
      <c r="AN352" s="55"/>
      <c r="AO352" s="55"/>
      <c r="AP352" s="55"/>
      <c r="AQ352" s="105" t="str">
        <f t="shared" si="16"/>
        <v/>
      </c>
      <c r="AR352" s="105"/>
      <c r="AS352" s="129" t="str">
        <f>'CADASTRO PROD'!I350</f>
        <v/>
      </c>
      <c r="AT352" s="129" t="str">
        <f t="shared" si="17"/>
        <v>0</v>
      </c>
      <c r="AU352" s="105" t="str">
        <f t="shared" si="21"/>
        <v/>
      </c>
      <c r="AV352" s="129"/>
      <c r="AW352" s="129"/>
      <c r="AX352" s="129"/>
      <c r="AY352" s="129"/>
      <c r="AZ352" s="129"/>
      <c r="BA352" s="55"/>
      <c r="BB352" s="55"/>
      <c r="BC352" s="55"/>
      <c r="BD352" s="55"/>
      <c r="BE352" s="55"/>
    </row>
    <row r="353" ht="30.0" customHeight="1">
      <c r="A353" s="1"/>
      <c r="B353" s="166" t="str">
        <f t="shared" si="1"/>
        <v>0</v>
      </c>
      <c r="C353" s="108" t="str">
        <f t="shared" si="18"/>
        <v>-</v>
      </c>
      <c r="D353" s="150" t="str">
        <f>IF('CADASTRO PROD'!D351 = "","", 'CADASTRO PROD'!D351)</f>
        <v/>
      </c>
      <c r="E353" s="110" t="str">
        <f>IF('CADASTRO PROD'!E351:G351 = "", "", 'CADASTRO PROD'!E351:G351)</f>
        <v/>
      </c>
      <c r="F353" s="92"/>
      <c r="G353" s="93"/>
      <c r="H353" s="111" t="str">
        <f>IFERROR(VLOOKUP(D353, 'CADASTRO PROD'!$D$8:$H$407, 5, FALSE),"")</f>
        <v/>
      </c>
      <c r="I353" s="111" t="str">
        <f>VLOOKUP(D353, 'INVENTÁRIO'!$D$11:$I$511, 6, FALSE)</f>
        <v/>
      </c>
      <c r="J353" s="108" t="str">
        <f t="shared" si="2"/>
        <v/>
      </c>
      <c r="K353" s="113" t="str">
        <f>IF(D353 = "", "", SUMIFS('LANÇAMENTOS ENT'!T:T, 'LANÇAMENTOS ENT'!E:E, D353))</f>
        <v>  </v>
      </c>
      <c r="L353" s="113" t="str">
        <f>IF(D353 = "", "",SUMIFS('LANÇAMENTOS SAÍ'!M:M, 'LANÇAMENTOS SAÍ'!E:E, D353))</f>
        <v>  </v>
      </c>
      <c r="M353" s="132" t="str">
        <f>IF(D353 = "", "", SUMIFS('LANÇAMENTOS ENT'!N:N, 'LANÇAMENTOS ENT'!E:E, D353))</f>
        <v/>
      </c>
      <c r="N353" s="132" t="str">
        <f>IF(D353 = "", "",SUMIFS('LANÇAMENTOS SAÍ'!K:K, 'LANÇAMENTOS SAÍ'!E:E, D353))</f>
        <v/>
      </c>
      <c r="O353" s="197" t="str">
        <f>IFERROR(VLOOKUP(D353,'INVENTÁRIO'!$D$11:$L$411, 9, FALSE)/SUM('INVENTÁRIO'!L:L),"")</f>
        <v>0.0%</v>
      </c>
      <c r="P353" s="197" t="str">
        <f>IFERROR(I353/SUM('INVENTÁRIO'!I:I), "")</f>
        <v>0.0%</v>
      </c>
      <c r="Q353" s="132" t="str">
        <f t="shared" si="3"/>
        <v/>
      </c>
      <c r="R353" s="132" t="str">
        <f t="shared" si="4"/>
        <v/>
      </c>
      <c r="S353" s="185"/>
      <c r="T353" s="185"/>
      <c r="U353" s="35"/>
      <c r="V353" s="4"/>
      <c r="W353" s="4"/>
      <c r="X353" s="4"/>
      <c r="Y353" s="55"/>
      <c r="Z353" s="55" t="str">
        <f t="shared" si="6"/>
        <v/>
      </c>
      <c r="AA353" s="105" t="str">
        <f t="shared" si="7"/>
        <v/>
      </c>
      <c r="AB353" s="152" t="str">
        <f t="shared" si="8"/>
        <v/>
      </c>
      <c r="AC353" s="55"/>
      <c r="AD353" s="55" t="str">
        <f t="shared" si="9"/>
        <v/>
      </c>
      <c r="AE353" s="105" t="str">
        <f t="shared" si="19"/>
        <v/>
      </c>
      <c r="AF353" s="55" t="str">
        <f t="shared" si="10"/>
        <v/>
      </c>
      <c r="AG353" s="55"/>
      <c r="AH353" s="55" t="str">
        <f t="shared" si="11"/>
        <v>#NUM!</v>
      </c>
      <c r="AI353" s="55" t="str">
        <f t="shared" si="12"/>
        <v>#NUM!</v>
      </c>
      <c r="AJ353" s="152" t="str">
        <f t="shared" si="13"/>
        <v/>
      </c>
      <c r="AK353" s="176" t="str">
        <f t="shared" si="14"/>
        <v/>
      </c>
      <c r="AL353" s="176" t="str">
        <f t="shared" si="20"/>
        <v/>
      </c>
      <c r="AM353" s="176" t="str">
        <f t="shared" si="15"/>
        <v/>
      </c>
      <c r="AN353" s="55"/>
      <c r="AO353" s="55"/>
      <c r="AP353" s="55"/>
      <c r="AQ353" s="105" t="str">
        <f t="shared" si="16"/>
        <v/>
      </c>
      <c r="AR353" s="105"/>
      <c r="AS353" s="129" t="str">
        <f>'CADASTRO PROD'!I351</f>
        <v/>
      </c>
      <c r="AT353" s="129" t="str">
        <f t="shared" si="17"/>
        <v>0</v>
      </c>
      <c r="AU353" s="105" t="str">
        <f t="shared" si="21"/>
        <v/>
      </c>
      <c r="AV353" s="129"/>
      <c r="AW353" s="129"/>
      <c r="AX353" s="129"/>
      <c r="AY353" s="129"/>
      <c r="AZ353" s="129"/>
      <c r="BA353" s="55"/>
      <c r="BB353" s="55"/>
      <c r="BC353" s="55"/>
      <c r="BD353" s="55"/>
      <c r="BE353" s="55"/>
    </row>
    <row r="354" ht="30.0" customHeight="1">
      <c r="A354" s="1"/>
      <c r="B354" s="166" t="str">
        <f t="shared" si="1"/>
        <v>0</v>
      </c>
      <c r="C354" s="98" t="str">
        <f t="shared" si="18"/>
        <v>-</v>
      </c>
      <c r="D354" s="151" t="str">
        <f>IF('CADASTRO PROD'!D352 = "","", 'CADASTRO PROD'!D352)</f>
        <v/>
      </c>
      <c r="E354" s="100" t="str">
        <f>IF('CADASTRO PROD'!E352:G352 = "", "", 'CADASTRO PROD'!E352:G352)</f>
        <v/>
      </c>
      <c r="F354" s="92"/>
      <c r="G354" s="93"/>
      <c r="H354" s="101" t="str">
        <f>IFERROR(VLOOKUP(D354, 'CADASTRO PROD'!$D$8:$H$407, 5, FALSE),"")</f>
        <v/>
      </c>
      <c r="I354" s="101" t="str">
        <f>VLOOKUP(D354, 'INVENTÁRIO'!$D$11:$I$511, 6, FALSE)</f>
        <v/>
      </c>
      <c r="J354" s="98" t="str">
        <f t="shared" si="2"/>
        <v/>
      </c>
      <c r="K354" s="103" t="str">
        <f>IF(D354 = "", "", SUMIFS('LANÇAMENTOS ENT'!T:T, 'LANÇAMENTOS ENT'!E:E, D354))</f>
        <v>  </v>
      </c>
      <c r="L354" s="103" t="str">
        <f>IF(D354 = "", "",SUMIFS('LANÇAMENTOS SAÍ'!M:M, 'LANÇAMENTOS SAÍ'!E:E, D354))</f>
        <v>  </v>
      </c>
      <c r="M354" s="124" t="str">
        <f>IF(D354 = "", "", SUMIFS('LANÇAMENTOS ENT'!N:N, 'LANÇAMENTOS ENT'!E:E, D354))</f>
        <v/>
      </c>
      <c r="N354" s="124" t="str">
        <f>IF(D354 = "", "",SUMIFS('LANÇAMENTOS SAÍ'!K:K, 'LANÇAMENTOS SAÍ'!E:E, D354))</f>
        <v/>
      </c>
      <c r="O354" s="195" t="str">
        <f>IFERROR(VLOOKUP(D354,'INVENTÁRIO'!$D$11:$L$411, 9, FALSE)/SUM('INVENTÁRIO'!L:L),"")</f>
        <v>0.0%</v>
      </c>
      <c r="P354" s="195" t="str">
        <f>IFERROR(I354/SUM('INVENTÁRIO'!I:I), "")</f>
        <v>0.0%</v>
      </c>
      <c r="Q354" s="124" t="str">
        <f t="shared" si="3"/>
        <v/>
      </c>
      <c r="R354" s="124" t="str">
        <f t="shared" si="4"/>
        <v/>
      </c>
      <c r="S354" s="185"/>
      <c r="T354" s="185"/>
      <c r="U354" s="35"/>
      <c r="V354" s="4"/>
      <c r="W354" s="4"/>
      <c r="X354" s="4"/>
      <c r="Y354" s="55"/>
      <c r="Z354" s="55" t="str">
        <f t="shared" si="6"/>
        <v/>
      </c>
      <c r="AA354" s="105" t="str">
        <f t="shared" si="7"/>
        <v/>
      </c>
      <c r="AB354" s="152" t="str">
        <f t="shared" si="8"/>
        <v/>
      </c>
      <c r="AC354" s="55"/>
      <c r="AD354" s="55" t="str">
        <f t="shared" si="9"/>
        <v/>
      </c>
      <c r="AE354" s="105" t="str">
        <f t="shared" si="19"/>
        <v/>
      </c>
      <c r="AF354" s="55" t="str">
        <f t="shared" si="10"/>
        <v/>
      </c>
      <c r="AG354" s="55"/>
      <c r="AH354" s="55" t="str">
        <f t="shared" si="11"/>
        <v>#NUM!</v>
      </c>
      <c r="AI354" s="55" t="str">
        <f t="shared" si="12"/>
        <v>#NUM!</v>
      </c>
      <c r="AJ354" s="152" t="str">
        <f t="shared" si="13"/>
        <v/>
      </c>
      <c r="AK354" s="176" t="str">
        <f t="shared" si="14"/>
        <v/>
      </c>
      <c r="AL354" s="176" t="str">
        <f t="shared" si="20"/>
        <v/>
      </c>
      <c r="AM354" s="176" t="str">
        <f t="shared" si="15"/>
        <v/>
      </c>
      <c r="AN354" s="55"/>
      <c r="AO354" s="55"/>
      <c r="AP354" s="55"/>
      <c r="AQ354" s="105" t="str">
        <f t="shared" si="16"/>
        <v/>
      </c>
      <c r="AR354" s="105"/>
      <c r="AS354" s="129" t="str">
        <f>'CADASTRO PROD'!I352</f>
        <v/>
      </c>
      <c r="AT354" s="129" t="str">
        <f t="shared" si="17"/>
        <v>0</v>
      </c>
      <c r="AU354" s="105" t="str">
        <f t="shared" si="21"/>
        <v/>
      </c>
      <c r="AV354" s="129"/>
      <c r="AW354" s="129"/>
      <c r="AX354" s="129"/>
      <c r="AY354" s="129"/>
      <c r="AZ354" s="129"/>
      <c r="BA354" s="55"/>
      <c r="BB354" s="55"/>
      <c r="BC354" s="55"/>
      <c r="BD354" s="55"/>
      <c r="BE354" s="55"/>
    </row>
    <row r="355" ht="30.0" customHeight="1">
      <c r="A355" s="1"/>
      <c r="B355" s="166" t="str">
        <f t="shared" si="1"/>
        <v>0</v>
      </c>
      <c r="C355" s="108" t="str">
        <f t="shared" si="18"/>
        <v>-</v>
      </c>
      <c r="D355" s="150" t="str">
        <f>IF('CADASTRO PROD'!D353 = "","", 'CADASTRO PROD'!D353)</f>
        <v/>
      </c>
      <c r="E355" s="110" t="str">
        <f>IF('CADASTRO PROD'!E353:G353 = "", "", 'CADASTRO PROD'!E353:G353)</f>
        <v/>
      </c>
      <c r="F355" s="92"/>
      <c r="G355" s="93"/>
      <c r="H355" s="111" t="str">
        <f>IFERROR(VLOOKUP(D355, 'CADASTRO PROD'!$D$8:$H$407, 5, FALSE),"")</f>
        <v/>
      </c>
      <c r="I355" s="111" t="str">
        <f>VLOOKUP(D355, 'INVENTÁRIO'!$D$11:$I$511, 6, FALSE)</f>
        <v/>
      </c>
      <c r="J355" s="108" t="str">
        <f t="shared" si="2"/>
        <v/>
      </c>
      <c r="K355" s="113" t="str">
        <f>IF(D355 = "", "", SUMIFS('LANÇAMENTOS ENT'!T:T, 'LANÇAMENTOS ENT'!E:E, D355))</f>
        <v>  </v>
      </c>
      <c r="L355" s="113" t="str">
        <f>IF(D355 = "", "",SUMIFS('LANÇAMENTOS SAÍ'!M:M, 'LANÇAMENTOS SAÍ'!E:E, D355))</f>
        <v>  </v>
      </c>
      <c r="M355" s="132" t="str">
        <f>IF(D355 = "", "", SUMIFS('LANÇAMENTOS ENT'!N:N, 'LANÇAMENTOS ENT'!E:E, D355))</f>
        <v/>
      </c>
      <c r="N355" s="132" t="str">
        <f>IF(D355 = "", "",SUMIFS('LANÇAMENTOS SAÍ'!K:K, 'LANÇAMENTOS SAÍ'!E:E, D355))</f>
        <v/>
      </c>
      <c r="O355" s="197" t="str">
        <f>IFERROR(VLOOKUP(D355,'INVENTÁRIO'!$D$11:$L$411, 9, FALSE)/SUM('INVENTÁRIO'!L:L),"")</f>
        <v>0.0%</v>
      </c>
      <c r="P355" s="197" t="str">
        <f>IFERROR(I355/SUM('INVENTÁRIO'!I:I), "")</f>
        <v>0.0%</v>
      </c>
      <c r="Q355" s="132" t="str">
        <f t="shared" si="3"/>
        <v/>
      </c>
      <c r="R355" s="132" t="str">
        <f t="shared" si="4"/>
        <v/>
      </c>
      <c r="S355" s="185"/>
      <c r="T355" s="185"/>
      <c r="U355" s="35"/>
      <c r="V355" s="4"/>
      <c r="W355" s="4"/>
      <c r="X355" s="4"/>
      <c r="Y355" s="55"/>
      <c r="Z355" s="55" t="str">
        <f t="shared" si="6"/>
        <v/>
      </c>
      <c r="AA355" s="105" t="str">
        <f t="shared" si="7"/>
        <v/>
      </c>
      <c r="AB355" s="152" t="str">
        <f t="shared" si="8"/>
        <v/>
      </c>
      <c r="AC355" s="55"/>
      <c r="AD355" s="55" t="str">
        <f t="shared" si="9"/>
        <v/>
      </c>
      <c r="AE355" s="105" t="str">
        <f t="shared" si="19"/>
        <v/>
      </c>
      <c r="AF355" s="55" t="str">
        <f t="shared" si="10"/>
        <v/>
      </c>
      <c r="AG355" s="55"/>
      <c r="AH355" s="55" t="str">
        <f t="shared" si="11"/>
        <v>#NUM!</v>
      </c>
      <c r="AI355" s="55" t="str">
        <f t="shared" si="12"/>
        <v>#NUM!</v>
      </c>
      <c r="AJ355" s="152" t="str">
        <f t="shared" si="13"/>
        <v/>
      </c>
      <c r="AK355" s="176" t="str">
        <f t="shared" si="14"/>
        <v/>
      </c>
      <c r="AL355" s="176" t="str">
        <f t="shared" si="20"/>
        <v/>
      </c>
      <c r="AM355" s="176" t="str">
        <f t="shared" si="15"/>
        <v/>
      </c>
      <c r="AN355" s="55"/>
      <c r="AO355" s="55"/>
      <c r="AP355" s="55"/>
      <c r="AQ355" s="105" t="str">
        <f t="shared" si="16"/>
        <v/>
      </c>
      <c r="AR355" s="105"/>
      <c r="AS355" s="129" t="str">
        <f>'CADASTRO PROD'!I353</f>
        <v/>
      </c>
      <c r="AT355" s="129" t="str">
        <f t="shared" si="17"/>
        <v>0</v>
      </c>
      <c r="AU355" s="105" t="str">
        <f t="shared" si="21"/>
        <v/>
      </c>
      <c r="AV355" s="129"/>
      <c r="AW355" s="129"/>
      <c r="AX355" s="129"/>
      <c r="AY355" s="129"/>
      <c r="AZ355" s="129"/>
      <c r="BA355" s="55"/>
      <c r="BB355" s="55"/>
      <c r="BC355" s="55"/>
      <c r="BD355" s="55"/>
      <c r="BE355" s="55"/>
    </row>
    <row r="356" ht="30.0" customHeight="1">
      <c r="A356" s="1"/>
      <c r="B356" s="166" t="str">
        <f t="shared" si="1"/>
        <v>0</v>
      </c>
      <c r="C356" s="98" t="str">
        <f t="shared" si="18"/>
        <v>-</v>
      </c>
      <c r="D356" s="151" t="str">
        <f>IF('CADASTRO PROD'!D354 = "","", 'CADASTRO PROD'!D354)</f>
        <v/>
      </c>
      <c r="E356" s="100" t="str">
        <f>IF('CADASTRO PROD'!E354:G354 = "", "", 'CADASTRO PROD'!E354:G354)</f>
        <v/>
      </c>
      <c r="F356" s="92"/>
      <c r="G356" s="93"/>
      <c r="H356" s="101" t="str">
        <f>IFERROR(VLOOKUP(D356, 'CADASTRO PROD'!$D$8:$H$407, 5, FALSE),"")</f>
        <v/>
      </c>
      <c r="I356" s="101" t="str">
        <f>VLOOKUP(D356, 'INVENTÁRIO'!$D$11:$I$511, 6, FALSE)</f>
        <v/>
      </c>
      <c r="J356" s="98" t="str">
        <f t="shared" si="2"/>
        <v/>
      </c>
      <c r="K356" s="103" t="str">
        <f>IF(D356 = "", "", SUMIFS('LANÇAMENTOS ENT'!T:T, 'LANÇAMENTOS ENT'!E:E, D356))</f>
        <v>  </v>
      </c>
      <c r="L356" s="103" t="str">
        <f>IF(D356 = "", "",SUMIFS('LANÇAMENTOS SAÍ'!M:M, 'LANÇAMENTOS SAÍ'!E:E, D356))</f>
        <v>  </v>
      </c>
      <c r="M356" s="124" t="str">
        <f>IF(D356 = "", "", SUMIFS('LANÇAMENTOS ENT'!N:N, 'LANÇAMENTOS ENT'!E:E, D356))</f>
        <v/>
      </c>
      <c r="N356" s="124" t="str">
        <f>IF(D356 = "", "",SUMIFS('LANÇAMENTOS SAÍ'!K:K, 'LANÇAMENTOS SAÍ'!E:E, D356))</f>
        <v/>
      </c>
      <c r="O356" s="195" t="str">
        <f>IFERROR(VLOOKUP(D356,'INVENTÁRIO'!$D$11:$L$411, 9, FALSE)/SUM('INVENTÁRIO'!L:L),"")</f>
        <v>0.0%</v>
      </c>
      <c r="P356" s="195" t="str">
        <f>IFERROR(I356/SUM('INVENTÁRIO'!I:I), "")</f>
        <v>0.0%</v>
      </c>
      <c r="Q356" s="124" t="str">
        <f t="shared" si="3"/>
        <v/>
      </c>
      <c r="R356" s="124" t="str">
        <f t="shared" si="4"/>
        <v/>
      </c>
      <c r="S356" s="185"/>
      <c r="T356" s="185"/>
      <c r="U356" s="35"/>
      <c r="V356" s="4"/>
      <c r="W356" s="4"/>
      <c r="X356" s="4"/>
      <c r="Y356" s="55"/>
      <c r="Z356" s="55" t="str">
        <f t="shared" si="6"/>
        <v/>
      </c>
      <c r="AA356" s="105" t="str">
        <f t="shared" si="7"/>
        <v/>
      </c>
      <c r="AB356" s="152" t="str">
        <f t="shared" si="8"/>
        <v/>
      </c>
      <c r="AC356" s="55"/>
      <c r="AD356" s="55" t="str">
        <f t="shared" si="9"/>
        <v/>
      </c>
      <c r="AE356" s="105" t="str">
        <f t="shared" si="19"/>
        <v/>
      </c>
      <c r="AF356" s="55" t="str">
        <f t="shared" si="10"/>
        <v/>
      </c>
      <c r="AG356" s="55"/>
      <c r="AH356" s="55" t="str">
        <f t="shared" si="11"/>
        <v>#NUM!</v>
      </c>
      <c r="AI356" s="55" t="str">
        <f t="shared" si="12"/>
        <v>#NUM!</v>
      </c>
      <c r="AJ356" s="152" t="str">
        <f t="shared" si="13"/>
        <v/>
      </c>
      <c r="AK356" s="176" t="str">
        <f t="shared" si="14"/>
        <v/>
      </c>
      <c r="AL356" s="176" t="str">
        <f t="shared" si="20"/>
        <v/>
      </c>
      <c r="AM356" s="176" t="str">
        <f t="shared" si="15"/>
        <v/>
      </c>
      <c r="AN356" s="55"/>
      <c r="AO356" s="55"/>
      <c r="AP356" s="55"/>
      <c r="AQ356" s="105" t="str">
        <f t="shared" si="16"/>
        <v/>
      </c>
      <c r="AR356" s="105"/>
      <c r="AS356" s="129" t="str">
        <f>'CADASTRO PROD'!I354</f>
        <v/>
      </c>
      <c r="AT356" s="129" t="str">
        <f t="shared" si="17"/>
        <v>0</v>
      </c>
      <c r="AU356" s="105" t="str">
        <f t="shared" si="21"/>
        <v/>
      </c>
      <c r="AV356" s="129"/>
      <c r="AW356" s="129"/>
      <c r="AX356" s="129"/>
      <c r="AY356" s="129"/>
      <c r="AZ356" s="129"/>
      <c r="BA356" s="55"/>
      <c r="BB356" s="55"/>
      <c r="BC356" s="55"/>
      <c r="BD356" s="55"/>
      <c r="BE356" s="55"/>
    </row>
    <row r="357" ht="30.0" customHeight="1">
      <c r="A357" s="1"/>
      <c r="B357" s="166" t="str">
        <f t="shared" si="1"/>
        <v>0</v>
      </c>
      <c r="C357" s="108" t="str">
        <f t="shared" si="18"/>
        <v>-</v>
      </c>
      <c r="D357" s="150" t="str">
        <f>IF('CADASTRO PROD'!D355 = "","", 'CADASTRO PROD'!D355)</f>
        <v/>
      </c>
      <c r="E357" s="110" t="str">
        <f>IF('CADASTRO PROD'!E355:G355 = "", "", 'CADASTRO PROD'!E355:G355)</f>
        <v/>
      </c>
      <c r="F357" s="92"/>
      <c r="G357" s="93"/>
      <c r="H357" s="111" t="str">
        <f>IFERROR(VLOOKUP(D357, 'CADASTRO PROD'!$D$8:$H$407, 5, FALSE),"")</f>
        <v/>
      </c>
      <c r="I357" s="111" t="str">
        <f>VLOOKUP(D357, 'INVENTÁRIO'!$D$11:$I$511, 6, FALSE)</f>
        <v/>
      </c>
      <c r="J357" s="108" t="str">
        <f t="shared" si="2"/>
        <v/>
      </c>
      <c r="K357" s="113" t="str">
        <f>IF(D357 = "", "", SUMIFS('LANÇAMENTOS ENT'!T:T, 'LANÇAMENTOS ENT'!E:E, D357))</f>
        <v>  </v>
      </c>
      <c r="L357" s="113" t="str">
        <f>IF(D357 = "", "",SUMIFS('LANÇAMENTOS SAÍ'!M:M, 'LANÇAMENTOS SAÍ'!E:E, D357))</f>
        <v>  </v>
      </c>
      <c r="M357" s="132" t="str">
        <f>IF(D357 = "", "", SUMIFS('LANÇAMENTOS ENT'!N:N, 'LANÇAMENTOS ENT'!E:E, D357))</f>
        <v/>
      </c>
      <c r="N357" s="132" t="str">
        <f>IF(D357 = "", "",SUMIFS('LANÇAMENTOS SAÍ'!K:K, 'LANÇAMENTOS SAÍ'!E:E, D357))</f>
        <v/>
      </c>
      <c r="O357" s="197" t="str">
        <f>IFERROR(VLOOKUP(D357,'INVENTÁRIO'!$D$11:$L$411, 9, FALSE)/SUM('INVENTÁRIO'!L:L),"")</f>
        <v>0.0%</v>
      </c>
      <c r="P357" s="197" t="str">
        <f>IFERROR(I357/SUM('INVENTÁRIO'!I:I), "")</f>
        <v>0.0%</v>
      </c>
      <c r="Q357" s="132" t="str">
        <f t="shared" si="3"/>
        <v/>
      </c>
      <c r="R357" s="132" t="str">
        <f t="shared" si="4"/>
        <v/>
      </c>
      <c r="S357" s="185"/>
      <c r="T357" s="185"/>
      <c r="U357" s="35"/>
      <c r="V357" s="4"/>
      <c r="W357" s="4"/>
      <c r="X357" s="4"/>
      <c r="Y357" s="55"/>
      <c r="Z357" s="55" t="str">
        <f t="shared" si="6"/>
        <v/>
      </c>
      <c r="AA357" s="105" t="str">
        <f t="shared" si="7"/>
        <v/>
      </c>
      <c r="AB357" s="152" t="str">
        <f t="shared" si="8"/>
        <v/>
      </c>
      <c r="AC357" s="55"/>
      <c r="AD357" s="55" t="str">
        <f t="shared" si="9"/>
        <v/>
      </c>
      <c r="AE357" s="105" t="str">
        <f t="shared" si="19"/>
        <v/>
      </c>
      <c r="AF357" s="55" t="str">
        <f t="shared" si="10"/>
        <v/>
      </c>
      <c r="AG357" s="55"/>
      <c r="AH357" s="55" t="str">
        <f t="shared" si="11"/>
        <v>#NUM!</v>
      </c>
      <c r="AI357" s="55" t="str">
        <f t="shared" si="12"/>
        <v>#NUM!</v>
      </c>
      <c r="AJ357" s="152" t="str">
        <f t="shared" si="13"/>
        <v/>
      </c>
      <c r="AK357" s="176" t="str">
        <f t="shared" si="14"/>
        <v/>
      </c>
      <c r="AL357" s="176" t="str">
        <f t="shared" si="20"/>
        <v/>
      </c>
      <c r="AM357" s="176" t="str">
        <f t="shared" si="15"/>
        <v/>
      </c>
      <c r="AN357" s="55"/>
      <c r="AO357" s="55"/>
      <c r="AP357" s="55"/>
      <c r="AQ357" s="105" t="str">
        <f t="shared" si="16"/>
        <v/>
      </c>
      <c r="AR357" s="105"/>
      <c r="AS357" s="129" t="str">
        <f>'CADASTRO PROD'!I355</f>
        <v/>
      </c>
      <c r="AT357" s="129" t="str">
        <f t="shared" si="17"/>
        <v>0</v>
      </c>
      <c r="AU357" s="105" t="str">
        <f t="shared" si="21"/>
        <v/>
      </c>
      <c r="AV357" s="129"/>
      <c r="AW357" s="129"/>
      <c r="AX357" s="129"/>
      <c r="AY357" s="129"/>
      <c r="AZ357" s="129"/>
      <c r="BA357" s="55"/>
      <c r="BB357" s="55"/>
      <c r="BC357" s="55"/>
      <c r="BD357" s="55"/>
      <c r="BE357" s="55"/>
    </row>
    <row r="358" ht="30.0" customHeight="1">
      <c r="A358" s="1"/>
      <c r="B358" s="166" t="str">
        <f t="shared" si="1"/>
        <v>0</v>
      </c>
      <c r="C358" s="98" t="str">
        <f t="shared" si="18"/>
        <v>-</v>
      </c>
      <c r="D358" s="151" t="str">
        <f>IF('CADASTRO PROD'!D356 = "","", 'CADASTRO PROD'!D356)</f>
        <v/>
      </c>
      <c r="E358" s="100" t="str">
        <f>IF('CADASTRO PROD'!E356:G356 = "", "", 'CADASTRO PROD'!E356:G356)</f>
        <v/>
      </c>
      <c r="F358" s="92"/>
      <c r="G358" s="93"/>
      <c r="H358" s="101" t="str">
        <f>IFERROR(VLOOKUP(D358, 'CADASTRO PROD'!$D$8:$H$407, 5, FALSE),"")</f>
        <v/>
      </c>
      <c r="I358" s="101" t="str">
        <f>VLOOKUP(D358, 'INVENTÁRIO'!$D$11:$I$511, 6, FALSE)</f>
        <v/>
      </c>
      <c r="J358" s="98" t="str">
        <f t="shared" si="2"/>
        <v/>
      </c>
      <c r="K358" s="103" t="str">
        <f>IF(D358 = "", "", SUMIFS('LANÇAMENTOS ENT'!T:T, 'LANÇAMENTOS ENT'!E:E, D358))</f>
        <v>  </v>
      </c>
      <c r="L358" s="103" t="str">
        <f>IF(D358 = "", "",SUMIFS('LANÇAMENTOS SAÍ'!M:M, 'LANÇAMENTOS SAÍ'!E:E, D358))</f>
        <v>  </v>
      </c>
      <c r="M358" s="124" t="str">
        <f>IF(D358 = "", "", SUMIFS('LANÇAMENTOS ENT'!N:N, 'LANÇAMENTOS ENT'!E:E, D358))</f>
        <v/>
      </c>
      <c r="N358" s="124" t="str">
        <f>IF(D358 = "", "",SUMIFS('LANÇAMENTOS SAÍ'!K:K, 'LANÇAMENTOS SAÍ'!E:E, D358))</f>
        <v/>
      </c>
      <c r="O358" s="195" t="str">
        <f>IFERROR(VLOOKUP(D358,'INVENTÁRIO'!$D$11:$L$411, 9, FALSE)/SUM('INVENTÁRIO'!L:L),"")</f>
        <v>0.0%</v>
      </c>
      <c r="P358" s="195" t="str">
        <f>IFERROR(I358/SUM('INVENTÁRIO'!I:I), "")</f>
        <v>0.0%</v>
      </c>
      <c r="Q358" s="124" t="str">
        <f t="shared" si="3"/>
        <v/>
      </c>
      <c r="R358" s="124" t="str">
        <f t="shared" si="4"/>
        <v/>
      </c>
      <c r="S358" s="185"/>
      <c r="T358" s="185"/>
      <c r="U358" s="35"/>
      <c r="V358" s="4"/>
      <c r="W358" s="4"/>
      <c r="X358" s="4"/>
      <c r="Y358" s="55"/>
      <c r="Z358" s="55" t="str">
        <f t="shared" si="6"/>
        <v/>
      </c>
      <c r="AA358" s="105" t="str">
        <f t="shared" si="7"/>
        <v/>
      </c>
      <c r="AB358" s="152" t="str">
        <f t="shared" si="8"/>
        <v/>
      </c>
      <c r="AC358" s="55"/>
      <c r="AD358" s="55" t="str">
        <f t="shared" si="9"/>
        <v/>
      </c>
      <c r="AE358" s="105" t="str">
        <f t="shared" si="19"/>
        <v/>
      </c>
      <c r="AF358" s="55" t="str">
        <f t="shared" si="10"/>
        <v/>
      </c>
      <c r="AG358" s="55"/>
      <c r="AH358" s="55" t="str">
        <f t="shared" si="11"/>
        <v>#NUM!</v>
      </c>
      <c r="AI358" s="55" t="str">
        <f t="shared" si="12"/>
        <v>#NUM!</v>
      </c>
      <c r="AJ358" s="152" t="str">
        <f t="shared" si="13"/>
        <v/>
      </c>
      <c r="AK358" s="176" t="str">
        <f t="shared" si="14"/>
        <v/>
      </c>
      <c r="AL358" s="176" t="str">
        <f t="shared" si="20"/>
        <v/>
      </c>
      <c r="AM358" s="176" t="str">
        <f t="shared" si="15"/>
        <v/>
      </c>
      <c r="AN358" s="55"/>
      <c r="AO358" s="55"/>
      <c r="AP358" s="55"/>
      <c r="AQ358" s="105" t="str">
        <f t="shared" si="16"/>
        <v/>
      </c>
      <c r="AR358" s="105"/>
      <c r="AS358" s="129" t="str">
        <f>'CADASTRO PROD'!I356</f>
        <v/>
      </c>
      <c r="AT358" s="129" t="str">
        <f t="shared" si="17"/>
        <v>0</v>
      </c>
      <c r="AU358" s="105" t="str">
        <f t="shared" si="21"/>
        <v/>
      </c>
      <c r="AV358" s="129"/>
      <c r="AW358" s="129"/>
      <c r="AX358" s="129"/>
      <c r="AY358" s="129"/>
      <c r="AZ358" s="129"/>
      <c r="BA358" s="55"/>
      <c r="BB358" s="55"/>
      <c r="BC358" s="55"/>
      <c r="BD358" s="55"/>
      <c r="BE358" s="55"/>
    </row>
    <row r="359" ht="30.0" customHeight="1">
      <c r="A359" s="1"/>
      <c r="B359" s="166" t="str">
        <f t="shared" si="1"/>
        <v>0</v>
      </c>
      <c r="C359" s="108" t="str">
        <f t="shared" si="18"/>
        <v>-</v>
      </c>
      <c r="D359" s="150" t="str">
        <f>IF('CADASTRO PROD'!D357 = "","", 'CADASTRO PROD'!D357)</f>
        <v/>
      </c>
      <c r="E359" s="110" t="str">
        <f>IF('CADASTRO PROD'!E357:G357 = "", "", 'CADASTRO PROD'!E357:G357)</f>
        <v/>
      </c>
      <c r="F359" s="92"/>
      <c r="G359" s="93"/>
      <c r="H359" s="111" t="str">
        <f>IFERROR(VLOOKUP(D359, 'CADASTRO PROD'!$D$8:$H$407, 5, FALSE),"")</f>
        <v/>
      </c>
      <c r="I359" s="111" t="str">
        <f>VLOOKUP(D359, 'INVENTÁRIO'!$D$11:$I$511, 6, FALSE)</f>
        <v/>
      </c>
      <c r="J359" s="108" t="str">
        <f t="shared" si="2"/>
        <v/>
      </c>
      <c r="K359" s="113" t="str">
        <f>IF(D359 = "", "", SUMIFS('LANÇAMENTOS ENT'!T:T, 'LANÇAMENTOS ENT'!E:E, D359))</f>
        <v>  </v>
      </c>
      <c r="L359" s="113" t="str">
        <f>IF(D359 = "", "",SUMIFS('LANÇAMENTOS SAÍ'!M:M, 'LANÇAMENTOS SAÍ'!E:E, D359))</f>
        <v>  </v>
      </c>
      <c r="M359" s="132" t="str">
        <f>IF(D359 = "", "", SUMIFS('LANÇAMENTOS ENT'!N:N, 'LANÇAMENTOS ENT'!E:E, D359))</f>
        <v/>
      </c>
      <c r="N359" s="132" t="str">
        <f>IF(D359 = "", "",SUMIFS('LANÇAMENTOS SAÍ'!K:K, 'LANÇAMENTOS SAÍ'!E:E, D359))</f>
        <v/>
      </c>
      <c r="O359" s="197" t="str">
        <f>IFERROR(VLOOKUP(D359,'INVENTÁRIO'!$D$11:$L$411, 9, FALSE)/SUM('INVENTÁRIO'!L:L),"")</f>
        <v>0.0%</v>
      </c>
      <c r="P359" s="197" t="str">
        <f>IFERROR(I359/SUM('INVENTÁRIO'!I:I), "")</f>
        <v>0.0%</v>
      </c>
      <c r="Q359" s="132" t="str">
        <f t="shared" si="3"/>
        <v/>
      </c>
      <c r="R359" s="132" t="str">
        <f t="shared" si="4"/>
        <v/>
      </c>
      <c r="S359" s="185"/>
      <c r="T359" s="185"/>
      <c r="U359" s="35"/>
      <c r="V359" s="4"/>
      <c r="W359" s="4"/>
      <c r="X359" s="4"/>
      <c r="Y359" s="55"/>
      <c r="Z359" s="55" t="str">
        <f t="shared" si="6"/>
        <v/>
      </c>
      <c r="AA359" s="105" t="str">
        <f t="shared" si="7"/>
        <v/>
      </c>
      <c r="AB359" s="152" t="str">
        <f t="shared" si="8"/>
        <v/>
      </c>
      <c r="AC359" s="55"/>
      <c r="AD359" s="55" t="str">
        <f t="shared" si="9"/>
        <v/>
      </c>
      <c r="AE359" s="105" t="str">
        <f t="shared" si="19"/>
        <v/>
      </c>
      <c r="AF359" s="55" t="str">
        <f t="shared" si="10"/>
        <v/>
      </c>
      <c r="AG359" s="55"/>
      <c r="AH359" s="55" t="str">
        <f t="shared" si="11"/>
        <v>#NUM!</v>
      </c>
      <c r="AI359" s="55" t="str">
        <f t="shared" si="12"/>
        <v>#NUM!</v>
      </c>
      <c r="AJ359" s="152" t="str">
        <f t="shared" si="13"/>
        <v/>
      </c>
      <c r="AK359" s="176" t="str">
        <f t="shared" si="14"/>
        <v/>
      </c>
      <c r="AL359" s="176" t="str">
        <f t="shared" si="20"/>
        <v/>
      </c>
      <c r="AM359" s="176" t="str">
        <f t="shared" si="15"/>
        <v/>
      </c>
      <c r="AN359" s="55"/>
      <c r="AO359" s="55"/>
      <c r="AP359" s="55"/>
      <c r="AQ359" s="105" t="str">
        <f t="shared" si="16"/>
        <v/>
      </c>
      <c r="AR359" s="105"/>
      <c r="AS359" s="129" t="str">
        <f>'CADASTRO PROD'!I357</f>
        <v/>
      </c>
      <c r="AT359" s="129" t="str">
        <f t="shared" si="17"/>
        <v>0</v>
      </c>
      <c r="AU359" s="105" t="str">
        <f t="shared" si="21"/>
        <v/>
      </c>
      <c r="AV359" s="129"/>
      <c r="AW359" s="129"/>
      <c r="AX359" s="129"/>
      <c r="AY359" s="129"/>
      <c r="AZ359" s="129"/>
      <c r="BA359" s="55"/>
      <c r="BB359" s="55"/>
      <c r="BC359" s="55"/>
      <c r="BD359" s="55"/>
      <c r="BE359" s="55"/>
    </row>
    <row r="360" ht="30.0" customHeight="1">
      <c r="A360" s="1"/>
      <c r="B360" s="166" t="str">
        <f t="shared" si="1"/>
        <v>0</v>
      </c>
      <c r="C360" s="98" t="str">
        <f t="shared" si="18"/>
        <v>-</v>
      </c>
      <c r="D360" s="151" t="str">
        <f>IF('CADASTRO PROD'!D358 = "","", 'CADASTRO PROD'!D358)</f>
        <v/>
      </c>
      <c r="E360" s="100" t="str">
        <f>IF('CADASTRO PROD'!E358:G358 = "", "", 'CADASTRO PROD'!E358:G358)</f>
        <v/>
      </c>
      <c r="F360" s="92"/>
      <c r="G360" s="93"/>
      <c r="H360" s="101" t="str">
        <f>IFERROR(VLOOKUP(D360, 'CADASTRO PROD'!$D$8:$H$407, 5, FALSE),"")</f>
        <v/>
      </c>
      <c r="I360" s="101" t="str">
        <f>VLOOKUP(D360, 'INVENTÁRIO'!$D$11:$I$511, 6, FALSE)</f>
        <v/>
      </c>
      <c r="J360" s="98" t="str">
        <f t="shared" si="2"/>
        <v/>
      </c>
      <c r="K360" s="103" t="str">
        <f>IF(D360 = "", "", SUMIFS('LANÇAMENTOS ENT'!T:T, 'LANÇAMENTOS ENT'!E:E, D360))</f>
        <v>  </v>
      </c>
      <c r="L360" s="103" t="str">
        <f>IF(D360 = "", "",SUMIFS('LANÇAMENTOS SAÍ'!M:M, 'LANÇAMENTOS SAÍ'!E:E, D360))</f>
        <v>  </v>
      </c>
      <c r="M360" s="124" t="str">
        <f>IF(D360 = "", "", SUMIFS('LANÇAMENTOS ENT'!N:N, 'LANÇAMENTOS ENT'!E:E, D360))</f>
        <v/>
      </c>
      <c r="N360" s="124" t="str">
        <f>IF(D360 = "", "",SUMIFS('LANÇAMENTOS SAÍ'!K:K, 'LANÇAMENTOS SAÍ'!E:E, D360))</f>
        <v/>
      </c>
      <c r="O360" s="195" t="str">
        <f>IFERROR(VLOOKUP(D360,'INVENTÁRIO'!$D$11:$L$411, 9, FALSE)/SUM('INVENTÁRIO'!L:L),"")</f>
        <v>0.0%</v>
      </c>
      <c r="P360" s="195" t="str">
        <f>IFERROR(I360/SUM('INVENTÁRIO'!I:I), "")</f>
        <v>0.0%</v>
      </c>
      <c r="Q360" s="124" t="str">
        <f t="shared" si="3"/>
        <v/>
      </c>
      <c r="R360" s="124" t="str">
        <f t="shared" si="4"/>
        <v/>
      </c>
      <c r="S360" s="185"/>
      <c r="T360" s="185"/>
      <c r="U360" s="35"/>
      <c r="V360" s="4"/>
      <c r="W360" s="4"/>
      <c r="X360" s="4"/>
      <c r="Y360" s="55"/>
      <c r="Z360" s="55" t="str">
        <f t="shared" si="6"/>
        <v/>
      </c>
      <c r="AA360" s="105" t="str">
        <f t="shared" si="7"/>
        <v/>
      </c>
      <c r="AB360" s="152" t="str">
        <f t="shared" si="8"/>
        <v/>
      </c>
      <c r="AC360" s="55"/>
      <c r="AD360" s="55" t="str">
        <f t="shared" si="9"/>
        <v/>
      </c>
      <c r="AE360" s="105" t="str">
        <f t="shared" si="19"/>
        <v/>
      </c>
      <c r="AF360" s="55" t="str">
        <f t="shared" si="10"/>
        <v/>
      </c>
      <c r="AG360" s="55"/>
      <c r="AH360" s="55" t="str">
        <f t="shared" si="11"/>
        <v>#NUM!</v>
      </c>
      <c r="AI360" s="55" t="str">
        <f t="shared" si="12"/>
        <v>#NUM!</v>
      </c>
      <c r="AJ360" s="152" t="str">
        <f t="shared" si="13"/>
        <v/>
      </c>
      <c r="AK360" s="176" t="str">
        <f t="shared" si="14"/>
        <v/>
      </c>
      <c r="AL360" s="176" t="str">
        <f t="shared" si="20"/>
        <v/>
      </c>
      <c r="AM360" s="176" t="str">
        <f t="shared" si="15"/>
        <v/>
      </c>
      <c r="AN360" s="55"/>
      <c r="AO360" s="55"/>
      <c r="AP360" s="55"/>
      <c r="AQ360" s="105" t="str">
        <f t="shared" si="16"/>
        <v/>
      </c>
      <c r="AR360" s="105"/>
      <c r="AS360" s="129" t="str">
        <f>'CADASTRO PROD'!I358</f>
        <v/>
      </c>
      <c r="AT360" s="129" t="str">
        <f t="shared" si="17"/>
        <v>0</v>
      </c>
      <c r="AU360" s="105" t="str">
        <f t="shared" si="21"/>
        <v/>
      </c>
      <c r="AV360" s="129"/>
      <c r="AW360" s="129"/>
      <c r="AX360" s="129"/>
      <c r="AY360" s="129"/>
      <c r="AZ360" s="129"/>
      <c r="BA360" s="55"/>
      <c r="BB360" s="55"/>
      <c r="BC360" s="55"/>
      <c r="BD360" s="55"/>
      <c r="BE360" s="55"/>
    </row>
    <row r="361" ht="30.0" customHeight="1">
      <c r="A361" s="1"/>
      <c r="B361" s="166" t="str">
        <f t="shared" si="1"/>
        <v>0</v>
      </c>
      <c r="C361" s="108" t="str">
        <f t="shared" si="18"/>
        <v>-</v>
      </c>
      <c r="D361" s="150" t="str">
        <f>IF('CADASTRO PROD'!D359 = "","", 'CADASTRO PROD'!D359)</f>
        <v/>
      </c>
      <c r="E361" s="110" t="str">
        <f>IF('CADASTRO PROD'!E359:G359 = "", "", 'CADASTRO PROD'!E359:G359)</f>
        <v/>
      </c>
      <c r="F361" s="92"/>
      <c r="G361" s="93"/>
      <c r="H361" s="111" t="str">
        <f>IFERROR(VLOOKUP(D361, 'CADASTRO PROD'!$D$8:$H$407, 5, FALSE),"")</f>
        <v/>
      </c>
      <c r="I361" s="111" t="str">
        <f>VLOOKUP(D361, 'INVENTÁRIO'!$D$11:$I$511, 6, FALSE)</f>
        <v/>
      </c>
      <c r="J361" s="108" t="str">
        <f t="shared" si="2"/>
        <v/>
      </c>
      <c r="K361" s="113" t="str">
        <f>IF(D361 = "", "", SUMIFS('LANÇAMENTOS ENT'!T:T, 'LANÇAMENTOS ENT'!E:E, D361))</f>
        <v>  </v>
      </c>
      <c r="L361" s="113" t="str">
        <f>IF(D361 = "", "",SUMIFS('LANÇAMENTOS SAÍ'!M:M, 'LANÇAMENTOS SAÍ'!E:E, D361))</f>
        <v>  </v>
      </c>
      <c r="M361" s="132" t="str">
        <f>IF(D361 = "", "", SUMIFS('LANÇAMENTOS ENT'!N:N, 'LANÇAMENTOS ENT'!E:E, D361))</f>
        <v/>
      </c>
      <c r="N361" s="132" t="str">
        <f>IF(D361 = "", "",SUMIFS('LANÇAMENTOS SAÍ'!K:K, 'LANÇAMENTOS SAÍ'!E:E, D361))</f>
        <v/>
      </c>
      <c r="O361" s="197" t="str">
        <f>IFERROR(VLOOKUP(D361,'INVENTÁRIO'!$D$11:$L$411, 9, FALSE)/SUM('INVENTÁRIO'!L:L),"")</f>
        <v>0.0%</v>
      </c>
      <c r="P361" s="197" t="str">
        <f>IFERROR(I361/SUM('INVENTÁRIO'!I:I), "")</f>
        <v>0.0%</v>
      </c>
      <c r="Q361" s="132" t="str">
        <f t="shared" si="3"/>
        <v/>
      </c>
      <c r="R361" s="132" t="str">
        <f t="shared" si="4"/>
        <v/>
      </c>
      <c r="S361" s="185"/>
      <c r="T361" s="185"/>
      <c r="U361" s="35"/>
      <c r="V361" s="4"/>
      <c r="W361" s="4"/>
      <c r="X361" s="4"/>
      <c r="Y361" s="55"/>
      <c r="Z361" s="55" t="str">
        <f t="shared" si="6"/>
        <v/>
      </c>
      <c r="AA361" s="105" t="str">
        <f t="shared" si="7"/>
        <v/>
      </c>
      <c r="AB361" s="152" t="str">
        <f t="shared" si="8"/>
        <v/>
      </c>
      <c r="AC361" s="55"/>
      <c r="AD361" s="55" t="str">
        <f t="shared" si="9"/>
        <v/>
      </c>
      <c r="AE361" s="105" t="str">
        <f t="shared" si="19"/>
        <v/>
      </c>
      <c r="AF361" s="55" t="str">
        <f t="shared" si="10"/>
        <v/>
      </c>
      <c r="AG361" s="55"/>
      <c r="AH361" s="55" t="str">
        <f t="shared" si="11"/>
        <v>#NUM!</v>
      </c>
      <c r="AI361" s="55" t="str">
        <f t="shared" si="12"/>
        <v>#NUM!</v>
      </c>
      <c r="AJ361" s="152" t="str">
        <f t="shared" si="13"/>
        <v/>
      </c>
      <c r="AK361" s="176" t="str">
        <f t="shared" si="14"/>
        <v/>
      </c>
      <c r="AL361" s="176" t="str">
        <f t="shared" si="20"/>
        <v/>
      </c>
      <c r="AM361" s="176" t="str">
        <f t="shared" si="15"/>
        <v/>
      </c>
      <c r="AN361" s="55"/>
      <c r="AO361" s="55"/>
      <c r="AP361" s="55"/>
      <c r="AQ361" s="105" t="str">
        <f t="shared" si="16"/>
        <v/>
      </c>
      <c r="AR361" s="105"/>
      <c r="AS361" s="129" t="str">
        <f>'CADASTRO PROD'!I359</f>
        <v/>
      </c>
      <c r="AT361" s="129" t="str">
        <f t="shared" si="17"/>
        <v>0</v>
      </c>
      <c r="AU361" s="105" t="str">
        <f t="shared" si="21"/>
        <v/>
      </c>
      <c r="AV361" s="129"/>
      <c r="AW361" s="129"/>
      <c r="AX361" s="129"/>
      <c r="AY361" s="129"/>
      <c r="AZ361" s="129"/>
      <c r="BA361" s="55"/>
      <c r="BB361" s="55"/>
      <c r="BC361" s="55"/>
      <c r="BD361" s="55"/>
      <c r="BE361" s="55"/>
    </row>
    <row r="362" ht="30.0" customHeight="1">
      <c r="A362" s="1"/>
      <c r="B362" s="166" t="str">
        <f t="shared" si="1"/>
        <v>0</v>
      </c>
      <c r="C362" s="98" t="str">
        <f t="shared" si="18"/>
        <v>-</v>
      </c>
      <c r="D362" s="151" t="str">
        <f>IF('CADASTRO PROD'!D360 = "","", 'CADASTRO PROD'!D360)</f>
        <v/>
      </c>
      <c r="E362" s="100" t="str">
        <f>IF('CADASTRO PROD'!E360:G360 = "", "", 'CADASTRO PROD'!E360:G360)</f>
        <v/>
      </c>
      <c r="F362" s="92"/>
      <c r="G362" s="93"/>
      <c r="H362" s="101" t="str">
        <f>IFERROR(VLOOKUP(D362, 'CADASTRO PROD'!$D$8:$H$407, 5, FALSE),"")</f>
        <v/>
      </c>
      <c r="I362" s="101" t="str">
        <f>VLOOKUP(D362, 'INVENTÁRIO'!$D$11:$I$511, 6, FALSE)</f>
        <v/>
      </c>
      <c r="J362" s="98" t="str">
        <f t="shared" si="2"/>
        <v/>
      </c>
      <c r="K362" s="103" t="str">
        <f>IF(D362 = "", "", SUMIFS('LANÇAMENTOS ENT'!T:T, 'LANÇAMENTOS ENT'!E:E, D362))</f>
        <v>  </v>
      </c>
      <c r="L362" s="103" t="str">
        <f>IF(D362 = "", "",SUMIFS('LANÇAMENTOS SAÍ'!M:M, 'LANÇAMENTOS SAÍ'!E:E, D362))</f>
        <v>  </v>
      </c>
      <c r="M362" s="124" t="str">
        <f>IF(D362 = "", "", SUMIFS('LANÇAMENTOS ENT'!N:N, 'LANÇAMENTOS ENT'!E:E, D362))</f>
        <v/>
      </c>
      <c r="N362" s="124" t="str">
        <f>IF(D362 = "", "",SUMIFS('LANÇAMENTOS SAÍ'!K:K, 'LANÇAMENTOS SAÍ'!E:E, D362))</f>
        <v/>
      </c>
      <c r="O362" s="195" t="str">
        <f>IFERROR(VLOOKUP(D362,'INVENTÁRIO'!$D$11:$L$411, 9, FALSE)/SUM('INVENTÁRIO'!L:L),"")</f>
        <v>0.0%</v>
      </c>
      <c r="P362" s="195" t="str">
        <f>IFERROR(I362/SUM('INVENTÁRIO'!I:I), "")</f>
        <v>0.0%</v>
      </c>
      <c r="Q362" s="124" t="str">
        <f t="shared" si="3"/>
        <v/>
      </c>
      <c r="R362" s="124" t="str">
        <f t="shared" si="4"/>
        <v/>
      </c>
      <c r="S362" s="185"/>
      <c r="T362" s="185"/>
      <c r="U362" s="35"/>
      <c r="V362" s="4"/>
      <c r="W362" s="4"/>
      <c r="X362" s="4"/>
      <c r="Y362" s="55"/>
      <c r="Z362" s="55" t="str">
        <f t="shared" si="6"/>
        <v/>
      </c>
      <c r="AA362" s="105" t="str">
        <f t="shared" si="7"/>
        <v/>
      </c>
      <c r="AB362" s="152" t="str">
        <f t="shared" si="8"/>
        <v/>
      </c>
      <c r="AC362" s="55"/>
      <c r="AD362" s="55" t="str">
        <f t="shared" si="9"/>
        <v/>
      </c>
      <c r="AE362" s="105" t="str">
        <f t="shared" si="19"/>
        <v/>
      </c>
      <c r="AF362" s="55" t="str">
        <f t="shared" si="10"/>
        <v/>
      </c>
      <c r="AG362" s="55"/>
      <c r="AH362" s="55" t="str">
        <f t="shared" si="11"/>
        <v>#NUM!</v>
      </c>
      <c r="AI362" s="55" t="str">
        <f t="shared" si="12"/>
        <v>#NUM!</v>
      </c>
      <c r="AJ362" s="152" t="str">
        <f t="shared" si="13"/>
        <v/>
      </c>
      <c r="AK362" s="176" t="str">
        <f t="shared" si="14"/>
        <v/>
      </c>
      <c r="AL362" s="176" t="str">
        <f t="shared" si="20"/>
        <v/>
      </c>
      <c r="AM362" s="176" t="str">
        <f t="shared" si="15"/>
        <v/>
      </c>
      <c r="AN362" s="55"/>
      <c r="AO362" s="55"/>
      <c r="AP362" s="55"/>
      <c r="AQ362" s="105" t="str">
        <f t="shared" si="16"/>
        <v/>
      </c>
      <c r="AR362" s="105"/>
      <c r="AS362" s="129" t="str">
        <f>'CADASTRO PROD'!I360</f>
        <v/>
      </c>
      <c r="AT362" s="129" t="str">
        <f t="shared" si="17"/>
        <v>0</v>
      </c>
      <c r="AU362" s="105" t="str">
        <f t="shared" si="21"/>
        <v/>
      </c>
      <c r="AV362" s="129"/>
      <c r="AW362" s="129"/>
      <c r="AX362" s="129"/>
      <c r="AY362" s="129"/>
      <c r="AZ362" s="129"/>
      <c r="BA362" s="55"/>
      <c r="BB362" s="55"/>
      <c r="BC362" s="55"/>
      <c r="BD362" s="55"/>
      <c r="BE362" s="55"/>
    </row>
    <row r="363" ht="30.0" customHeight="1">
      <c r="A363" s="1"/>
      <c r="B363" s="166" t="str">
        <f t="shared" si="1"/>
        <v>0</v>
      </c>
      <c r="C363" s="108" t="str">
        <f t="shared" si="18"/>
        <v>-</v>
      </c>
      <c r="D363" s="150" t="str">
        <f>IF('CADASTRO PROD'!D361 = "","", 'CADASTRO PROD'!D361)</f>
        <v/>
      </c>
      <c r="E363" s="110" t="str">
        <f>IF('CADASTRO PROD'!E361:G361 = "", "", 'CADASTRO PROD'!E361:G361)</f>
        <v/>
      </c>
      <c r="F363" s="92"/>
      <c r="G363" s="93"/>
      <c r="H363" s="111" t="str">
        <f>IFERROR(VLOOKUP(D363, 'CADASTRO PROD'!$D$8:$H$407, 5, FALSE),"")</f>
        <v/>
      </c>
      <c r="I363" s="111" t="str">
        <f>VLOOKUP(D363, 'INVENTÁRIO'!$D$11:$I$511, 6, FALSE)</f>
        <v/>
      </c>
      <c r="J363" s="108" t="str">
        <f t="shared" si="2"/>
        <v/>
      </c>
      <c r="K363" s="113" t="str">
        <f>IF(D363 = "", "", SUMIFS('LANÇAMENTOS ENT'!T:T, 'LANÇAMENTOS ENT'!E:E, D363))</f>
        <v>  </v>
      </c>
      <c r="L363" s="113" t="str">
        <f>IF(D363 = "", "",SUMIFS('LANÇAMENTOS SAÍ'!M:M, 'LANÇAMENTOS SAÍ'!E:E, D363))</f>
        <v>  </v>
      </c>
      <c r="M363" s="132" t="str">
        <f>IF(D363 = "", "", SUMIFS('LANÇAMENTOS ENT'!N:N, 'LANÇAMENTOS ENT'!E:E, D363))</f>
        <v/>
      </c>
      <c r="N363" s="132" t="str">
        <f>IF(D363 = "", "",SUMIFS('LANÇAMENTOS SAÍ'!K:K, 'LANÇAMENTOS SAÍ'!E:E, D363))</f>
        <v/>
      </c>
      <c r="O363" s="197" t="str">
        <f>IFERROR(VLOOKUP(D363,'INVENTÁRIO'!$D$11:$L$411, 9, FALSE)/SUM('INVENTÁRIO'!L:L),"")</f>
        <v>0.0%</v>
      </c>
      <c r="P363" s="197" t="str">
        <f>IFERROR(I363/SUM('INVENTÁRIO'!I:I), "")</f>
        <v>0.0%</v>
      </c>
      <c r="Q363" s="132" t="str">
        <f t="shared" si="3"/>
        <v/>
      </c>
      <c r="R363" s="132" t="str">
        <f t="shared" si="4"/>
        <v/>
      </c>
      <c r="S363" s="185"/>
      <c r="T363" s="185"/>
      <c r="U363" s="35"/>
      <c r="V363" s="4"/>
      <c r="W363" s="4"/>
      <c r="X363" s="4"/>
      <c r="Y363" s="55"/>
      <c r="Z363" s="55" t="str">
        <f t="shared" si="6"/>
        <v/>
      </c>
      <c r="AA363" s="105" t="str">
        <f t="shared" si="7"/>
        <v/>
      </c>
      <c r="AB363" s="152" t="str">
        <f t="shared" si="8"/>
        <v/>
      </c>
      <c r="AC363" s="55"/>
      <c r="AD363" s="55" t="str">
        <f t="shared" si="9"/>
        <v/>
      </c>
      <c r="AE363" s="105" t="str">
        <f t="shared" si="19"/>
        <v/>
      </c>
      <c r="AF363" s="55" t="str">
        <f t="shared" si="10"/>
        <v/>
      </c>
      <c r="AG363" s="55"/>
      <c r="AH363" s="55" t="str">
        <f t="shared" si="11"/>
        <v>#NUM!</v>
      </c>
      <c r="AI363" s="55" t="str">
        <f t="shared" si="12"/>
        <v>#NUM!</v>
      </c>
      <c r="AJ363" s="152" t="str">
        <f t="shared" si="13"/>
        <v/>
      </c>
      <c r="AK363" s="176" t="str">
        <f t="shared" si="14"/>
        <v/>
      </c>
      <c r="AL363" s="176" t="str">
        <f t="shared" si="20"/>
        <v/>
      </c>
      <c r="AM363" s="176" t="str">
        <f t="shared" si="15"/>
        <v/>
      </c>
      <c r="AN363" s="55"/>
      <c r="AO363" s="55"/>
      <c r="AP363" s="55"/>
      <c r="AQ363" s="105" t="str">
        <f t="shared" si="16"/>
        <v/>
      </c>
      <c r="AR363" s="105"/>
      <c r="AS363" s="129" t="str">
        <f>'CADASTRO PROD'!I361</f>
        <v/>
      </c>
      <c r="AT363" s="129" t="str">
        <f t="shared" si="17"/>
        <v>0</v>
      </c>
      <c r="AU363" s="105" t="str">
        <f t="shared" si="21"/>
        <v/>
      </c>
      <c r="AV363" s="129"/>
      <c r="AW363" s="129"/>
      <c r="AX363" s="129"/>
      <c r="AY363" s="129"/>
      <c r="AZ363" s="129"/>
      <c r="BA363" s="55"/>
      <c r="BB363" s="55"/>
      <c r="BC363" s="55"/>
      <c r="BD363" s="55"/>
      <c r="BE363" s="55"/>
    </row>
    <row r="364" ht="30.0" customHeight="1">
      <c r="A364" s="1"/>
      <c r="B364" s="166" t="str">
        <f t="shared" si="1"/>
        <v>0</v>
      </c>
      <c r="C364" s="98" t="str">
        <f t="shared" si="18"/>
        <v>-</v>
      </c>
      <c r="D364" s="151" t="str">
        <f>IF('CADASTRO PROD'!D362 = "","", 'CADASTRO PROD'!D362)</f>
        <v/>
      </c>
      <c r="E364" s="100" t="str">
        <f>IF('CADASTRO PROD'!E362:G362 = "", "", 'CADASTRO PROD'!E362:G362)</f>
        <v/>
      </c>
      <c r="F364" s="92"/>
      <c r="G364" s="93"/>
      <c r="H364" s="101" t="str">
        <f>IFERROR(VLOOKUP(D364, 'CADASTRO PROD'!$D$8:$H$407, 5, FALSE),"")</f>
        <v/>
      </c>
      <c r="I364" s="101" t="str">
        <f>VLOOKUP(D364, 'INVENTÁRIO'!$D$11:$I$511, 6, FALSE)</f>
        <v/>
      </c>
      <c r="J364" s="98" t="str">
        <f t="shared" si="2"/>
        <v/>
      </c>
      <c r="K364" s="103" t="str">
        <f>IF(D364 = "", "", SUMIFS('LANÇAMENTOS ENT'!T:T, 'LANÇAMENTOS ENT'!E:E, D364))</f>
        <v>  </v>
      </c>
      <c r="L364" s="103" t="str">
        <f>IF(D364 = "", "",SUMIFS('LANÇAMENTOS SAÍ'!M:M, 'LANÇAMENTOS SAÍ'!E:E, D364))</f>
        <v>  </v>
      </c>
      <c r="M364" s="124" t="str">
        <f>IF(D364 = "", "", SUMIFS('LANÇAMENTOS ENT'!N:N, 'LANÇAMENTOS ENT'!E:E, D364))</f>
        <v/>
      </c>
      <c r="N364" s="124" t="str">
        <f>IF(D364 = "", "",SUMIFS('LANÇAMENTOS SAÍ'!K:K, 'LANÇAMENTOS SAÍ'!E:E, D364))</f>
        <v/>
      </c>
      <c r="O364" s="195" t="str">
        <f>IFERROR(VLOOKUP(D364,'INVENTÁRIO'!$D$11:$L$411, 9, FALSE)/SUM('INVENTÁRIO'!L:L),"")</f>
        <v>0.0%</v>
      </c>
      <c r="P364" s="195" t="str">
        <f>IFERROR(I364/SUM('INVENTÁRIO'!I:I), "")</f>
        <v>0.0%</v>
      </c>
      <c r="Q364" s="124" t="str">
        <f t="shared" si="3"/>
        <v/>
      </c>
      <c r="R364" s="124" t="str">
        <f t="shared" si="4"/>
        <v/>
      </c>
      <c r="S364" s="185"/>
      <c r="T364" s="185"/>
      <c r="U364" s="35"/>
      <c r="V364" s="4"/>
      <c r="W364" s="4"/>
      <c r="X364" s="4"/>
      <c r="Y364" s="55"/>
      <c r="Z364" s="55" t="str">
        <f t="shared" si="6"/>
        <v/>
      </c>
      <c r="AA364" s="105" t="str">
        <f t="shared" si="7"/>
        <v/>
      </c>
      <c r="AB364" s="152" t="str">
        <f t="shared" si="8"/>
        <v/>
      </c>
      <c r="AC364" s="55"/>
      <c r="AD364" s="55" t="str">
        <f t="shared" si="9"/>
        <v/>
      </c>
      <c r="AE364" s="105" t="str">
        <f t="shared" si="19"/>
        <v/>
      </c>
      <c r="AF364" s="55" t="str">
        <f t="shared" si="10"/>
        <v/>
      </c>
      <c r="AG364" s="55"/>
      <c r="AH364" s="55" t="str">
        <f t="shared" si="11"/>
        <v>#NUM!</v>
      </c>
      <c r="AI364" s="55" t="str">
        <f t="shared" si="12"/>
        <v>#NUM!</v>
      </c>
      <c r="AJ364" s="152" t="str">
        <f t="shared" si="13"/>
        <v/>
      </c>
      <c r="AK364" s="176" t="str">
        <f t="shared" si="14"/>
        <v/>
      </c>
      <c r="AL364" s="176" t="str">
        <f t="shared" si="20"/>
        <v/>
      </c>
      <c r="AM364" s="176" t="str">
        <f t="shared" si="15"/>
        <v/>
      </c>
      <c r="AN364" s="55"/>
      <c r="AO364" s="55"/>
      <c r="AP364" s="55"/>
      <c r="AQ364" s="105" t="str">
        <f t="shared" si="16"/>
        <v/>
      </c>
      <c r="AR364" s="105"/>
      <c r="AS364" s="129" t="str">
        <f>'CADASTRO PROD'!I362</f>
        <v/>
      </c>
      <c r="AT364" s="129" t="str">
        <f t="shared" si="17"/>
        <v>0</v>
      </c>
      <c r="AU364" s="105" t="str">
        <f t="shared" si="21"/>
        <v/>
      </c>
      <c r="AV364" s="129"/>
      <c r="AW364" s="129"/>
      <c r="AX364" s="129"/>
      <c r="AY364" s="129"/>
      <c r="AZ364" s="129"/>
      <c r="BA364" s="55"/>
      <c r="BB364" s="55"/>
      <c r="BC364" s="55"/>
      <c r="BD364" s="55"/>
      <c r="BE364" s="55"/>
    </row>
    <row r="365" ht="30.0" customHeight="1">
      <c r="A365" s="1"/>
      <c r="B365" s="166" t="str">
        <f t="shared" si="1"/>
        <v>0</v>
      </c>
      <c r="C365" s="108" t="str">
        <f t="shared" si="18"/>
        <v>-</v>
      </c>
      <c r="D365" s="150" t="str">
        <f>IF('CADASTRO PROD'!D363 = "","", 'CADASTRO PROD'!D363)</f>
        <v/>
      </c>
      <c r="E365" s="110" t="str">
        <f>IF('CADASTRO PROD'!E363:G363 = "", "", 'CADASTRO PROD'!E363:G363)</f>
        <v/>
      </c>
      <c r="F365" s="92"/>
      <c r="G365" s="93"/>
      <c r="H365" s="111" t="str">
        <f>IFERROR(VLOOKUP(D365, 'CADASTRO PROD'!$D$8:$H$407, 5, FALSE),"")</f>
        <v/>
      </c>
      <c r="I365" s="111" t="str">
        <f>VLOOKUP(D365, 'INVENTÁRIO'!$D$11:$I$511, 6, FALSE)</f>
        <v/>
      </c>
      <c r="J365" s="108" t="str">
        <f t="shared" si="2"/>
        <v/>
      </c>
      <c r="K365" s="113" t="str">
        <f>IF(D365 = "", "", SUMIFS('LANÇAMENTOS ENT'!T:T, 'LANÇAMENTOS ENT'!E:E, D365))</f>
        <v>  </v>
      </c>
      <c r="L365" s="113" t="str">
        <f>IF(D365 = "", "",SUMIFS('LANÇAMENTOS SAÍ'!M:M, 'LANÇAMENTOS SAÍ'!E:E, D365))</f>
        <v>  </v>
      </c>
      <c r="M365" s="132" t="str">
        <f>IF(D365 = "", "", SUMIFS('LANÇAMENTOS ENT'!N:N, 'LANÇAMENTOS ENT'!E:E, D365))</f>
        <v/>
      </c>
      <c r="N365" s="132" t="str">
        <f>IF(D365 = "", "",SUMIFS('LANÇAMENTOS SAÍ'!K:K, 'LANÇAMENTOS SAÍ'!E:E, D365))</f>
        <v/>
      </c>
      <c r="O365" s="197" t="str">
        <f>IFERROR(VLOOKUP(D365,'INVENTÁRIO'!$D$11:$L$411, 9, FALSE)/SUM('INVENTÁRIO'!L:L),"")</f>
        <v>0.0%</v>
      </c>
      <c r="P365" s="197" t="str">
        <f>IFERROR(I365/SUM('INVENTÁRIO'!I:I), "")</f>
        <v>0.0%</v>
      </c>
      <c r="Q365" s="132" t="str">
        <f t="shared" si="3"/>
        <v/>
      </c>
      <c r="R365" s="132" t="str">
        <f t="shared" si="4"/>
        <v/>
      </c>
      <c r="S365" s="185"/>
      <c r="T365" s="185"/>
      <c r="U365" s="35"/>
      <c r="V365" s="4"/>
      <c r="W365" s="4"/>
      <c r="X365" s="4"/>
      <c r="Y365" s="55"/>
      <c r="Z365" s="55" t="str">
        <f t="shared" si="6"/>
        <v/>
      </c>
      <c r="AA365" s="105" t="str">
        <f t="shared" si="7"/>
        <v/>
      </c>
      <c r="AB365" s="152" t="str">
        <f t="shared" si="8"/>
        <v/>
      </c>
      <c r="AC365" s="55"/>
      <c r="AD365" s="55" t="str">
        <f t="shared" si="9"/>
        <v/>
      </c>
      <c r="AE365" s="105" t="str">
        <f t="shared" si="19"/>
        <v/>
      </c>
      <c r="AF365" s="55" t="str">
        <f t="shared" si="10"/>
        <v/>
      </c>
      <c r="AG365" s="55"/>
      <c r="AH365" s="55" t="str">
        <f t="shared" si="11"/>
        <v>#NUM!</v>
      </c>
      <c r="AI365" s="55" t="str">
        <f t="shared" si="12"/>
        <v>#NUM!</v>
      </c>
      <c r="AJ365" s="152" t="str">
        <f t="shared" si="13"/>
        <v/>
      </c>
      <c r="AK365" s="176" t="str">
        <f t="shared" si="14"/>
        <v/>
      </c>
      <c r="AL365" s="176" t="str">
        <f t="shared" si="20"/>
        <v/>
      </c>
      <c r="AM365" s="176" t="str">
        <f t="shared" si="15"/>
        <v/>
      </c>
      <c r="AN365" s="55"/>
      <c r="AO365" s="55"/>
      <c r="AP365" s="55"/>
      <c r="AQ365" s="105" t="str">
        <f t="shared" si="16"/>
        <v/>
      </c>
      <c r="AR365" s="105"/>
      <c r="AS365" s="129" t="str">
        <f>'CADASTRO PROD'!I363</f>
        <v/>
      </c>
      <c r="AT365" s="129" t="str">
        <f t="shared" si="17"/>
        <v>0</v>
      </c>
      <c r="AU365" s="105" t="str">
        <f t="shared" si="21"/>
        <v/>
      </c>
      <c r="AV365" s="129"/>
      <c r="AW365" s="129"/>
      <c r="AX365" s="129"/>
      <c r="AY365" s="129"/>
      <c r="AZ365" s="129"/>
      <c r="BA365" s="55"/>
      <c r="BB365" s="55"/>
      <c r="BC365" s="55"/>
      <c r="BD365" s="55"/>
      <c r="BE365" s="55"/>
    </row>
    <row r="366" ht="30.0" customHeight="1">
      <c r="A366" s="1"/>
      <c r="B366" s="166" t="str">
        <f t="shared" si="1"/>
        <v>0</v>
      </c>
      <c r="C366" s="98" t="str">
        <f t="shared" si="18"/>
        <v>-</v>
      </c>
      <c r="D366" s="151" t="str">
        <f>IF('CADASTRO PROD'!D364 = "","", 'CADASTRO PROD'!D364)</f>
        <v/>
      </c>
      <c r="E366" s="100" t="str">
        <f>IF('CADASTRO PROD'!E364:G364 = "", "", 'CADASTRO PROD'!E364:G364)</f>
        <v/>
      </c>
      <c r="F366" s="92"/>
      <c r="G366" s="93"/>
      <c r="H366" s="101" t="str">
        <f>IFERROR(VLOOKUP(D366, 'CADASTRO PROD'!$D$8:$H$407, 5, FALSE),"")</f>
        <v/>
      </c>
      <c r="I366" s="101" t="str">
        <f>VLOOKUP(D366, 'INVENTÁRIO'!$D$11:$I$511, 6, FALSE)</f>
        <v/>
      </c>
      <c r="J366" s="98" t="str">
        <f t="shared" si="2"/>
        <v/>
      </c>
      <c r="K366" s="103" t="str">
        <f>IF(D366 = "", "", SUMIFS('LANÇAMENTOS ENT'!T:T, 'LANÇAMENTOS ENT'!E:E, D366))</f>
        <v>  </v>
      </c>
      <c r="L366" s="103" t="str">
        <f>IF(D366 = "", "",SUMIFS('LANÇAMENTOS SAÍ'!M:M, 'LANÇAMENTOS SAÍ'!E:E, D366))</f>
        <v>  </v>
      </c>
      <c r="M366" s="124" t="str">
        <f>IF(D366 = "", "", SUMIFS('LANÇAMENTOS ENT'!N:N, 'LANÇAMENTOS ENT'!E:E, D366))</f>
        <v/>
      </c>
      <c r="N366" s="124" t="str">
        <f>IF(D366 = "", "",SUMIFS('LANÇAMENTOS SAÍ'!K:K, 'LANÇAMENTOS SAÍ'!E:E, D366))</f>
        <v/>
      </c>
      <c r="O366" s="195" t="str">
        <f>IFERROR(VLOOKUP(D366,'INVENTÁRIO'!$D$11:$L$411, 9, FALSE)/SUM('INVENTÁRIO'!L:L),"")</f>
        <v>0.0%</v>
      </c>
      <c r="P366" s="195" t="str">
        <f>IFERROR(I366/SUM('INVENTÁRIO'!I:I), "")</f>
        <v>0.0%</v>
      </c>
      <c r="Q366" s="124" t="str">
        <f t="shared" si="3"/>
        <v/>
      </c>
      <c r="R366" s="124" t="str">
        <f t="shared" si="4"/>
        <v/>
      </c>
      <c r="S366" s="185"/>
      <c r="T366" s="185"/>
      <c r="U366" s="35"/>
      <c r="V366" s="4"/>
      <c r="W366" s="4"/>
      <c r="X366" s="4"/>
      <c r="Y366" s="55"/>
      <c r="Z366" s="55" t="str">
        <f t="shared" si="6"/>
        <v/>
      </c>
      <c r="AA366" s="105" t="str">
        <f t="shared" si="7"/>
        <v/>
      </c>
      <c r="AB366" s="152" t="str">
        <f t="shared" si="8"/>
        <v/>
      </c>
      <c r="AC366" s="55"/>
      <c r="AD366" s="55" t="str">
        <f t="shared" si="9"/>
        <v/>
      </c>
      <c r="AE366" s="105" t="str">
        <f t="shared" si="19"/>
        <v/>
      </c>
      <c r="AF366" s="55" t="str">
        <f t="shared" si="10"/>
        <v/>
      </c>
      <c r="AG366" s="55"/>
      <c r="AH366" s="55" t="str">
        <f t="shared" si="11"/>
        <v>#NUM!</v>
      </c>
      <c r="AI366" s="55" t="str">
        <f t="shared" si="12"/>
        <v>#NUM!</v>
      </c>
      <c r="AJ366" s="152" t="str">
        <f t="shared" si="13"/>
        <v/>
      </c>
      <c r="AK366" s="176" t="str">
        <f t="shared" si="14"/>
        <v/>
      </c>
      <c r="AL366" s="176" t="str">
        <f t="shared" si="20"/>
        <v/>
      </c>
      <c r="AM366" s="176" t="str">
        <f t="shared" si="15"/>
        <v/>
      </c>
      <c r="AN366" s="55"/>
      <c r="AO366" s="55"/>
      <c r="AP366" s="55"/>
      <c r="AQ366" s="105" t="str">
        <f t="shared" si="16"/>
        <v/>
      </c>
      <c r="AR366" s="105"/>
      <c r="AS366" s="129" t="str">
        <f>'CADASTRO PROD'!I364</f>
        <v/>
      </c>
      <c r="AT366" s="129" t="str">
        <f t="shared" si="17"/>
        <v>0</v>
      </c>
      <c r="AU366" s="105" t="str">
        <f t="shared" si="21"/>
        <v/>
      </c>
      <c r="AV366" s="129"/>
      <c r="AW366" s="129"/>
      <c r="AX366" s="129"/>
      <c r="AY366" s="129"/>
      <c r="AZ366" s="129"/>
      <c r="BA366" s="55"/>
      <c r="BB366" s="55"/>
      <c r="BC366" s="55"/>
      <c r="BD366" s="55"/>
      <c r="BE366" s="55"/>
    </row>
    <row r="367" ht="30.0" customHeight="1">
      <c r="A367" s="1"/>
      <c r="B367" s="166" t="str">
        <f t="shared" si="1"/>
        <v>0</v>
      </c>
      <c r="C367" s="108" t="str">
        <f t="shared" si="18"/>
        <v>-</v>
      </c>
      <c r="D367" s="150" t="str">
        <f>IF('CADASTRO PROD'!D365 = "","", 'CADASTRO PROD'!D365)</f>
        <v/>
      </c>
      <c r="E367" s="110" t="str">
        <f>IF('CADASTRO PROD'!E365:G365 = "", "", 'CADASTRO PROD'!E365:G365)</f>
        <v/>
      </c>
      <c r="F367" s="92"/>
      <c r="G367" s="93"/>
      <c r="H367" s="111" t="str">
        <f>IFERROR(VLOOKUP(D367, 'CADASTRO PROD'!$D$8:$H$407, 5, FALSE),"")</f>
        <v/>
      </c>
      <c r="I367" s="111" t="str">
        <f>VLOOKUP(D367, 'INVENTÁRIO'!$D$11:$I$511, 6, FALSE)</f>
        <v/>
      </c>
      <c r="J367" s="108" t="str">
        <f t="shared" si="2"/>
        <v/>
      </c>
      <c r="K367" s="113" t="str">
        <f>IF(D367 = "", "", SUMIFS('LANÇAMENTOS ENT'!T:T, 'LANÇAMENTOS ENT'!E:E, D367))</f>
        <v>  </v>
      </c>
      <c r="L367" s="113" t="str">
        <f>IF(D367 = "", "",SUMIFS('LANÇAMENTOS SAÍ'!M:M, 'LANÇAMENTOS SAÍ'!E:E, D367))</f>
        <v>  </v>
      </c>
      <c r="M367" s="132" t="str">
        <f>IF(D367 = "", "", SUMIFS('LANÇAMENTOS ENT'!N:N, 'LANÇAMENTOS ENT'!E:E, D367))</f>
        <v/>
      </c>
      <c r="N367" s="132" t="str">
        <f>IF(D367 = "", "",SUMIFS('LANÇAMENTOS SAÍ'!K:K, 'LANÇAMENTOS SAÍ'!E:E, D367))</f>
        <v/>
      </c>
      <c r="O367" s="197" t="str">
        <f>IFERROR(VLOOKUP(D367,'INVENTÁRIO'!$D$11:$L$411, 9, FALSE)/SUM('INVENTÁRIO'!L:L),"")</f>
        <v>0.0%</v>
      </c>
      <c r="P367" s="197" t="str">
        <f>IFERROR(I367/SUM('INVENTÁRIO'!I:I), "")</f>
        <v>0.0%</v>
      </c>
      <c r="Q367" s="132" t="str">
        <f t="shared" si="3"/>
        <v/>
      </c>
      <c r="R367" s="132" t="str">
        <f t="shared" si="4"/>
        <v/>
      </c>
      <c r="S367" s="185"/>
      <c r="T367" s="185"/>
      <c r="U367" s="35"/>
      <c r="V367" s="4"/>
      <c r="W367" s="4"/>
      <c r="X367" s="4"/>
      <c r="Y367" s="55"/>
      <c r="Z367" s="55" t="str">
        <f t="shared" si="6"/>
        <v/>
      </c>
      <c r="AA367" s="105" t="str">
        <f t="shared" si="7"/>
        <v/>
      </c>
      <c r="AB367" s="152" t="str">
        <f t="shared" si="8"/>
        <v/>
      </c>
      <c r="AC367" s="55"/>
      <c r="AD367" s="55" t="str">
        <f t="shared" si="9"/>
        <v/>
      </c>
      <c r="AE367" s="105" t="str">
        <f t="shared" si="19"/>
        <v/>
      </c>
      <c r="AF367" s="55" t="str">
        <f t="shared" si="10"/>
        <v/>
      </c>
      <c r="AG367" s="55"/>
      <c r="AH367" s="55" t="str">
        <f t="shared" si="11"/>
        <v>#NUM!</v>
      </c>
      <c r="AI367" s="55" t="str">
        <f t="shared" si="12"/>
        <v>#NUM!</v>
      </c>
      <c r="AJ367" s="152" t="str">
        <f t="shared" si="13"/>
        <v/>
      </c>
      <c r="AK367" s="176" t="str">
        <f t="shared" si="14"/>
        <v/>
      </c>
      <c r="AL367" s="176" t="str">
        <f t="shared" si="20"/>
        <v/>
      </c>
      <c r="AM367" s="176" t="str">
        <f t="shared" si="15"/>
        <v/>
      </c>
      <c r="AN367" s="55"/>
      <c r="AO367" s="55"/>
      <c r="AP367" s="55"/>
      <c r="AQ367" s="105" t="str">
        <f t="shared" si="16"/>
        <v/>
      </c>
      <c r="AR367" s="105"/>
      <c r="AS367" s="129" t="str">
        <f>'CADASTRO PROD'!I365</f>
        <v/>
      </c>
      <c r="AT367" s="129" t="str">
        <f t="shared" si="17"/>
        <v>0</v>
      </c>
      <c r="AU367" s="105" t="str">
        <f t="shared" si="21"/>
        <v/>
      </c>
      <c r="AV367" s="129"/>
      <c r="AW367" s="129"/>
      <c r="AX367" s="129"/>
      <c r="AY367" s="129"/>
      <c r="AZ367" s="129"/>
      <c r="BA367" s="55"/>
      <c r="BB367" s="55"/>
      <c r="BC367" s="55"/>
      <c r="BD367" s="55"/>
      <c r="BE367" s="55"/>
    </row>
    <row r="368" ht="30.0" customHeight="1">
      <c r="A368" s="1"/>
      <c r="B368" s="166" t="str">
        <f t="shared" si="1"/>
        <v>0</v>
      </c>
      <c r="C368" s="98" t="str">
        <f t="shared" si="18"/>
        <v>-</v>
      </c>
      <c r="D368" s="151" t="str">
        <f>IF('CADASTRO PROD'!D366 = "","", 'CADASTRO PROD'!D366)</f>
        <v/>
      </c>
      <c r="E368" s="100" t="str">
        <f>IF('CADASTRO PROD'!E366:G366 = "", "", 'CADASTRO PROD'!E366:G366)</f>
        <v/>
      </c>
      <c r="F368" s="92"/>
      <c r="G368" s="93"/>
      <c r="H368" s="101" t="str">
        <f>IFERROR(VLOOKUP(D368, 'CADASTRO PROD'!$D$8:$H$407, 5, FALSE),"")</f>
        <v/>
      </c>
      <c r="I368" s="101" t="str">
        <f>VLOOKUP(D368, 'INVENTÁRIO'!$D$11:$I$511, 6, FALSE)</f>
        <v/>
      </c>
      <c r="J368" s="98" t="str">
        <f t="shared" si="2"/>
        <v/>
      </c>
      <c r="K368" s="103" t="str">
        <f>IF(D368 = "", "", SUMIFS('LANÇAMENTOS ENT'!T:T, 'LANÇAMENTOS ENT'!E:E, D368))</f>
        <v>  </v>
      </c>
      <c r="L368" s="103" t="str">
        <f>IF(D368 = "", "",SUMIFS('LANÇAMENTOS SAÍ'!M:M, 'LANÇAMENTOS SAÍ'!E:E, D368))</f>
        <v>  </v>
      </c>
      <c r="M368" s="124" t="str">
        <f>IF(D368 = "", "", SUMIFS('LANÇAMENTOS ENT'!N:N, 'LANÇAMENTOS ENT'!E:E, D368))</f>
        <v/>
      </c>
      <c r="N368" s="124" t="str">
        <f>IF(D368 = "", "",SUMIFS('LANÇAMENTOS SAÍ'!K:K, 'LANÇAMENTOS SAÍ'!E:E, D368))</f>
        <v/>
      </c>
      <c r="O368" s="195" t="str">
        <f>IFERROR(VLOOKUP(D368,'INVENTÁRIO'!$D$11:$L$411, 9, FALSE)/SUM('INVENTÁRIO'!L:L),"")</f>
        <v>0.0%</v>
      </c>
      <c r="P368" s="195" t="str">
        <f>IFERROR(I368/SUM('INVENTÁRIO'!I:I), "")</f>
        <v>0.0%</v>
      </c>
      <c r="Q368" s="124" t="str">
        <f t="shared" si="3"/>
        <v/>
      </c>
      <c r="R368" s="124" t="str">
        <f t="shared" si="4"/>
        <v/>
      </c>
      <c r="S368" s="185"/>
      <c r="T368" s="185"/>
      <c r="U368" s="35"/>
      <c r="V368" s="4"/>
      <c r="W368" s="4"/>
      <c r="X368" s="4"/>
      <c r="Y368" s="55"/>
      <c r="Z368" s="55" t="str">
        <f t="shared" si="6"/>
        <v/>
      </c>
      <c r="AA368" s="105" t="str">
        <f t="shared" si="7"/>
        <v/>
      </c>
      <c r="AB368" s="152" t="str">
        <f t="shared" si="8"/>
        <v/>
      </c>
      <c r="AC368" s="55"/>
      <c r="AD368" s="55" t="str">
        <f t="shared" si="9"/>
        <v/>
      </c>
      <c r="AE368" s="105" t="str">
        <f t="shared" si="19"/>
        <v/>
      </c>
      <c r="AF368" s="55" t="str">
        <f t="shared" si="10"/>
        <v/>
      </c>
      <c r="AG368" s="55"/>
      <c r="AH368" s="55" t="str">
        <f t="shared" si="11"/>
        <v>#NUM!</v>
      </c>
      <c r="AI368" s="55" t="str">
        <f t="shared" si="12"/>
        <v>#NUM!</v>
      </c>
      <c r="AJ368" s="152" t="str">
        <f t="shared" si="13"/>
        <v/>
      </c>
      <c r="AK368" s="176" t="str">
        <f t="shared" si="14"/>
        <v/>
      </c>
      <c r="AL368" s="176" t="str">
        <f t="shared" si="20"/>
        <v/>
      </c>
      <c r="AM368" s="176" t="str">
        <f t="shared" si="15"/>
        <v/>
      </c>
      <c r="AN368" s="55"/>
      <c r="AO368" s="55"/>
      <c r="AP368" s="55"/>
      <c r="AQ368" s="105" t="str">
        <f t="shared" si="16"/>
        <v/>
      </c>
      <c r="AR368" s="105"/>
      <c r="AS368" s="129" t="str">
        <f>'CADASTRO PROD'!I366</f>
        <v/>
      </c>
      <c r="AT368" s="129" t="str">
        <f t="shared" si="17"/>
        <v>0</v>
      </c>
      <c r="AU368" s="105" t="str">
        <f t="shared" si="21"/>
        <v/>
      </c>
      <c r="AV368" s="129"/>
      <c r="AW368" s="129"/>
      <c r="AX368" s="129"/>
      <c r="AY368" s="129"/>
      <c r="AZ368" s="129"/>
      <c r="BA368" s="55"/>
      <c r="BB368" s="55"/>
      <c r="BC368" s="55"/>
      <c r="BD368" s="55"/>
      <c r="BE368" s="55"/>
    </row>
    <row r="369" ht="30.0" customHeight="1">
      <c r="A369" s="1"/>
      <c r="B369" s="166" t="str">
        <f t="shared" si="1"/>
        <v>0</v>
      </c>
      <c r="C369" s="108" t="str">
        <f t="shared" si="18"/>
        <v>-</v>
      </c>
      <c r="D369" s="150" t="str">
        <f>IF('CADASTRO PROD'!D367 = "","", 'CADASTRO PROD'!D367)</f>
        <v/>
      </c>
      <c r="E369" s="110" t="str">
        <f>IF('CADASTRO PROD'!E367:G367 = "", "", 'CADASTRO PROD'!E367:G367)</f>
        <v/>
      </c>
      <c r="F369" s="92"/>
      <c r="G369" s="93"/>
      <c r="H369" s="111" t="str">
        <f>IFERROR(VLOOKUP(D369, 'CADASTRO PROD'!$D$8:$H$407, 5, FALSE),"")</f>
        <v/>
      </c>
      <c r="I369" s="111" t="str">
        <f>VLOOKUP(D369, 'INVENTÁRIO'!$D$11:$I$511, 6, FALSE)</f>
        <v/>
      </c>
      <c r="J369" s="108" t="str">
        <f t="shared" si="2"/>
        <v/>
      </c>
      <c r="K369" s="113" t="str">
        <f>IF(D369 = "", "", SUMIFS('LANÇAMENTOS ENT'!T:T, 'LANÇAMENTOS ENT'!E:E, D369))</f>
        <v>  </v>
      </c>
      <c r="L369" s="113" t="str">
        <f>IF(D369 = "", "",SUMIFS('LANÇAMENTOS SAÍ'!M:M, 'LANÇAMENTOS SAÍ'!E:E, D369))</f>
        <v>  </v>
      </c>
      <c r="M369" s="132" t="str">
        <f>IF(D369 = "", "", SUMIFS('LANÇAMENTOS ENT'!N:N, 'LANÇAMENTOS ENT'!E:E, D369))</f>
        <v/>
      </c>
      <c r="N369" s="132" t="str">
        <f>IF(D369 = "", "",SUMIFS('LANÇAMENTOS SAÍ'!K:K, 'LANÇAMENTOS SAÍ'!E:E, D369))</f>
        <v/>
      </c>
      <c r="O369" s="197" t="str">
        <f>IFERROR(VLOOKUP(D369,'INVENTÁRIO'!$D$11:$L$411, 9, FALSE)/SUM('INVENTÁRIO'!L:L),"")</f>
        <v>0.0%</v>
      </c>
      <c r="P369" s="197" t="str">
        <f>IFERROR(I369/SUM('INVENTÁRIO'!I:I), "")</f>
        <v>0.0%</v>
      </c>
      <c r="Q369" s="132" t="str">
        <f t="shared" si="3"/>
        <v/>
      </c>
      <c r="R369" s="132" t="str">
        <f t="shared" si="4"/>
        <v/>
      </c>
      <c r="S369" s="185"/>
      <c r="T369" s="185"/>
      <c r="U369" s="35"/>
      <c r="V369" s="4"/>
      <c r="W369" s="4"/>
      <c r="X369" s="4"/>
      <c r="Y369" s="55"/>
      <c r="Z369" s="55" t="str">
        <f t="shared" si="6"/>
        <v/>
      </c>
      <c r="AA369" s="105" t="str">
        <f t="shared" si="7"/>
        <v/>
      </c>
      <c r="AB369" s="152" t="str">
        <f t="shared" si="8"/>
        <v/>
      </c>
      <c r="AC369" s="55"/>
      <c r="AD369" s="55" t="str">
        <f t="shared" si="9"/>
        <v/>
      </c>
      <c r="AE369" s="105" t="str">
        <f t="shared" si="19"/>
        <v/>
      </c>
      <c r="AF369" s="55" t="str">
        <f t="shared" si="10"/>
        <v/>
      </c>
      <c r="AG369" s="55"/>
      <c r="AH369" s="55" t="str">
        <f t="shared" si="11"/>
        <v>#NUM!</v>
      </c>
      <c r="AI369" s="55" t="str">
        <f t="shared" si="12"/>
        <v>#NUM!</v>
      </c>
      <c r="AJ369" s="152" t="str">
        <f t="shared" si="13"/>
        <v/>
      </c>
      <c r="AK369" s="176" t="str">
        <f t="shared" si="14"/>
        <v/>
      </c>
      <c r="AL369" s="176" t="str">
        <f t="shared" si="20"/>
        <v/>
      </c>
      <c r="AM369" s="176" t="str">
        <f t="shared" si="15"/>
        <v/>
      </c>
      <c r="AN369" s="55"/>
      <c r="AO369" s="55"/>
      <c r="AP369" s="55"/>
      <c r="AQ369" s="105" t="str">
        <f t="shared" si="16"/>
        <v/>
      </c>
      <c r="AR369" s="105"/>
      <c r="AS369" s="129" t="str">
        <f>'CADASTRO PROD'!I367</f>
        <v/>
      </c>
      <c r="AT369" s="129" t="str">
        <f t="shared" si="17"/>
        <v>0</v>
      </c>
      <c r="AU369" s="105" t="str">
        <f t="shared" si="21"/>
        <v/>
      </c>
      <c r="AV369" s="129"/>
      <c r="AW369" s="129"/>
      <c r="AX369" s="129"/>
      <c r="AY369" s="129"/>
      <c r="AZ369" s="129"/>
      <c r="BA369" s="55"/>
      <c r="BB369" s="55"/>
      <c r="BC369" s="55"/>
      <c r="BD369" s="55"/>
      <c r="BE369" s="55"/>
    </row>
    <row r="370" ht="30.0" customHeight="1">
      <c r="A370" s="1"/>
      <c r="B370" s="166" t="str">
        <f t="shared" si="1"/>
        <v>0</v>
      </c>
      <c r="C370" s="98" t="str">
        <f t="shared" si="18"/>
        <v>-</v>
      </c>
      <c r="D370" s="151" t="str">
        <f>IF('CADASTRO PROD'!D368 = "","", 'CADASTRO PROD'!D368)</f>
        <v/>
      </c>
      <c r="E370" s="100" t="str">
        <f>IF('CADASTRO PROD'!E368:G368 = "", "", 'CADASTRO PROD'!E368:G368)</f>
        <v/>
      </c>
      <c r="F370" s="92"/>
      <c r="G370" s="93"/>
      <c r="H370" s="101" t="str">
        <f>IFERROR(VLOOKUP(D370, 'CADASTRO PROD'!$D$8:$H$407, 5, FALSE),"")</f>
        <v/>
      </c>
      <c r="I370" s="101" t="str">
        <f>VLOOKUP(D370, 'INVENTÁRIO'!$D$11:$I$511, 6, FALSE)</f>
        <v/>
      </c>
      <c r="J370" s="98" t="str">
        <f t="shared" si="2"/>
        <v/>
      </c>
      <c r="K370" s="103" t="str">
        <f>IF(D370 = "", "", SUMIFS('LANÇAMENTOS ENT'!T:T, 'LANÇAMENTOS ENT'!E:E, D370))</f>
        <v>  </v>
      </c>
      <c r="L370" s="103" t="str">
        <f>IF(D370 = "", "",SUMIFS('LANÇAMENTOS SAÍ'!M:M, 'LANÇAMENTOS SAÍ'!E:E, D370))</f>
        <v>  </v>
      </c>
      <c r="M370" s="124" t="str">
        <f>IF(D370 = "", "", SUMIFS('LANÇAMENTOS ENT'!N:N, 'LANÇAMENTOS ENT'!E:E, D370))</f>
        <v/>
      </c>
      <c r="N370" s="124" t="str">
        <f>IF(D370 = "", "",SUMIFS('LANÇAMENTOS SAÍ'!K:K, 'LANÇAMENTOS SAÍ'!E:E, D370))</f>
        <v/>
      </c>
      <c r="O370" s="195" t="str">
        <f>IFERROR(VLOOKUP(D370,'INVENTÁRIO'!$D$11:$L$411, 9, FALSE)/SUM('INVENTÁRIO'!L:L),"")</f>
        <v>0.0%</v>
      </c>
      <c r="P370" s="195" t="str">
        <f>IFERROR(I370/SUM('INVENTÁRIO'!I:I), "")</f>
        <v>0.0%</v>
      </c>
      <c r="Q370" s="124" t="str">
        <f t="shared" si="3"/>
        <v/>
      </c>
      <c r="R370" s="124" t="str">
        <f t="shared" si="4"/>
        <v/>
      </c>
      <c r="S370" s="185"/>
      <c r="T370" s="185"/>
      <c r="U370" s="35"/>
      <c r="V370" s="4"/>
      <c r="W370" s="4"/>
      <c r="X370" s="4"/>
      <c r="Y370" s="55"/>
      <c r="Z370" s="55" t="str">
        <f t="shared" si="6"/>
        <v/>
      </c>
      <c r="AA370" s="105" t="str">
        <f t="shared" si="7"/>
        <v/>
      </c>
      <c r="AB370" s="152" t="str">
        <f t="shared" si="8"/>
        <v/>
      </c>
      <c r="AC370" s="55"/>
      <c r="AD370" s="55" t="str">
        <f t="shared" si="9"/>
        <v/>
      </c>
      <c r="AE370" s="105" t="str">
        <f t="shared" si="19"/>
        <v/>
      </c>
      <c r="AF370" s="55" t="str">
        <f t="shared" si="10"/>
        <v/>
      </c>
      <c r="AG370" s="55"/>
      <c r="AH370" s="55" t="str">
        <f t="shared" si="11"/>
        <v>#NUM!</v>
      </c>
      <c r="AI370" s="55" t="str">
        <f t="shared" si="12"/>
        <v>#NUM!</v>
      </c>
      <c r="AJ370" s="152" t="str">
        <f t="shared" si="13"/>
        <v/>
      </c>
      <c r="AK370" s="176" t="str">
        <f t="shared" si="14"/>
        <v/>
      </c>
      <c r="AL370" s="176" t="str">
        <f t="shared" si="20"/>
        <v/>
      </c>
      <c r="AM370" s="176" t="str">
        <f t="shared" si="15"/>
        <v/>
      </c>
      <c r="AN370" s="55"/>
      <c r="AO370" s="55"/>
      <c r="AP370" s="55"/>
      <c r="AQ370" s="105" t="str">
        <f t="shared" si="16"/>
        <v/>
      </c>
      <c r="AR370" s="105"/>
      <c r="AS370" s="129" t="str">
        <f>'CADASTRO PROD'!I368</f>
        <v/>
      </c>
      <c r="AT370" s="129" t="str">
        <f t="shared" si="17"/>
        <v>0</v>
      </c>
      <c r="AU370" s="105" t="str">
        <f t="shared" si="21"/>
        <v/>
      </c>
      <c r="AV370" s="129"/>
      <c r="AW370" s="129"/>
      <c r="AX370" s="129"/>
      <c r="AY370" s="129"/>
      <c r="AZ370" s="129"/>
      <c r="BA370" s="55"/>
      <c r="BB370" s="55"/>
      <c r="BC370" s="55"/>
      <c r="BD370" s="55"/>
      <c r="BE370" s="55"/>
    </row>
    <row r="371" ht="30.0" customHeight="1">
      <c r="A371" s="1"/>
      <c r="B371" s="166" t="str">
        <f t="shared" si="1"/>
        <v>0</v>
      </c>
      <c r="C371" s="108" t="str">
        <f t="shared" si="18"/>
        <v>-</v>
      </c>
      <c r="D371" s="150" t="str">
        <f>IF('CADASTRO PROD'!D369 = "","", 'CADASTRO PROD'!D369)</f>
        <v/>
      </c>
      <c r="E371" s="110" t="str">
        <f>IF('CADASTRO PROD'!E369:G369 = "", "", 'CADASTRO PROD'!E369:G369)</f>
        <v/>
      </c>
      <c r="F371" s="92"/>
      <c r="G371" s="93"/>
      <c r="H371" s="111" t="str">
        <f>IFERROR(VLOOKUP(D371, 'CADASTRO PROD'!$D$8:$H$407, 5, FALSE),"")</f>
        <v/>
      </c>
      <c r="I371" s="111" t="str">
        <f>VLOOKUP(D371, 'INVENTÁRIO'!$D$11:$I$511, 6, FALSE)</f>
        <v/>
      </c>
      <c r="J371" s="108" t="str">
        <f t="shared" si="2"/>
        <v/>
      </c>
      <c r="K371" s="113" t="str">
        <f>IF(D371 = "", "", SUMIFS('LANÇAMENTOS ENT'!T:T, 'LANÇAMENTOS ENT'!E:E, D371))</f>
        <v>  </v>
      </c>
      <c r="L371" s="113" t="str">
        <f>IF(D371 = "", "",SUMIFS('LANÇAMENTOS SAÍ'!M:M, 'LANÇAMENTOS SAÍ'!E:E, D371))</f>
        <v>  </v>
      </c>
      <c r="M371" s="132" t="str">
        <f>IF(D371 = "", "", SUMIFS('LANÇAMENTOS ENT'!N:N, 'LANÇAMENTOS ENT'!E:E, D371))</f>
        <v/>
      </c>
      <c r="N371" s="132" t="str">
        <f>IF(D371 = "", "",SUMIFS('LANÇAMENTOS SAÍ'!K:K, 'LANÇAMENTOS SAÍ'!E:E, D371))</f>
        <v/>
      </c>
      <c r="O371" s="197" t="str">
        <f>IFERROR(VLOOKUP(D371,'INVENTÁRIO'!$D$11:$L$411, 9, FALSE)/SUM('INVENTÁRIO'!L:L),"")</f>
        <v>0.0%</v>
      </c>
      <c r="P371" s="197" t="str">
        <f>IFERROR(I371/SUM('INVENTÁRIO'!I:I), "")</f>
        <v>0.0%</v>
      </c>
      <c r="Q371" s="132" t="str">
        <f t="shared" si="3"/>
        <v/>
      </c>
      <c r="R371" s="132" t="str">
        <f t="shared" si="4"/>
        <v/>
      </c>
      <c r="S371" s="185"/>
      <c r="T371" s="185"/>
      <c r="U371" s="35"/>
      <c r="V371" s="4"/>
      <c r="W371" s="4"/>
      <c r="X371" s="4"/>
      <c r="Y371" s="55"/>
      <c r="Z371" s="55" t="str">
        <f t="shared" si="6"/>
        <v/>
      </c>
      <c r="AA371" s="105" t="str">
        <f t="shared" si="7"/>
        <v/>
      </c>
      <c r="AB371" s="152" t="str">
        <f t="shared" si="8"/>
        <v/>
      </c>
      <c r="AC371" s="55"/>
      <c r="AD371" s="55" t="str">
        <f t="shared" si="9"/>
        <v/>
      </c>
      <c r="AE371" s="105" t="str">
        <f t="shared" si="19"/>
        <v/>
      </c>
      <c r="AF371" s="55" t="str">
        <f t="shared" si="10"/>
        <v/>
      </c>
      <c r="AG371" s="55"/>
      <c r="AH371" s="55" t="str">
        <f t="shared" si="11"/>
        <v>#NUM!</v>
      </c>
      <c r="AI371" s="55" t="str">
        <f t="shared" si="12"/>
        <v>#NUM!</v>
      </c>
      <c r="AJ371" s="152" t="str">
        <f t="shared" si="13"/>
        <v/>
      </c>
      <c r="AK371" s="176" t="str">
        <f t="shared" si="14"/>
        <v/>
      </c>
      <c r="AL371" s="176" t="str">
        <f t="shared" si="20"/>
        <v/>
      </c>
      <c r="AM371" s="176" t="str">
        <f t="shared" si="15"/>
        <v/>
      </c>
      <c r="AN371" s="55"/>
      <c r="AO371" s="55"/>
      <c r="AP371" s="55"/>
      <c r="AQ371" s="105" t="str">
        <f t="shared" si="16"/>
        <v/>
      </c>
      <c r="AR371" s="105"/>
      <c r="AS371" s="129" t="str">
        <f>'CADASTRO PROD'!I369</f>
        <v/>
      </c>
      <c r="AT371" s="129" t="str">
        <f t="shared" si="17"/>
        <v>0</v>
      </c>
      <c r="AU371" s="105" t="str">
        <f t="shared" si="21"/>
        <v/>
      </c>
      <c r="AV371" s="129"/>
      <c r="AW371" s="129"/>
      <c r="AX371" s="129"/>
      <c r="AY371" s="129"/>
      <c r="AZ371" s="129"/>
      <c r="BA371" s="55"/>
      <c r="BB371" s="55"/>
      <c r="BC371" s="55"/>
      <c r="BD371" s="55"/>
      <c r="BE371" s="55"/>
    </row>
    <row r="372" ht="30.0" customHeight="1">
      <c r="A372" s="1"/>
      <c r="B372" s="166" t="str">
        <f t="shared" si="1"/>
        <v>0</v>
      </c>
      <c r="C372" s="98" t="str">
        <f t="shared" si="18"/>
        <v>-</v>
      </c>
      <c r="D372" s="151" t="str">
        <f>IF('CADASTRO PROD'!D370 = "","", 'CADASTRO PROD'!D370)</f>
        <v/>
      </c>
      <c r="E372" s="100" t="str">
        <f>IF('CADASTRO PROD'!E370:G370 = "", "", 'CADASTRO PROD'!E370:G370)</f>
        <v/>
      </c>
      <c r="F372" s="92"/>
      <c r="G372" s="93"/>
      <c r="H372" s="101" t="str">
        <f>IFERROR(VLOOKUP(D372, 'CADASTRO PROD'!$D$8:$H$407, 5, FALSE),"")</f>
        <v/>
      </c>
      <c r="I372" s="101" t="str">
        <f>VLOOKUP(D372, 'INVENTÁRIO'!$D$11:$I$511, 6, FALSE)</f>
        <v/>
      </c>
      <c r="J372" s="98" t="str">
        <f t="shared" si="2"/>
        <v/>
      </c>
      <c r="K372" s="103" t="str">
        <f>IF(D372 = "", "", SUMIFS('LANÇAMENTOS ENT'!T:T, 'LANÇAMENTOS ENT'!E:E, D372))</f>
        <v>  </v>
      </c>
      <c r="L372" s="103" t="str">
        <f>IF(D372 = "", "",SUMIFS('LANÇAMENTOS SAÍ'!M:M, 'LANÇAMENTOS SAÍ'!E:E, D372))</f>
        <v>  </v>
      </c>
      <c r="M372" s="124" t="str">
        <f>IF(D372 = "", "", SUMIFS('LANÇAMENTOS ENT'!N:N, 'LANÇAMENTOS ENT'!E:E, D372))</f>
        <v/>
      </c>
      <c r="N372" s="124" t="str">
        <f>IF(D372 = "", "",SUMIFS('LANÇAMENTOS SAÍ'!K:K, 'LANÇAMENTOS SAÍ'!E:E, D372))</f>
        <v/>
      </c>
      <c r="O372" s="195" t="str">
        <f>IFERROR(VLOOKUP(D372,'INVENTÁRIO'!$D$11:$L$411, 9, FALSE)/SUM('INVENTÁRIO'!L:L),"")</f>
        <v>0.0%</v>
      </c>
      <c r="P372" s="195" t="str">
        <f>IFERROR(I372/SUM('INVENTÁRIO'!I:I), "")</f>
        <v>0.0%</v>
      </c>
      <c r="Q372" s="124" t="str">
        <f t="shared" si="3"/>
        <v/>
      </c>
      <c r="R372" s="124" t="str">
        <f t="shared" si="4"/>
        <v/>
      </c>
      <c r="S372" s="185"/>
      <c r="T372" s="185"/>
      <c r="U372" s="35"/>
      <c r="V372" s="4"/>
      <c r="W372" s="4"/>
      <c r="X372" s="4"/>
      <c r="Y372" s="55"/>
      <c r="Z372" s="55" t="str">
        <f t="shared" si="6"/>
        <v/>
      </c>
      <c r="AA372" s="105" t="str">
        <f t="shared" si="7"/>
        <v/>
      </c>
      <c r="AB372" s="152" t="str">
        <f t="shared" si="8"/>
        <v/>
      </c>
      <c r="AC372" s="55"/>
      <c r="AD372" s="55" t="str">
        <f t="shared" si="9"/>
        <v/>
      </c>
      <c r="AE372" s="105" t="str">
        <f t="shared" si="19"/>
        <v/>
      </c>
      <c r="AF372" s="55" t="str">
        <f t="shared" si="10"/>
        <v/>
      </c>
      <c r="AG372" s="55"/>
      <c r="AH372" s="55" t="str">
        <f t="shared" si="11"/>
        <v>#NUM!</v>
      </c>
      <c r="AI372" s="55" t="str">
        <f t="shared" si="12"/>
        <v>#NUM!</v>
      </c>
      <c r="AJ372" s="152" t="str">
        <f t="shared" si="13"/>
        <v/>
      </c>
      <c r="AK372" s="176" t="str">
        <f t="shared" si="14"/>
        <v/>
      </c>
      <c r="AL372" s="176" t="str">
        <f t="shared" si="20"/>
        <v/>
      </c>
      <c r="AM372" s="176" t="str">
        <f t="shared" si="15"/>
        <v/>
      </c>
      <c r="AN372" s="55"/>
      <c r="AO372" s="55"/>
      <c r="AP372" s="55"/>
      <c r="AQ372" s="105" t="str">
        <f t="shared" si="16"/>
        <v/>
      </c>
      <c r="AR372" s="105"/>
      <c r="AS372" s="129" t="str">
        <f>'CADASTRO PROD'!I370</f>
        <v/>
      </c>
      <c r="AT372" s="129" t="str">
        <f t="shared" si="17"/>
        <v>0</v>
      </c>
      <c r="AU372" s="105" t="str">
        <f t="shared" si="21"/>
        <v/>
      </c>
      <c r="AV372" s="129"/>
      <c r="AW372" s="129"/>
      <c r="AX372" s="129"/>
      <c r="AY372" s="129"/>
      <c r="AZ372" s="129"/>
      <c r="BA372" s="55"/>
      <c r="BB372" s="55"/>
      <c r="BC372" s="55"/>
      <c r="BD372" s="55"/>
      <c r="BE372" s="55"/>
    </row>
    <row r="373" ht="30.0" customHeight="1">
      <c r="A373" s="1"/>
      <c r="B373" s="166" t="str">
        <f t="shared" si="1"/>
        <v>0</v>
      </c>
      <c r="C373" s="108" t="str">
        <f t="shared" si="18"/>
        <v>-</v>
      </c>
      <c r="D373" s="150" t="str">
        <f>IF('CADASTRO PROD'!D371 = "","", 'CADASTRO PROD'!D371)</f>
        <v/>
      </c>
      <c r="E373" s="110" t="str">
        <f>IF('CADASTRO PROD'!E371:G371 = "", "", 'CADASTRO PROD'!E371:G371)</f>
        <v/>
      </c>
      <c r="F373" s="92"/>
      <c r="G373" s="93"/>
      <c r="H373" s="111" t="str">
        <f>IFERROR(VLOOKUP(D373, 'CADASTRO PROD'!$D$8:$H$407, 5, FALSE),"")</f>
        <v/>
      </c>
      <c r="I373" s="111" t="str">
        <f>VLOOKUP(D373, 'INVENTÁRIO'!$D$11:$I$511, 6, FALSE)</f>
        <v/>
      </c>
      <c r="J373" s="108" t="str">
        <f t="shared" si="2"/>
        <v/>
      </c>
      <c r="K373" s="113" t="str">
        <f>IF(D373 = "", "", SUMIFS('LANÇAMENTOS ENT'!T:T, 'LANÇAMENTOS ENT'!E:E, D373))</f>
        <v>  </v>
      </c>
      <c r="L373" s="113" t="str">
        <f>IF(D373 = "", "",SUMIFS('LANÇAMENTOS SAÍ'!M:M, 'LANÇAMENTOS SAÍ'!E:E, D373))</f>
        <v>  </v>
      </c>
      <c r="M373" s="132" t="str">
        <f>IF(D373 = "", "", SUMIFS('LANÇAMENTOS ENT'!N:N, 'LANÇAMENTOS ENT'!E:E, D373))</f>
        <v/>
      </c>
      <c r="N373" s="132" t="str">
        <f>IF(D373 = "", "",SUMIFS('LANÇAMENTOS SAÍ'!K:K, 'LANÇAMENTOS SAÍ'!E:E, D373))</f>
        <v/>
      </c>
      <c r="O373" s="197" t="str">
        <f>IFERROR(VLOOKUP(D373,'INVENTÁRIO'!$D$11:$L$411, 9, FALSE)/SUM('INVENTÁRIO'!L:L),"")</f>
        <v>0.0%</v>
      </c>
      <c r="P373" s="197" t="str">
        <f>IFERROR(I373/SUM('INVENTÁRIO'!I:I), "")</f>
        <v>0.0%</v>
      </c>
      <c r="Q373" s="132" t="str">
        <f t="shared" si="3"/>
        <v/>
      </c>
      <c r="R373" s="132" t="str">
        <f t="shared" si="4"/>
        <v/>
      </c>
      <c r="S373" s="185"/>
      <c r="T373" s="185"/>
      <c r="U373" s="35"/>
      <c r="V373" s="4"/>
      <c r="W373" s="4"/>
      <c r="X373" s="4"/>
      <c r="Y373" s="55"/>
      <c r="Z373" s="55" t="str">
        <f t="shared" si="6"/>
        <v/>
      </c>
      <c r="AA373" s="105" t="str">
        <f t="shared" si="7"/>
        <v/>
      </c>
      <c r="AB373" s="152" t="str">
        <f t="shared" si="8"/>
        <v/>
      </c>
      <c r="AC373" s="55"/>
      <c r="AD373" s="55" t="str">
        <f t="shared" si="9"/>
        <v/>
      </c>
      <c r="AE373" s="105" t="str">
        <f t="shared" si="19"/>
        <v/>
      </c>
      <c r="AF373" s="55" t="str">
        <f t="shared" si="10"/>
        <v/>
      </c>
      <c r="AG373" s="55"/>
      <c r="AH373" s="55" t="str">
        <f t="shared" si="11"/>
        <v>#NUM!</v>
      </c>
      <c r="AI373" s="55" t="str">
        <f t="shared" si="12"/>
        <v>#NUM!</v>
      </c>
      <c r="AJ373" s="152" t="str">
        <f t="shared" si="13"/>
        <v/>
      </c>
      <c r="AK373" s="176" t="str">
        <f t="shared" si="14"/>
        <v/>
      </c>
      <c r="AL373" s="176" t="str">
        <f t="shared" si="20"/>
        <v/>
      </c>
      <c r="AM373" s="176" t="str">
        <f t="shared" si="15"/>
        <v/>
      </c>
      <c r="AN373" s="55"/>
      <c r="AO373" s="55"/>
      <c r="AP373" s="55"/>
      <c r="AQ373" s="105" t="str">
        <f t="shared" si="16"/>
        <v/>
      </c>
      <c r="AR373" s="105"/>
      <c r="AS373" s="129" t="str">
        <f>'CADASTRO PROD'!I371</f>
        <v/>
      </c>
      <c r="AT373" s="129" t="str">
        <f t="shared" si="17"/>
        <v>0</v>
      </c>
      <c r="AU373" s="105" t="str">
        <f t="shared" si="21"/>
        <v/>
      </c>
      <c r="AV373" s="129"/>
      <c r="AW373" s="129"/>
      <c r="AX373" s="129"/>
      <c r="AY373" s="129"/>
      <c r="AZ373" s="129"/>
      <c r="BA373" s="55"/>
      <c r="BB373" s="55"/>
      <c r="BC373" s="55"/>
      <c r="BD373" s="55"/>
      <c r="BE373" s="55"/>
    </row>
    <row r="374" ht="30.0" customHeight="1">
      <c r="A374" s="1"/>
      <c r="B374" s="166" t="str">
        <f t="shared" si="1"/>
        <v>0</v>
      </c>
      <c r="C374" s="98" t="str">
        <f t="shared" si="18"/>
        <v>-</v>
      </c>
      <c r="D374" s="151" t="str">
        <f>IF('CADASTRO PROD'!D372 = "","", 'CADASTRO PROD'!D372)</f>
        <v/>
      </c>
      <c r="E374" s="100" t="str">
        <f>IF('CADASTRO PROD'!E372:G372 = "", "", 'CADASTRO PROD'!E372:G372)</f>
        <v/>
      </c>
      <c r="F374" s="92"/>
      <c r="G374" s="93"/>
      <c r="H374" s="101" t="str">
        <f>IFERROR(VLOOKUP(D374, 'CADASTRO PROD'!$D$8:$H$407, 5, FALSE),"")</f>
        <v/>
      </c>
      <c r="I374" s="101" t="str">
        <f>VLOOKUP(D374, 'INVENTÁRIO'!$D$11:$I$511, 6, FALSE)</f>
        <v/>
      </c>
      <c r="J374" s="98" t="str">
        <f t="shared" si="2"/>
        <v/>
      </c>
      <c r="K374" s="103" t="str">
        <f>IF(D374 = "", "", SUMIFS('LANÇAMENTOS ENT'!T:T, 'LANÇAMENTOS ENT'!E:E, D374))</f>
        <v>  </v>
      </c>
      <c r="L374" s="103" t="str">
        <f>IF(D374 = "", "",SUMIFS('LANÇAMENTOS SAÍ'!M:M, 'LANÇAMENTOS SAÍ'!E:E, D374))</f>
        <v>  </v>
      </c>
      <c r="M374" s="124" t="str">
        <f>IF(D374 = "", "", SUMIFS('LANÇAMENTOS ENT'!N:N, 'LANÇAMENTOS ENT'!E:E, D374))</f>
        <v/>
      </c>
      <c r="N374" s="124" t="str">
        <f>IF(D374 = "", "",SUMIFS('LANÇAMENTOS SAÍ'!K:K, 'LANÇAMENTOS SAÍ'!E:E, D374))</f>
        <v/>
      </c>
      <c r="O374" s="195" t="str">
        <f>IFERROR(VLOOKUP(D374,'INVENTÁRIO'!$D$11:$L$411, 9, FALSE)/SUM('INVENTÁRIO'!L:L),"")</f>
        <v>0.0%</v>
      </c>
      <c r="P374" s="195" t="str">
        <f>IFERROR(I374/SUM('INVENTÁRIO'!I:I), "")</f>
        <v>0.0%</v>
      </c>
      <c r="Q374" s="124" t="str">
        <f t="shared" si="3"/>
        <v/>
      </c>
      <c r="R374" s="124" t="str">
        <f t="shared" si="4"/>
        <v/>
      </c>
      <c r="S374" s="185"/>
      <c r="T374" s="185"/>
      <c r="U374" s="35"/>
      <c r="V374" s="4"/>
      <c r="W374" s="4"/>
      <c r="X374" s="4"/>
      <c r="Y374" s="55"/>
      <c r="Z374" s="55" t="str">
        <f t="shared" si="6"/>
        <v/>
      </c>
      <c r="AA374" s="105" t="str">
        <f t="shared" si="7"/>
        <v/>
      </c>
      <c r="AB374" s="152" t="str">
        <f t="shared" si="8"/>
        <v/>
      </c>
      <c r="AC374" s="55"/>
      <c r="AD374" s="55" t="str">
        <f t="shared" si="9"/>
        <v/>
      </c>
      <c r="AE374" s="105" t="str">
        <f t="shared" si="19"/>
        <v/>
      </c>
      <c r="AF374" s="55" t="str">
        <f t="shared" si="10"/>
        <v/>
      </c>
      <c r="AG374" s="55"/>
      <c r="AH374" s="55" t="str">
        <f t="shared" si="11"/>
        <v>#NUM!</v>
      </c>
      <c r="AI374" s="55" t="str">
        <f t="shared" si="12"/>
        <v>#NUM!</v>
      </c>
      <c r="AJ374" s="152" t="str">
        <f t="shared" si="13"/>
        <v/>
      </c>
      <c r="AK374" s="176" t="str">
        <f t="shared" si="14"/>
        <v/>
      </c>
      <c r="AL374" s="176" t="str">
        <f t="shared" si="20"/>
        <v/>
      </c>
      <c r="AM374" s="176" t="str">
        <f t="shared" si="15"/>
        <v/>
      </c>
      <c r="AN374" s="55"/>
      <c r="AO374" s="55"/>
      <c r="AP374" s="55"/>
      <c r="AQ374" s="105" t="str">
        <f t="shared" si="16"/>
        <v/>
      </c>
      <c r="AR374" s="105"/>
      <c r="AS374" s="129" t="str">
        <f>'CADASTRO PROD'!I372</f>
        <v/>
      </c>
      <c r="AT374" s="129" t="str">
        <f t="shared" si="17"/>
        <v>0</v>
      </c>
      <c r="AU374" s="105" t="str">
        <f t="shared" si="21"/>
        <v/>
      </c>
      <c r="AV374" s="129"/>
      <c r="AW374" s="129"/>
      <c r="AX374" s="129"/>
      <c r="AY374" s="129"/>
      <c r="AZ374" s="129"/>
      <c r="BA374" s="55"/>
      <c r="BB374" s="55"/>
      <c r="BC374" s="55"/>
      <c r="BD374" s="55"/>
      <c r="BE374" s="55"/>
    </row>
    <row r="375" ht="30.0" customHeight="1">
      <c r="A375" s="1"/>
      <c r="B375" s="166" t="str">
        <f t="shared" si="1"/>
        <v>0</v>
      </c>
      <c r="C375" s="108" t="str">
        <f t="shared" si="18"/>
        <v>-</v>
      </c>
      <c r="D375" s="150" t="str">
        <f>IF('CADASTRO PROD'!D373 = "","", 'CADASTRO PROD'!D373)</f>
        <v/>
      </c>
      <c r="E375" s="110" t="str">
        <f>IF('CADASTRO PROD'!E373:G373 = "", "", 'CADASTRO PROD'!E373:G373)</f>
        <v/>
      </c>
      <c r="F375" s="92"/>
      <c r="G375" s="93"/>
      <c r="H375" s="111" t="str">
        <f>IFERROR(VLOOKUP(D375, 'CADASTRO PROD'!$D$8:$H$407, 5, FALSE),"")</f>
        <v/>
      </c>
      <c r="I375" s="111" t="str">
        <f>VLOOKUP(D375, 'INVENTÁRIO'!$D$11:$I$511, 6, FALSE)</f>
        <v/>
      </c>
      <c r="J375" s="108" t="str">
        <f t="shared" si="2"/>
        <v/>
      </c>
      <c r="K375" s="113" t="str">
        <f>IF(D375 = "", "", SUMIFS('LANÇAMENTOS ENT'!T:T, 'LANÇAMENTOS ENT'!E:E, D375))</f>
        <v>  </v>
      </c>
      <c r="L375" s="113" t="str">
        <f>IF(D375 = "", "",SUMIFS('LANÇAMENTOS SAÍ'!M:M, 'LANÇAMENTOS SAÍ'!E:E, D375))</f>
        <v>  </v>
      </c>
      <c r="M375" s="132" t="str">
        <f>IF(D375 = "", "", SUMIFS('LANÇAMENTOS ENT'!N:N, 'LANÇAMENTOS ENT'!E:E, D375))</f>
        <v/>
      </c>
      <c r="N375" s="132" t="str">
        <f>IF(D375 = "", "",SUMIFS('LANÇAMENTOS SAÍ'!K:K, 'LANÇAMENTOS SAÍ'!E:E, D375))</f>
        <v/>
      </c>
      <c r="O375" s="197" t="str">
        <f>IFERROR(VLOOKUP(D375,'INVENTÁRIO'!$D$11:$L$411, 9, FALSE)/SUM('INVENTÁRIO'!L:L),"")</f>
        <v>0.0%</v>
      </c>
      <c r="P375" s="197" t="str">
        <f>IFERROR(I375/SUM('INVENTÁRIO'!I:I), "")</f>
        <v>0.0%</v>
      </c>
      <c r="Q375" s="132" t="str">
        <f t="shared" si="3"/>
        <v/>
      </c>
      <c r="R375" s="132" t="str">
        <f t="shared" si="4"/>
        <v/>
      </c>
      <c r="S375" s="185"/>
      <c r="T375" s="185"/>
      <c r="U375" s="35"/>
      <c r="V375" s="4"/>
      <c r="W375" s="4"/>
      <c r="X375" s="4"/>
      <c r="Y375" s="55"/>
      <c r="Z375" s="55" t="str">
        <f t="shared" si="6"/>
        <v/>
      </c>
      <c r="AA375" s="105" t="str">
        <f t="shared" si="7"/>
        <v/>
      </c>
      <c r="AB375" s="152" t="str">
        <f t="shared" si="8"/>
        <v/>
      </c>
      <c r="AC375" s="55"/>
      <c r="AD375" s="55" t="str">
        <f t="shared" si="9"/>
        <v/>
      </c>
      <c r="AE375" s="105" t="str">
        <f t="shared" si="19"/>
        <v/>
      </c>
      <c r="AF375" s="55" t="str">
        <f t="shared" si="10"/>
        <v/>
      </c>
      <c r="AG375" s="55"/>
      <c r="AH375" s="55" t="str">
        <f t="shared" si="11"/>
        <v>#NUM!</v>
      </c>
      <c r="AI375" s="55" t="str">
        <f t="shared" si="12"/>
        <v>#NUM!</v>
      </c>
      <c r="AJ375" s="152" t="str">
        <f t="shared" si="13"/>
        <v/>
      </c>
      <c r="AK375" s="176" t="str">
        <f t="shared" si="14"/>
        <v/>
      </c>
      <c r="AL375" s="176" t="str">
        <f t="shared" si="20"/>
        <v/>
      </c>
      <c r="AM375" s="176" t="str">
        <f t="shared" si="15"/>
        <v/>
      </c>
      <c r="AN375" s="55"/>
      <c r="AO375" s="55"/>
      <c r="AP375" s="55"/>
      <c r="AQ375" s="105" t="str">
        <f t="shared" si="16"/>
        <v/>
      </c>
      <c r="AR375" s="105"/>
      <c r="AS375" s="129" t="str">
        <f>'CADASTRO PROD'!I373</f>
        <v/>
      </c>
      <c r="AT375" s="129" t="str">
        <f t="shared" si="17"/>
        <v>0</v>
      </c>
      <c r="AU375" s="105" t="str">
        <f t="shared" si="21"/>
        <v/>
      </c>
      <c r="AV375" s="129"/>
      <c r="AW375" s="129"/>
      <c r="AX375" s="129"/>
      <c r="AY375" s="129"/>
      <c r="AZ375" s="129"/>
      <c r="BA375" s="55"/>
      <c r="BB375" s="55"/>
      <c r="BC375" s="55"/>
      <c r="BD375" s="55"/>
      <c r="BE375" s="55"/>
    </row>
    <row r="376" ht="30.0" customHeight="1">
      <c r="A376" s="1"/>
      <c r="B376" s="166" t="str">
        <f t="shared" si="1"/>
        <v>0</v>
      </c>
      <c r="C376" s="98" t="str">
        <f t="shared" si="18"/>
        <v>-</v>
      </c>
      <c r="D376" s="151" t="str">
        <f>IF('CADASTRO PROD'!D374 = "","", 'CADASTRO PROD'!D374)</f>
        <v/>
      </c>
      <c r="E376" s="100" t="str">
        <f>IF('CADASTRO PROD'!E374:G374 = "", "", 'CADASTRO PROD'!E374:G374)</f>
        <v/>
      </c>
      <c r="F376" s="92"/>
      <c r="G376" s="93"/>
      <c r="H376" s="101" t="str">
        <f>IFERROR(VLOOKUP(D376, 'CADASTRO PROD'!$D$8:$H$407, 5, FALSE),"")</f>
        <v/>
      </c>
      <c r="I376" s="101" t="str">
        <f>VLOOKUP(D376, 'INVENTÁRIO'!$D$11:$I$511, 6, FALSE)</f>
        <v/>
      </c>
      <c r="J376" s="98" t="str">
        <f t="shared" si="2"/>
        <v/>
      </c>
      <c r="K376" s="103" t="str">
        <f>IF(D376 = "", "", SUMIFS('LANÇAMENTOS ENT'!T:T, 'LANÇAMENTOS ENT'!E:E, D376))</f>
        <v>  </v>
      </c>
      <c r="L376" s="103" t="str">
        <f>IF(D376 = "", "",SUMIFS('LANÇAMENTOS SAÍ'!M:M, 'LANÇAMENTOS SAÍ'!E:E, D376))</f>
        <v>  </v>
      </c>
      <c r="M376" s="124" t="str">
        <f>IF(D376 = "", "", SUMIFS('LANÇAMENTOS ENT'!N:N, 'LANÇAMENTOS ENT'!E:E, D376))</f>
        <v/>
      </c>
      <c r="N376" s="124" t="str">
        <f>IF(D376 = "", "",SUMIFS('LANÇAMENTOS SAÍ'!K:K, 'LANÇAMENTOS SAÍ'!E:E, D376))</f>
        <v/>
      </c>
      <c r="O376" s="195" t="str">
        <f>IFERROR(VLOOKUP(D376,'INVENTÁRIO'!$D$11:$L$411, 9, FALSE)/SUM('INVENTÁRIO'!L:L),"")</f>
        <v>0.0%</v>
      </c>
      <c r="P376" s="195" t="str">
        <f>IFERROR(I376/SUM('INVENTÁRIO'!I:I), "")</f>
        <v>0.0%</v>
      </c>
      <c r="Q376" s="124" t="str">
        <f t="shared" si="3"/>
        <v/>
      </c>
      <c r="R376" s="124" t="str">
        <f t="shared" si="4"/>
        <v/>
      </c>
      <c r="S376" s="185"/>
      <c r="T376" s="185"/>
      <c r="U376" s="35"/>
      <c r="V376" s="4"/>
      <c r="W376" s="4"/>
      <c r="X376" s="4"/>
      <c r="Y376" s="55"/>
      <c r="Z376" s="55" t="str">
        <f t="shared" si="6"/>
        <v/>
      </c>
      <c r="AA376" s="105" t="str">
        <f t="shared" si="7"/>
        <v/>
      </c>
      <c r="AB376" s="152" t="str">
        <f t="shared" si="8"/>
        <v/>
      </c>
      <c r="AC376" s="55"/>
      <c r="AD376" s="55" t="str">
        <f t="shared" si="9"/>
        <v/>
      </c>
      <c r="AE376" s="105" t="str">
        <f t="shared" si="19"/>
        <v/>
      </c>
      <c r="AF376" s="55" t="str">
        <f t="shared" si="10"/>
        <v/>
      </c>
      <c r="AG376" s="55"/>
      <c r="AH376" s="55" t="str">
        <f t="shared" si="11"/>
        <v>#NUM!</v>
      </c>
      <c r="AI376" s="55" t="str">
        <f t="shared" si="12"/>
        <v>#NUM!</v>
      </c>
      <c r="AJ376" s="152" t="str">
        <f t="shared" si="13"/>
        <v/>
      </c>
      <c r="AK376" s="176" t="str">
        <f t="shared" si="14"/>
        <v/>
      </c>
      <c r="AL376" s="176" t="str">
        <f t="shared" si="20"/>
        <v/>
      </c>
      <c r="AM376" s="176" t="str">
        <f t="shared" si="15"/>
        <v/>
      </c>
      <c r="AN376" s="55"/>
      <c r="AO376" s="55"/>
      <c r="AP376" s="55"/>
      <c r="AQ376" s="105" t="str">
        <f t="shared" si="16"/>
        <v/>
      </c>
      <c r="AR376" s="105"/>
      <c r="AS376" s="129" t="str">
        <f>'CADASTRO PROD'!I374</f>
        <v/>
      </c>
      <c r="AT376" s="129" t="str">
        <f t="shared" si="17"/>
        <v>0</v>
      </c>
      <c r="AU376" s="105" t="str">
        <f t="shared" si="21"/>
        <v/>
      </c>
      <c r="AV376" s="129"/>
      <c r="AW376" s="129"/>
      <c r="AX376" s="129"/>
      <c r="AY376" s="129"/>
      <c r="AZ376" s="129"/>
      <c r="BA376" s="55"/>
      <c r="BB376" s="55"/>
      <c r="BC376" s="55"/>
      <c r="BD376" s="55"/>
      <c r="BE376" s="55"/>
    </row>
    <row r="377" ht="30.0" customHeight="1">
      <c r="A377" s="1"/>
      <c r="B377" s="166" t="str">
        <f t="shared" si="1"/>
        <v>0</v>
      </c>
      <c r="C377" s="108" t="str">
        <f t="shared" si="18"/>
        <v>-</v>
      </c>
      <c r="D377" s="150" t="str">
        <f>IF('CADASTRO PROD'!D375 = "","", 'CADASTRO PROD'!D375)</f>
        <v/>
      </c>
      <c r="E377" s="110" t="str">
        <f>IF('CADASTRO PROD'!E375:G375 = "", "", 'CADASTRO PROD'!E375:G375)</f>
        <v/>
      </c>
      <c r="F377" s="92"/>
      <c r="G377" s="93"/>
      <c r="H377" s="111" t="str">
        <f>IFERROR(VLOOKUP(D377, 'CADASTRO PROD'!$D$8:$H$407, 5, FALSE),"")</f>
        <v/>
      </c>
      <c r="I377" s="111" t="str">
        <f>VLOOKUP(D377, 'INVENTÁRIO'!$D$11:$I$511, 6, FALSE)</f>
        <v/>
      </c>
      <c r="J377" s="108" t="str">
        <f t="shared" si="2"/>
        <v/>
      </c>
      <c r="K377" s="113" t="str">
        <f>IF(D377 = "", "", SUMIFS('LANÇAMENTOS ENT'!T:T, 'LANÇAMENTOS ENT'!E:E, D377))</f>
        <v>  </v>
      </c>
      <c r="L377" s="113" t="str">
        <f>IF(D377 = "", "",SUMIFS('LANÇAMENTOS SAÍ'!M:M, 'LANÇAMENTOS SAÍ'!E:E, D377))</f>
        <v>  </v>
      </c>
      <c r="M377" s="132" t="str">
        <f>IF(D377 = "", "", SUMIFS('LANÇAMENTOS ENT'!N:N, 'LANÇAMENTOS ENT'!E:E, D377))</f>
        <v/>
      </c>
      <c r="N377" s="132" t="str">
        <f>IF(D377 = "", "",SUMIFS('LANÇAMENTOS SAÍ'!K:K, 'LANÇAMENTOS SAÍ'!E:E, D377))</f>
        <v/>
      </c>
      <c r="O377" s="197" t="str">
        <f>IFERROR(VLOOKUP(D377,'INVENTÁRIO'!$D$11:$L$411, 9, FALSE)/SUM('INVENTÁRIO'!L:L),"")</f>
        <v>0.0%</v>
      </c>
      <c r="P377" s="197" t="str">
        <f>IFERROR(I377/SUM('INVENTÁRIO'!I:I), "")</f>
        <v>0.0%</v>
      </c>
      <c r="Q377" s="132" t="str">
        <f t="shared" si="3"/>
        <v/>
      </c>
      <c r="R377" s="132" t="str">
        <f t="shared" si="4"/>
        <v/>
      </c>
      <c r="S377" s="185"/>
      <c r="T377" s="185"/>
      <c r="U377" s="35"/>
      <c r="V377" s="4"/>
      <c r="W377" s="4"/>
      <c r="X377" s="4"/>
      <c r="Y377" s="55"/>
      <c r="Z377" s="55" t="str">
        <f t="shared" si="6"/>
        <v/>
      </c>
      <c r="AA377" s="105" t="str">
        <f t="shared" si="7"/>
        <v/>
      </c>
      <c r="AB377" s="152" t="str">
        <f t="shared" si="8"/>
        <v/>
      </c>
      <c r="AC377" s="55"/>
      <c r="AD377" s="55" t="str">
        <f t="shared" si="9"/>
        <v/>
      </c>
      <c r="AE377" s="105" t="str">
        <f t="shared" si="19"/>
        <v/>
      </c>
      <c r="AF377" s="55" t="str">
        <f t="shared" si="10"/>
        <v/>
      </c>
      <c r="AG377" s="55"/>
      <c r="AH377" s="55" t="str">
        <f t="shared" si="11"/>
        <v>#NUM!</v>
      </c>
      <c r="AI377" s="55" t="str">
        <f t="shared" si="12"/>
        <v>#NUM!</v>
      </c>
      <c r="AJ377" s="152" t="str">
        <f t="shared" si="13"/>
        <v/>
      </c>
      <c r="AK377" s="176" t="str">
        <f t="shared" si="14"/>
        <v/>
      </c>
      <c r="AL377" s="176" t="str">
        <f t="shared" si="20"/>
        <v/>
      </c>
      <c r="AM377" s="176" t="str">
        <f t="shared" si="15"/>
        <v/>
      </c>
      <c r="AN377" s="55"/>
      <c r="AO377" s="55"/>
      <c r="AP377" s="55"/>
      <c r="AQ377" s="105" t="str">
        <f t="shared" si="16"/>
        <v/>
      </c>
      <c r="AR377" s="105"/>
      <c r="AS377" s="129" t="str">
        <f>'CADASTRO PROD'!I375</f>
        <v/>
      </c>
      <c r="AT377" s="129" t="str">
        <f t="shared" si="17"/>
        <v>0</v>
      </c>
      <c r="AU377" s="105" t="str">
        <f t="shared" si="21"/>
        <v/>
      </c>
      <c r="AV377" s="129"/>
      <c r="AW377" s="129"/>
      <c r="AX377" s="129"/>
      <c r="AY377" s="129"/>
      <c r="AZ377" s="129"/>
      <c r="BA377" s="55"/>
      <c r="BB377" s="55"/>
      <c r="BC377" s="55"/>
      <c r="BD377" s="55"/>
      <c r="BE377" s="55"/>
    </row>
    <row r="378" ht="30.0" customHeight="1">
      <c r="A378" s="1"/>
      <c r="B378" s="166" t="str">
        <f t="shared" si="1"/>
        <v>0</v>
      </c>
      <c r="C378" s="98" t="str">
        <f t="shared" si="18"/>
        <v>-</v>
      </c>
      <c r="D378" s="151" t="str">
        <f>IF('CADASTRO PROD'!D376 = "","", 'CADASTRO PROD'!D376)</f>
        <v/>
      </c>
      <c r="E378" s="100" t="str">
        <f>IF('CADASTRO PROD'!E376:G376 = "", "", 'CADASTRO PROD'!E376:G376)</f>
        <v/>
      </c>
      <c r="F378" s="92"/>
      <c r="G378" s="93"/>
      <c r="H378" s="101" t="str">
        <f>IFERROR(VLOOKUP(D378, 'CADASTRO PROD'!$D$8:$H$407, 5, FALSE),"")</f>
        <v/>
      </c>
      <c r="I378" s="101" t="str">
        <f>VLOOKUP(D378, 'INVENTÁRIO'!$D$11:$I$511, 6, FALSE)</f>
        <v/>
      </c>
      <c r="J378" s="98" t="str">
        <f t="shared" si="2"/>
        <v/>
      </c>
      <c r="K378" s="103" t="str">
        <f>IF(D378 = "", "", SUMIFS('LANÇAMENTOS ENT'!T:T, 'LANÇAMENTOS ENT'!E:E, D378))</f>
        <v>  </v>
      </c>
      <c r="L378" s="103" t="str">
        <f>IF(D378 = "", "",SUMIFS('LANÇAMENTOS SAÍ'!M:M, 'LANÇAMENTOS SAÍ'!E:E, D378))</f>
        <v>  </v>
      </c>
      <c r="M378" s="124" t="str">
        <f>IF(D378 = "", "", SUMIFS('LANÇAMENTOS ENT'!N:N, 'LANÇAMENTOS ENT'!E:E, D378))</f>
        <v/>
      </c>
      <c r="N378" s="124" t="str">
        <f>IF(D378 = "", "",SUMIFS('LANÇAMENTOS SAÍ'!K:K, 'LANÇAMENTOS SAÍ'!E:E, D378))</f>
        <v/>
      </c>
      <c r="O378" s="195" t="str">
        <f>IFERROR(VLOOKUP(D378,'INVENTÁRIO'!$D$11:$L$411, 9, FALSE)/SUM('INVENTÁRIO'!L:L),"")</f>
        <v>0.0%</v>
      </c>
      <c r="P378" s="195" t="str">
        <f>IFERROR(I378/SUM('INVENTÁRIO'!I:I), "")</f>
        <v>0.0%</v>
      </c>
      <c r="Q378" s="124" t="str">
        <f t="shared" si="3"/>
        <v/>
      </c>
      <c r="R378" s="124" t="str">
        <f t="shared" si="4"/>
        <v/>
      </c>
      <c r="S378" s="185"/>
      <c r="T378" s="185"/>
      <c r="U378" s="35"/>
      <c r="V378" s="4"/>
      <c r="W378" s="4"/>
      <c r="X378" s="4"/>
      <c r="Y378" s="55"/>
      <c r="Z378" s="55" t="str">
        <f t="shared" si="6"/>
        <v/>
      </c>
      <c r="AA378" s="105" t="str">
        <f t="shared" si="7"/>
        <v/>
      </c>
      <c r="AB378" s="152" t="str">
        <f t="shared" si="8"/>
        <v/>
      </c>
      <c r="AC378" s="55"/>
      <c r="AD378" s="55" t="str">
        <f t="shared" si="9"/>
        <v/>
      </c>
      <c r="AE378" s="105" t="str">
        <f t="shared" si="19"/>
        <v/>
      </c>
      <c r="AF378" s="55" t="str">
        <f t="shared" si="10"/>
        <v/>
      </c>
      <c r="AG378" s="55"/>
      <c r="AH378" s="55" t="str">
        <f t="shared" si="11"/>
        <v>#NUM!</v>
      </c>
      <c r="AI378" s="55" t="str">
        <f t="shared" si="12"/>
        <v>#NUM!</v>
      </c>
      <c r="AJ378" s="152" t="str">
        <f t="shared" si="13"/>
        <v/>
      </c>
      <c r="AK378" s="176" t="str">
        <f t="shared" si="14"/>
        <v/>
      </c>
      <c r="AL378" s="176" t="str">
        <f t="shared" si="20"/>
        <v/>
      </c>
      <c r="AM378" s="176" t="str">
        <f t="shared" si="15"/>
        <v/>
      </c>
      <c r="AN378" s="55"/>
      <c r="AO378" s="55"/>
      <c r="AP378" s="55"/>
      <c r="AQ378" s="105" t="str">
        <f t="shared" si="16"/>
        <v/>
      </c>
      <c r="AR378" s="105"/>
      <c r="AS378" s="129" t="str">
        <f>'CADASTRO PROD'!I376</f>
        <v/>
      </c>
      <c r="AT378" s="129" t="str">
        <f t="shared" si="17"/>
        <v>0</v>
      </c>
      <c r="AU378" s="105" t="str">
        <f t="shared" si="21"/>
        <v/>
      </c>
      <c r="AV378" s="129"/>
      <c r="AW378" s="129"/>
      <c r="AX378" s="129"/>
      <c r="AY378" s="129"/>
      <c r="AZ378" s="129"/>
      <c r="BA378" s="55"/>
      <c r="BB378" s="55"/>
      <c r="BC378" s="55"/>
      <c r="BD378" s="55"/>
      <c r="BE378" s="55"/>
    </row>
    <row r="379" ht="30.0" customHeight="1">
      <c r="A379" s="1"/>
      <c r="B379" s="166" t="str">
        <f t="shared" si="1"/>
        <v>0</v>
      </c>
      <c r="C379" s="108" t="str">
        <f t="shared" si="18"/>
        <v>-</v>
      </c>
      <c r="D379" s="150" t="str">
        <f>IF('CADASTRO PROD'!D377 = "","", 'CADASTRO PROD'!D377)</f>
        <v/>
      </c>
      <c r="E379" s="110" t="str">
        <f>IF('CADASTRO PROD'!E377:G377 = "", "", 'CADASTRO PROD'!E377:G377)</f>
        <v/>
      </c>
      <c r="F379" s="92"/>
      <c r="G379" s="93"/>
      <c r="H379" s="111" t="str">
        <f>IFERROR(VLOOKUP(D379, 'CADASTRO PROD'!$D$8:$H$407, 5, FALSE),"")</f>
        <v/>
      </c>
      <c r="I379" s="111" t="str">
        <f>VLOOKUP(D379, 'INVENTÁRIO'!$D$11:$I$511, 6, FALSE)</f>
        <v/>
      </c>
      <c r="J379" s="108" t="str">
        <f t="shared" si="2"/>
        <v/>
      </c>
      <c r="K379" s="113" t="str">
        <f>IF(D379 = "", "", SUMIFS('LANÇAMENTOS ENT'!T:T, 'LANÇAMENTOS ENT'!E:E, D379))</f>
        <v>  </v>
      </c>
      <c r="L379" s="113" t="str">
        <f>IF(D379 = "", "",SUMIFS('LANÇAMENTOS SAÍ'!M:M, 'LANÇAMENTOS SAÍ'!E:E, D379))</f>
        <v>  </v>
      </c>
      <c r="M379" s="132" t="str">
        <f>IF(D379 = "", "", SUMIFS('LANÇAMENTOS ENT'!N:N, 'LANÇAMENTOS ENT'!E:E, D379))</f>
        <v/>
      </c>
      <c r="N379" s="132" t="str">
        <f>IF(D379 = "", "",SUMIFS('LANÇAMENTOS SAÍ'!K:K, 'LANÇAMENTOS SAÍ'!E:E, D379))</f>
        <v/>
      </c>
      <c r="O379" s="197" t="str">
        <f>IFERROR(VLOOKUP(D379,'INVENTÁRIO'!$D$11:$L$411, 9, FALSE)/SUM('INVENTÁRIO'!L:L),"")</f>
        <v>0.0%</v>
      </c>
      <c r="P379" s="197" t="str">
        <f>IFERROR(I379/SUM('INVENTÁRIO'!I:I), "")</f>
        <v>0.0%</v>
      </c>
      <c r="Q379" s="132" t="str">
        <f t="shared" si="3"/>
        <v/>
      </c>
      <c r="R379" s="132" t="str">
        <f t="shared" si="4"/>
        <v/>
      </c>
      <c r="S379" s="185"/>
      <c r="T379" s="185"/>
      <c r="U379" s="35"/>
      <c r="V379" s="4"/>
      <c r="W379" s="4"/>
      <c r="X379" s="4"/>
      <c r="Y379" s="55"/>
      <c r="Z379" s="55" t="str">
        <f t="shared" si="6"/>
        <v/>
      </c>
      <c r="AA379" s="105" t="str">
        <f t="shared" si="7"/>
        <v/>
      </c>
      <c r="AB379" s="152" t="str">
        <f t="shared" si="8"/>
        <v/>
      </c>
      <c r="AC379" s="55"/>
      <c r="AD379" s="55" t="str">
        <f t="shared" si="9"/>
        <v/>
      </c>
      <c r="AE379" s="105" t="str">
        <f t="shared" si="19"/>
        <v/>
      </c>
      <c r="AF379" s="55" t="str">
        <f t="shared" si="10"/>
        <v/>
      </c>
      <c r="AG379" s="55"/>
      <c r="AH379" s="55" t="str">
        <f t="shared" si="11"/>
        <v>#NUM!</v>
      </c>
      <c r="AI379" s="55" t="str">
        <f t="shared" si="12"/>
        <v>#NUM!</v>
      </c>
      <c r="AJ379" s="152" t="str">
        <f t="shared" si="13"/>
        <v/>
      </c>
      <c r="AK379" s="176" t="str">
        <f t="shared" si="14"/>
        <v/>
      </c>
      <c r="AL379" s="176" t="str">
        <f t="shared" si="20"/>
        <v/>
      </c>
      <c r="AM379" s="176" t="str">
        <f t="shared" si="15"/>
        <v/>
      </c>
      <c r="AN379" s="55"/>
      <c r="AO379" s="55"/>
      <c r="AP379" s="55"/>
      <c r="AQ379" s="105" t="str">
        <f t="shared" si="16"/>
        <v/>
      </c>
      <c r="AR379" s="105"/>
      <c r="AS379" s="129" t="str">
        <f>'CADASTRO PROD'!I377</f>
        <v/>
      </c>
      <c r="AT379" s="129" t="str">
        <f t="shared" si="17"/>
        <v>0</v>
      </c>
      <c r="AU379" s="105" t="str">
        <f t="shared" si="21"/>
        <v/>
      </c>
      <c r="AV379" s="129"/>
      <c r="AW379" s="129"/>
      <c r="AX379" s="129"/>
      <c r="AY379" s="129"/>
      <c r="AZ379" s="129"/>
      <c r="BA379" s="55"/>
      <c r="BB379" s="55"/>
      <c r="BC379" s="55"/>
      <c r="BD379" s="55"/>
      <c r="BE379" s="55"/>
    </row>
    <row r="380" ht="30.0" customHeight="1">
      <c r="A380" s="1"/>
      <c r="B380" s="166" t="str">
        <f t="shared" si="1"/>
        <v>0</v>
      </c>
      <c r="C380" s="98" t="str">
        <f t="shared" si="18"/>
        <v>-</v>
      </c>
      <c r="D380" s="151" t="str">
        <f>IF('CADASTRO PROD'!D378 = "","", 'CADASTRO PROD'!D378)</f>
        <v/>
      </c>
      <c r="E380" s="100" t="str">
        <f>IF('CADASTRO PROD'!E378:G378 = "", "", 'CADASTRO PROD'!E378:G378)</f>
        <v/>
      </c>
      <c r="F380" s="92"/>
      <c r="G380" s="93"/>
      <c r="H380" s="101" t="str">
        <f>IFERROR(VLOOKUP(D380, 'CADASTRO PROD'!$D$8:$H$407, 5, FALSE),"")</f>
        <v/>
      </c>
      <c r="I380" s="101" t="str">
        <f>VLOOKUP(D380, 'INVENTÁRIO'!$D$11:$I$511, 6, FALSE)</f>
        <v/>
      </c>
      <c r="J380" s="98" t="str">
        <f t="shared" si="2"/>
        <v/>
      </c>
      <c r="K380" s="103" t="str">
        <f>IF(D380 = "", "", SUMIFS('LANÇAMENTOS ENT'!T:T, 'LANÇAMENTOS ENT'!E:E, D380))</f>
        <v>  </v>
      </c>
      <c r="L380" s="103" t="str">
        <f>IF(D380 = "", "",SUMIFS('LANÇAMENTOS SAÍ'!M:M, 'LANÇAMENTOS SAÍ'!E:E, D380))</f>
        <v>  </v>
      </c>
      <c r="M380" s="124" t="str">
        <f>IF(D380 = "", "", SUMIFS('LANÇAMENTOS ENT'!N:N, 'LANÇAMENTOS ENT'!E:E, D380))</f>
        <v/>
      </c>
      <c r="N380" s="124" t="str">
        <f>IF(D380 = "", "",SUMIFS('LANÇAMENTOS SAÍ'!K:K, 'LANÇAMENTOS SAÍ'!E:E, D380))</f>
        <v/>
      </c>
      <c r="O380" s="195" t="str">
        <f>IFERROR(VLOOKUP(D380,'INVENTÁRIO'!$D$11:$L$411, 9, FALSE)/SUM('INVENTÁRIO'!L:L),"")</f>
        <v>0.0%</v>
      </c>
      <c r="P380" s="195" t="str">
        <f>IFERROR(I380/SUM('INVENTÁRIO'!I:I), "")</f>
        <v>0.0%</v>
      </c>
      <c r="Q380" s="124" t="str">
        <f t="shared" si="3"/>
        <v/>
      </c>
      <c r="R380" s="124" t="str">
        <f t="shared" si="4"/>
        <v/>
      </c>
      <c r="S380" s="185"/>
      <c r="T380" s="185"/>
      <c r="U380" s="35"/>
      <c r="V380" s="4"/>
      <c r="W380" s="4"/>
      <c r="X380" s="4"/>
      <c r="Y380" s="55"/>
      <c r="Z380" s="55" t="str">
        <f t="shared" si="6"/>
        <v/>
      </c>
      <c r="AA380" s="105" t="str">
        <f t="shared" si="7"/>
        <v/>
      </c>
      <c r="AB380" s="152" t="str">
        <f t="shared" si="8"/>
        <v/>
      </c>
      <c r="AC380" s="55"/>
      <c r="AD380" s="55" t="str">
        <f t="shared" si="9"/>
        <v/>
      </c>
      <c r="AE380" s="105" t="str">
        <f t="shared" si="19"/>
        <v/>
      </c>
      <c r="AF380" s="55" t="str">
        <f t="shared" si="10"/>
        <v/>
      </c>
      <c r="AG380" s="55"/>
      <c r="AH380" s="55" t="str">
        <f t="shared" si="11"/>
        <v>#NUM!</v>
      </c>
      <c r="AI380" s="55" t="str">
        <f t="shared" si="12"/>
        <v>#NUM!</v>
      </c>
      <c r="AJ380" s="152" t="str">
        <f t="shared" si="13"/>
        <v/>
      </c>
      <c r="AK380" s="176" t="str">
        <f t="shared" si="14"/>
        <v/>
      </c>
      <c r="AL380" s="176" t="str">
        <f t="shared" si="20"/>
        <v/>
      </c>
      <c r="AM380" s="176" t="str">
        <f t="shared" si="15"/>
        <v/>
      </c>
      <c r="AN380" s="55"/>
      <c r="AO380" s="55"/>
      <c r="AP380" s="55"/>
      <c r="AQ380" s="105" t="str">
        <f t="shared" si="16"/>
        <v/>
      </c>
      <c r="AR380" s="105"/>
      <c r="AS380" s="129" t="str">
        <f>'CADASTRO PROD'!I378</f>
        <v/>
      </c>
      <c r="AT380" s="129" t="str">
        <f t="shared" si="17"/>
        <v>0</v>
      </c>
      <c r="AU380" s="105" t="str">
        <f t="shared" si="21"/>
        <v/>
      </c>
      <c r="AV380" s="129"/>
      <c r="AW380" s="129"/>
      <c r="AX380" s="129"/>
      <c r="AY380" s="129"/>
      <c r="AZ380" s="129"/>
      <c r="BA380" s="55"/>
      <c r="BB380" s="55"/>
      <c r="BC380" s="55"/>
      <c r="BD380" s="55"/>
      <c r="BE380" s="55"/>
    </row>
    <row r="381" ht="30.0" customHeight="1">
      <c r="A381" s="1"/>
      <c r="B381" s="166" t="str">
        <f t="shared" si="1"/>
        <v>0</v>
      </c>
      <c r="C381" s="108" t="str">
        <f t="shared" si="18"/>
        <v>-</v>
      </c>
      <c r="D381" s="150" t="str">
        <f>IF('CADASTRO PROD'!D379 = "","", 'CADASTRO PROD'!D379)</f>
        <v/>
      </c>
      <c r="E381" s="110" t="str">
        <f>IF('CADASTRO PROD'!E379:G379 = "", "", 'CADASTRO PROD'!E379:G379)</f>
        <v/>
      </c>
      <c r="F381" s="92"/>
      <c r="G381" s="93"/>
      <c r="H381" s="111" t="str">
        <f>IFERROR(VLOOKUP(D381, 'CADASTRO PROD'!$D$8:$H$407, 5, FALSE),"")</f>
        <v/>
      </c>
      <c r="I381" s="111" t="str">
        <f>VLOOKUP(D381, 'INVENTÁRIO'!$D$11:$I$511, 6, FALSE)</f>
        <v/>
      </c>
      <c r="J381" s="108" t="str">
        <f t="shared" si="2"/>
        <v/>
      </c>
      <c r="K381" s="113" t="str">
        <f>IF(D381 = "", "", SUMIFS('LANÇAMENTOS ENT'!T:T, 'LANÇAMENTOS ENT'!E:E, D381))</f>
        <v>  </v>
      </c>
      <c r="L381" s="113" t="str">
        <f>IF(D381 = "", "",SUMIFS('LANÇAMENTOS SAÍ'!M:M, 'LANÇAMENTOS SAÍ'!E:E, D381))</f>
        <v>  </v>
      </c>
      <c r="M381" s="132" t="str">
        <f>IF(D381 = "", "", SUMIFS('LANÇAMENTOS ENT'!N:N, 'LANÇAMENTOS ENT'!E:E, D381))</f>
        <v/>
      </c>
      <c r="N381" s="132" t="str">
        <f>IF(D381 = "", "",SUMIFS('LANÇAMENTOS SAÍ'!K:K, 'LANÇAMENTOS SAÍ'!E:E, D381))</f>
        <v/>
      </c>
      <c r="O381" s="197" t="str">
        <f>IFERROR(VLOOKUP(D381,'INVENTÁRIO'!$D$11:$L$411, 9, FALSE)/SUM('INVENTÁRIO'!L:L),"")</f>
        <v>0.0%</v>
      </c>
      <c r="P381" s="197" t="str">
        <f>IFERROR(I381/SUM('INVENTÁRIO'!I:I), "")</f>
        <v>0.0%</v>
      </c>
      <c r="Q381" s="132" t="str">
        <f t="shared" si="3"/>
        <v/>
      </c>
      <c r="R381" s="132" t="str">
        <f t="shared" si="4"/>
        <v/>
      </c>
      <c r="S381" s="185"/>
      <c r="T381" s="185"/>
      <c r="U381" s="35"/>
      <c r="V381" s="4"/>
      <c r="W381" s="4"/>
      <c r="X381" s="4"/>
      <c r="Y381" s="55"/>
      <c r="Z381" s="55" t="str">
        <f t="shared" si="6"/>
        <v/>
      </c>
      <c r="AA381" s="105" t="str">
        <f t="shared" si="7"/>
        <v/>
      </c>
      <c r="AB381" s="152" t="str">
        <f t="shared" si="8"/>
        <v/>
      </c>
      <c r="AC381" s="55"/>
      <c r="AD381" s="55" t="str">
        <f t="shared" si="9"/>
        <v/>
      </c>
      <c r="AE381" s="105" t="str">
        <f t="shared" si="19"/>
        <v/>
      </c>
      <c r="AF381" s="55" t="str">
        <f t="shared" si="10"/>
        <v/>
      </c>
      <c r="AG381" s="55"/>
      <c r="AH381" s="55" t="str">
        <f t="shared" si="11"/>
        <v>#NUM!</v>
      </c>
      <c r="AI381" s="55" t="str">
        <f t="shared" si="12"/>
        <v>#NUM!</v>
      </c>
      <c r="AJ381" s="152" t="str">
        <f t="shared" si="13"/>
        <v/>
      </c>
      <c r="AK381" s="176" t="str">
        <f t="shared" si="14"/>
        <v/>
      </c>
      <c r="AL381" s="176" t="str">
        <f t="shared" si="20"/>
        <v/>
      </c>
      <c r="AM381" s="176" t="str">
        <f t="shared" si="15"/>
        <v/>
      </c>
      <c r="AN381" s="55"/>
      <c r="AO381" s="55"/>
      <c r="AP381" s="55"/>
      <c r="AQ381" s="105" t="str">
        <f t="shared" si="16"/>
        <v/>
      </c>
      <c r="AR381" s="105"/>
      <c r="AS381" s="129" t="str">
        <f>'CADASTRO PROD'!I379</f>
        <v/>
      </c>
      <c r="AT381" s="129" t="str">
        <f t="shared" si="17"/>
        <v>0</v>
      </c>
      <c r="AU381" s="105" t="str">
        <f t="shared" si="21"/>
        <v/>
      </c>
      <c r="AV381" s="129"/>
      <c r="AW381" s="129"/>
      <c r="AX381" s="129"/>
      <c r="AY381" s="129"/>
      <c r="AZ381" s="129"/>
      <c r="BA381" s="55"/>
      <c r="BB381" s="55"/>
      <c r="BC381" s="55"/>
      <c r="BD381" s="55"/>
      <c r="BE381" s="55"/>
    </row>
    <row r="382" ht="30.0" customHeight="1">
      <c r="A382" s="1"/>
      <c r="B382" s="166" t="str">
        <f t="shared" si="1"/>
        <v>0</v>
      </c>
      <c r="C382" s="98" t="str">
        <f t="shared" si="18"/>
        <v>-</v>
      </c>
      <c r="D382" s="151" t="str">
        <f>IF('CADASTRO PROD'!D380 = "","", 'CADASTRO PROD'!D380)</f>
        <v/>
      </c>
      <c r="E382" s="100" t="str">
        <f>IF('CADASTRO PROD'!E380:G380 = "", "", 'CADASTRO PROD'!E380:G380)</f>
        <v/>
      </c>
      <c r="F382" s="92"/>
      <c r="G382" s="93"/>
      <c r="H382" s="101" t="str">
        <f>IFERROR(VLOOKUP(D382, 'CADASTRO PROD'!$D$8:$H$407, 5, FALSE),"")</f>
        <v/>
      </c>
      <c r="I382" s="101" t="str">
        <f>VLOOKUP(D382, 'INVENTÁRIO'!$D$11:$I$511, 6, FALSE)</f>
        <v/>
      </c>
      <c r="J382" s="98" t="str">
        <f t="shared" si="2"/>
        <v/>
      </c>
      <c r="K382" s="103" t="str">
        <f>IF(D382 = "", "", SUMIFS('LANÇAMENTOS ENT'!T:T, 'LANÇAMENTOS ENT'!E:E, D382))</f>
        <v>  </v>
      </c>
      <c r="L382" s="103" t="str">
        <f>IF(D382 = "", "",SUMIFS('LANÇAMENTOS SAÍ'!M:M, 'LANÇAMENTOS SAÍ'!E:E, D382))</f>
        <v>  </v>
      </c>
      <c r="M382" s="124" t="str">
        <f>IF(D382 = "", "", SUMIFS('LANÇAMENTOS ENT'!N:N, 'LANÇAMENTOS ENT'!E:E, D382))</f>
        <v/>
      </c>
      <c r="N382" s="124" t="str">
        <f>IF(D382 = "", "",SUMIFS('LANÇAMENTOS SAÍ'!K:K, 'LANÇAMENTOS SAÍ'!E:E, D382))</f>
        <v/>
      </c>
      <c r="O382" s="195" t="str">
        <f>IFERROR(VLOOKUP(D382,'INVENTÁRIO'!$D$11:$L$411, 9, FALSE)/SUM('INVENTÁRIO'!L:L),"")</f>
        <v>0.0%</v>
      </c>
      <c r="P382" s="195" t="str">
        <f>IFERROR(I382/SUM('INVENTÁRIO'!I:I), "")</f>
        <v>0.0%</v>
      </c>
      <c r="Q382" s="124" t="str">
        <f t="shared" si="3"/>
        <v/>
      </c>
      <c r="R382" s="124" t="str">
        <f t="shared" si="4"/>
        <v/>
      </c>
      <c r="S382" s="185"/>
      <c r="T382" s="185"/>
      <c r="U382" s="35"/>
      <c r="V382" s="4"/>
      <c r="W382" s="4"/>
      <c r="X382" s="4"/>
      <c r="Y382" s="55"/>
      <c r="Z382" s="55" t="str">
        <f t="shared" si="6"/>
        <v/>
      </c>
      <c r="AA382" s="105" t="str">
        <f t="shared" si="7"/>
        <v/>
      </c>
      <c r="AB382" s="152" t="str">
        <f t="shared" si="8"/>
        <v/>
      </c>
      <c r="AC382" s="55"/>
      <c r="AD382" s="55" t="str">
        <f t="shared" si="9"/>
        <v/>
      </c>
      <c r="AE382" s="105" t="str">
        <f t="shared" si="19"/>
        <v/>
      </c>
      <c r="AF382" s="55" t="str">
        <f t="shared" si="10"/>
        <v/>
      </c>
      <c r="AG382" s="55"/>
      <c r="AH382" s="55" t="str">
        <f t="shared" si="11"/>
        <v>#NUM!</v>
      </c>
      <c r="AI382" s="55" t="str">
        <f t="shared" si="12"/>
        <v>#NUM!</v>
      </c>
      <c r="AJ382" s="152" t="str">
        <f t="shared" si="13"/>
        <v/>
      </c>
      <c r="AK382" s="176" t="str">
        <f t="shared" si="14"/>
        <v/>
      </c>
      <c r="AL382" s="176" t="str">
        <f t="shared" si="20"/>
        <v/>
      </c>
      <c r="AM382" s="176" t="str">
        <f t="shared" si="15"/>
        <v/>
      </c>
      <c r="AN382" s="55"/>
      <c r="AO382" s="55"/>
      <c r="AP382" s="55"/>
      <c r="AQ382" s="105" t="str">
        <f t="shared" si="16"/>
        <v/>
      </c>
      <c r="AR382" s="105"/>
      <c r="AS382" s="129" t="str">
        <f>'CADASTRO PROD'!I380</f>
        <v/>
      </c>
      <c r="AT382" s="129" t="str">
        <f t="shared" si="17"/>
        <v>0</v>
      </c>
      <c r="AU382" s="105" t="str">
        <f t="shared" si="21"/>
        <v/>
      </c>
      <c r="AV382" s="129"/>
      <c r="AW382" s="129"/>
      <c r="AX382" s="129"/>
      <c r="AY382" s="129"/>
      <c r="AZ382" s="129"/>
      <c r="BA382" s="55"/>
      <c r="BB382" s="55"/>
      <c r="BC382" s="55"/>
      <c r="BD382" s="55"/>
      <c r="BE382" s="55"/>
    </row>
    <row r="383" ht="30.0" customHeight="1">
      <c r="A383" s="1"/>
      <c r="B383" s="166" t="str">
        <f t="shared" si="1"/>
        <v>0</v>
      </c>
      <c r="C383" s="108" t="str">
        <f t="shared" si="18"/>
        <v>-</v>
      </c>
      <c r="D383" s="150" t="str">
        <f>IF('CADASTRO PROD'!D381 = "","", 'CADASTRO PROD'!D381)</f>
        <v/>
      </c>
      <c r="E383" s="110" t="str">
        <f>IF('CADASTRO PROD'!E381:G381 = "", "", 'CADASTRO PROD'!E381:G381)</f>
        <v/>
      </c>
      <c r="F383" s="92"/>
      <c r="G383" s="93"/>
      <c r="H383" s="111" t="str">
        <f>IFERROR(VLOOKUP(D383, 'CADASTRO PROD'!$D$8:$H$407, 5, FALSE),"")</f>
        <v/>
      </c>
      <c r="I383" s="111" t="str">
        <f>VLOOKUP(D383, 'INVENTÁRIO'!$D$11:$I$511, 6, FALSE)</f>
        <v/>
      </c>
      <c r="J383" s="108" t="str">
        <f t="shared" si="2"/>
        <v/>
      </c>
      <c r="K383" s="113" t="str">
        <f>IF(D383 = "", "", SUMIFS('LANÇAMENTOS ENT'!T:T, 'LANÇAMENTOS ENT'!E:E, D383))</f>
        <v>  </v>
      </c>
      <c r="L383" s="113" t="str">
        <f>IF(D383 = "", "",SUMIFS('LANÇAMENTOS SAÍ'!M:M, 'LANÇAMENTOS SAÍ'!E:E, D383))</f>
        <v>  </v>
      </c>
      <c r="M383" s="132" t="str">
        <f>IF(D383 = "", "", SUMIFS('LANÇAMENTOS ENT'!N:N, 'LANÇAMENTOS ENT'!E:E, D383))</f>
        <v/>
      </c>
      <c r="N383" s="132" t="str">
        <f>IF(D383 = "", "",SUMIFS('LANÇAMENTOS SAÍ'!K:K, 'LANÇAMENTOS SAÍ'!E:E, D383))</f>
        <v/>
      </c>
      <c r="O383" s="197" t="str">
        <f>IFERROR(VLOOKUP(D383,'INVENTÁRIO'!$D$11:$L$411, 9, FALSE)/SUM('INVENTÁRIO'!L:L),"")</f>
        <v>0.0%</v>
      </c>
      <c r="P383" s="197" t="str">
        <f>IFERROR(I383/SUM('INVENTÁRIO'!I:I), "")</f>
        <v>0.0%</v>
      </c>
      <c r="Q383" s="132" t="str">
        <f t="shared" si="3"/>
        <v/>
      </c>
      <c r="R383" s="132" t="str">
        <f t="shared" si="4"/>
        <v/>
      </c>
      <c r="S383" s="185"/>
      <c r="T383" s="185"/>
      <c r="U383" s="35"/>
      <c r="V383" s="4"/>
      <c r="W383" s="4"/>
      <c r="X383" s="4"/>
      <c r="Y383" s="55"/>
      <c r="Z383" s="55" t="str">
        <f t="shared" si="6"/>
        <v/>
      </c>
      <c r="AA383" s="105" t="str">
        <f t="shared" si="7"/>
        <v/>
      </c>
      <c r="AB383" s="152" t="str">
        <f t="shared" si="8"/>
        <v/>
      </c>
      <c r="AC383" s="55"/>
      <c r="AD383" s="55" t="str">
        <f t="shared" si="9"/>
        <v/>
      </c>
      <c r="AE383" s="105" t="str">
        <f t="shared" si="19"/>
        <v/>
      </c>
      <c r="AF383" s="55" t="str">
        <f t="shared" si="10"/>
        <v/>
      </c>
      <c r="AG383" s="55"/>
      <c r="AH383" s="55" t="str">
        <f t="shared" si="11"/>
        <v>#NUM!</v>
      </c>
      <c r="AI383" s="55" t="str">
        <f t="shared" si="12"/>
        <v>#NUM!</v>
      </c>
      <c r="AJ383" s="152" t="str">
        <f t="shared" si="13"/>
        <v/>
      </c>
      <c r="AK383" s="176" t="str">
        <f t="shared" si="14"/>
        <v/>
      </c>
      <c r="AL383" s="176" t="str">
        <f t="shared" si="20"/>
        <v/>
      </c>
      <c r="AM383" s="176" t="str">
        <f t="shared" si="15"/>
        <v/>
      </c>
      <c r="AN383" s="55"/>
      <c r="AO383" s="55"/>
      <c r="AP383" s="55"/>
      <c r="AQ383" s="105" t="str">
        <f t="shared" si="16"/>
        <v/>
      </c>
      <c r="AR383" s="105"/>
      <c r="AS383" s="129" t="str">
        <f>'CADASTRO PROD'!I381</f>
        <v/>
      </c>
      <c r="AT383" s="129" t="str">
        <f t="shared" si="17"/>
        <v>0</v>
      </c>
      <c r="AU383" s="105" t="str">
        <f t="shared" si="21"/>
        <v/>
      </c>
      <c r="AV383" s="129"/>
      <c r="AW383" s="129"/>
      <c r="AX383" s="129"/>
      <c r="AY383" s="129"/>
      <c r="AZ383" s="129"/>
      <c r="BA383" s="55"/>
      <c r="BB383" s="55"/>
      <c r="BC383" s="55"/>
      <c r="BD383" s="55"/>
      <c r="BE383" s="55"/>
    </row>
    <row r="384" ht="30.0" customHeight="1">
      <c r="A384" s="1"/>
      <c r="B384" s="166" t="str">
        <f t="shared" si="1"/>
        <v>0</v>
      </c>
      <c r="C384" s="98" t="str">
        <f t="shared" si="18"/>
        <v>-</v>
      </c>
      <c r="D384" s="151" t="str">
        <f>IF('CADASTRO PROD'!D382 = "","", 'CADASTRO PROD'!D382)</f>
        <v/>
      </c>
      <c r="E384" s="100" t="str">
        <f>IF('CADASTRO PROD'!E382:G382 = "", "", 'CADASTRO PROD'!E382:G382)</f>
        <v/>
      </c>
      <c r="F384" s="92"/>
      <c r="G384" s="93"/>
      <c r="H384" s="101" t="str">
        <f>IFERROR(VLOOKUP(D384, 'CADASTRO PROD'!$D$8:$H$407, 5, FALSE),"")</f>
        <v/>
      </c>
      <c r="I384" s="101" t="str">
        <f>VLOOKUP(D384, 'INVENTÁRIO'!$D$11:$I$511, 6, FALSE)</f>
        <v/>
      </c>
      <c r="J384" s="98" t="str">
        <f t="shared" si="2"/>
        <v/>
      </c>
      <c r="K384" s="103" t="str">
        <f>IF(D384 = "", "", SUMIFS('LANÇAMENTOS ENT'!T:T, 'LANÇAMENTOS ENT'!E:E, D384))</f>
        <v>  </v>
      </c>
      <c r="L384" s="103" t="str">
        <f>IF(D384 = "", "",SUMIFS('LANÇAMENTOS SAÍ'!M:M, 'LANÇAMENTOS SAÍ'!E:E, D384))</f>
        <v>  </v>
      </c>
      <c r="M384" s="124" t="str">
        <f>IF(D384 = "", "", SUMIFS('LANÇAMENTOS ENT'!N:N, 'LANÇAMENTOS ENT'!E:E, D384))</f>
        <v/>
      </c>
      <c r="N384" s="124" t="str">
        <f>IF(D384 = "", "",SUMIFS('LANÇAMENTOS SAÍ'!K:K, 'LANÇAMENTOS SAÍ'!E:E, D384))</f>
        <v/>
      </c>
      <c r="O384" s="195" t="str">
        <f>IFERROR(VLOOKUP(D384,'INVENTÁRIO'!$D$11:$L$411, 9, FALSE)/SUM('INVENTÁRIO'!L:L),"")</f>
        <v>0.0%</v>
      </c>
      <c r="P384" s="195" t="str">
        <f>IFERROR(I384/SUM('INVENTÁRIO'!I:I), "")</f>
        <v>0.0%</v>
      </c>
      <c r="Q384" s="124" t="str">
        <f t="shared" si="3"/>
        <v/>
      </c>
      <c r="R384" s="124" t="str">
        <f t="shared" si="4"/>
        <v/>
      </c>
      <c r="S384" s="185"/>
      <c r="T384" s="185"/>
      <c r="U384" s="35"/>
      <c r="V384" s="4"/>
      <c r="W384" s="4"/>
      <c r="X384" s="4"/>
      <c r="Y384" s="55"/>
      <c r="Z384" s="55" t="str">
        <f t="shared" si="6"/>
        <v/>
      </c>
      <c r="AA384" s="105" t="str">
        <f t="shared" si="7"/>
        <v/>
      </c>
      <c r="AB384" s="152" t="str">
        <f t="shared" si="8"/>
        <v/>
      </c>
      <c r="AC384" s="55"/>
      <c r="AD384" s="55" t="str">
        <f t="shared" si="9"/>
        <v/>
      </c>
      <c r="AE384" s="105" t="str">
        <f t="shared" si="19"/>
        <v/>
      </c>
      <c r="AF384" s="55" t="str">
        <f t="shared" si="10"/>
        <v/>
      </c>
      <c r="AG384" s="55"/>
      <c r="AH384" s="55" t="str">
        <f t="shared" si="11"/>
        <v>#NUM!</v>
      </c>
      <c r="AI384" s="55" t="str">
        <f t="shared" si="12"/>
        <v>#NUM!</v>
      </c>
      <c r="AJ384" s="152" t="str">
        <f t="shared" si="13"/>
        <v/>
      </c>
      <c r="AK384" s="176" t="str">
        <f t="shared" si="14"/>
        <v/>
      </c>
      <c r="AL384" s="176" t="str">
        <f t="shared" si="20"/>
        <v/>
      </c>
      <c r="AM384" s="176" t="str">
        <f t="shared" si="15"/>
        <v/>
      </c>
      <c r="AN384" s="55"/>
      <c r="AO384" s="55"/>
      <c r="AP384" s="55"/>
      <c r="AQ384" s="105" t="str">
        <f t="shared" si="16"/>
        <v/>
      </c>
      <c r="AR384" s="105"/>
      <c r="AS384" s="129" t="str">
        <f>'CADASTRO PROD'!I382</f>
        <v/>
      </c>
      <c r="AT384" s="129" t="str">
        <f t="shared" si="17"/>
        <v>0</v>
      </c>
      <c r="AU384" s="105" t="str">
        <f t="shared" si="21"/>
        <v/>
      </c>
      <c r="AV384" s="129"/>
      <c r="AW384" s="129"/>
      <c r="AX384" s="129"/>
      <c r="AY384" s="129"/>
      <c r="AZ384" s="129"/>
      <c r="BA384" s="55"/>
      <c r="BB384" s="55"/>
      <c r="BC384" s="55"/>
      <c r="BD384" s="55"/>
      <c r="BE384" s="55"/>
    </row>
    <row r="385" ht="30.0" customHeight="1">
      <c r="A385" s="1"/>
      <c r="B385" s="166" t="str">
        <f t="shared" si="1"/>
        <v>0</v>
      </c>
      <c r="C385" s="108" t="str">
        <f t="shared" si="18"/>
        <v>-</v>
      </c>
      <c r="D385" s="150" t="str">
        <f>IF('CADASTRO PROD'!D383 = "","", 'CADASTRO PROD'!D383)</f>
        <v/>
      </c>
      <c r="E385" s="110" t="str">
        <f>IF('CADASTRO PROD'!E383:G383 = "", "", 'CADASTRO PROD'!E383:G383)</f>
        <v/>
      </c>
      <c r="F385" s="92"/>
      <c r="G385" s="93"/>
      <c r="H385" s="111" t="str">
        <f>IFERROR(VLOOKUP(D385, 'CADASTRO PROD'!$D$8:$H$407, 5, FALSE),"")</f>
        <v/>
      </c>
      <c r="I385" s="111" t="str">
        <f>VLOOKUP(D385, 'INVENTÁRIO'!$D$11:$I$511, 6, FALSE)</f>
        <v/>
      </c>
      <c r="J385" s="108" t="str">
        <f t="shared" si="2"/>
        <v/>
      </c>
      <c r="K385" s="113" t="str">
        <f>IF(D385 = "", "", SUMIFS('LANÇAMENTOS ENT'!T:T, 'LANÇAMENTOS ENT'!E:E, D385))</f>
        <v>  </v>
      </c>
      <c r="L385" s="113" t="str">
        <f>IF(D385 = "", "",SUMIFS('LANÇAMENTOS SAÍ'!M:M, 'LANÇAMENTOS SAÍ'!E:E, D385))</f>
        <v>  </v>
      </c>
      <c r="M385" s="132" t="str">
        <f>IF(D385 = "", "", SUMIFS('LANÇAMENTOS ENT'!N:N, 'LANÇAMENTOS ENT'!E:E, D385))</f>
        <v/>
      </c>
      <c r="N385" s="132" t="str">
        <f>IF(D385 = "", "",SUMIFS('LANÇAMENTOS SAÍ'!K:K, 'LANÇAMENTOS SAÍ'!E:E, D385))</f>
        <v/>
      </c>
      <c r="O385" s="197" t="str">
        <f>IFERROR(VLOOKUP(D385,'INVENTÁRIO'!$D$11:$L$411, 9, FALSE)/SUM('INVENTÁRIO'!L:L),"")</f>
        <v>0.0%</v>
      </c>
      <c r="P385" s="197" t="str">
        <f>IFERROR(I385/SUM('INVENTÁRIO'!I:I), "")</f>
        <v>0.0%</v>
      </c>
      <c r="Q385" s="132" t="str">
        <f t="shared" si="3"/>
        <v/>
      </c>
      <c r="R385" s="132" t="str">
        <f t="shared" si="4"/>
        <v/>
      </c>
      <c r="S385" s="185"/>
      <c r="T385" s="185"/>
      <c r="U385" s="35"/>
      <c r="V385" s="4"/>
      <c r="W385" s="4"/>
      <c r="X385" s="4"/>
      <c r="Y385" s="55"/>
      <c r="Z385" s="55" t="str">
        <f t="shared" si="6"/>
        <v/>
      </c>
      <c r="AA385" s="105" t="str">
        <f t="shared" si="7"/>
        <v/>
      </c>
      <c r="AB385" s="152" t="str">
        <f t="shared" si="8"/>
        <v/>
      </c>
      <c r="AC385" s="55"/>
      <c r="AD385" s="55" t="str">
        <f t="shared" si="9"/>
        <v/>
      </c>
      <c r="AE385" s="105" t="str">
        <f t="shared" si="19"/>
        <v/>
      </c>
      <c r="AF385" s="55" t="str">
        <f t="shared" si="10"/>
        <v/>
      </c>
      <c r="AG385" s="55"/>
      <c r="AH385" s="55" t="str">
        <f t="shared" si="11"/>
        <v>#NUM!</v>
      </c>
      <c r="AI385" s="55" t="str">
        <f t="shared" si="12"/>
        <v>#NUM!</v>
      </c>
      <c r="AJ385" s="152" t="str">
        <f t="shared" si="13"/>
        <v/>
      </c>
      <c r="AK385" s="176" t="str">
        <f t="shared" si="14"/>
        <v/>
      </c>
      <c r="AL385" s="176" t="str">
        <f t="shared" si="20"/>
        <v/>
      </c>
      <c r="AM385" s="176" t="str">
        <f t="shared" si="15"/>
        <v/>
      </c>
      <c r="AN385" s="55"/>
      <c r="AO385" s="55"/>
      <c r="AP385" s="55"/>
      <c r="AQ385" s="105" t="str">
        <f t="shared" si="16"/>
        <v/>
      </c>
      <c r="AR385" s="105"/>
      <c r="AS385" s="129" t="str">
        <f>'CADASTRO PROD'!I383</f>
        <v/>
      </c>
      <c r="AT385" s="129" t="str">
        <f t="shared" si="17"/>
        <v>0</v>
      </c>
      <c r="AU385" s="105" t="str">
        <f t="shared" si="21"/>
        <v/>
      </c>
      <c r="AV385" s="129"/>
      <c r="AW385" s="129"/>
      <c r="AX385" s="129"/>
      <c r="AY385" s="129"/>
      <c r="AZ385" s="129"/>
      <c r="BA385" s="55"/>
      <c r="BB385" s="55"/>
      <c r="BC385" s="55"/>
      <c r="BD385" s="55"/>
      <c r="BE385" s="55"/>
    </row>
    <row r="386" ht="30.0" customHeight="1">
      <c r="A386" s="1"/>
      <c r="B386" s="166" t="str">
        <f t="shared" si="1"/>
        <v>0</v>
      </c>
      <c r="C386" s="98" t="str">
        <f t="shared" si="18"/>
        <v>-</v>
      </c>
      <c r="D386" s="151" t="str">
        <f>IF('CADASTRO PROD'!D384 = "","", 'CADASTRO PROD'!D384)</f>
        <v/>
      </c>
      <c r="E386" s="100" t="str">
        <f>IF('CADASTRO PROD'!E384:G384 = "", "", 'CADASTRO PROD'!E384:G384)</f>
        <v/>
      </c>
      <c r="F386" s="92"/>
      <c r="G386" s="93"/>
      <c r="H386" s="101" t="str">
        <f>IFERROR(VLOOKUP(D386, 'CADASTRO PROD'!$D$8:$H$407, 5, FALSE),"")</f>
        <v/>
      </c>
      <c r="I386" s="101" t="str">
        <f>VLOOKUP(D386, 'INVENTÁRIO'!$D$11:$I$511, 6, FALSE)</f>
        <v/>
      </c>
      <c r="J386" s="98" t="str">
        <f t="shared" si="2"/>
        <v/>
      </c>
      <c r="K386" s="103" t="str">
        <f>IF(D386 = "", "", SUMIFS('LANÇAMENTOS ENT'!T:T, 'LANÇAMENTOS ENT'!E:E, D386))</f>
        <v>  </v>
      </c>
      <c r="L386" s="103" t="str">
        <f>IF(D386 = "", "",SUMIFS('LANÇAMENTOS SAÍ'!M:M, 'LANÇAMENTOS SAÍ'!E:E, D386))</f>
        <v>  </v>
      </c>
      <c r="M386" s="124" t="str">
        <f>IF(D386 = "", "", SUMIFS('LANÇAMENTOS ENT'!N:N, 'LANÇAMENTOS ENT'!E:E, D386))</f>
        <v/>
      </c>
      <c r="N386" s="124" t="str">
        <f>IF(D386 = "", "",SUMIFS('LANÇAMENTOS SAÍ'!K:K, 'LANÇAMENTOS SAÍ'!E:E, D386))</f>
        <v/>
      </c>
      <c r="O386" s="195" t="str">
        <f>IFERROR(VLOOKUP(D386,'INVENTÁRIO'!$D$11:$L$411, 9, FALSE)/SUM('INVENTÁRIO'!L:L),"")</f>
        <v>0.0%</v>
      </c>
      <c r="P386" s="195" t="str">
        <f>IFERROR(I386/SUM('INVENTÁRIO'!I:I), "")</f>
        <v>0.0%</v>
      </c>
      <c r="Q386" s="124" t="str">
        <f t="shared" si="3"/>
        <v/>
      </c>
      <c r="R386" s="124" t="str">
        <f t="shared" si="4"/>
        <v/>
      </c>
      <c r="S386" s="185"/>
      <c r="T386" s="185"/>
      <c r="U386" s="35"/>
      <c r="V386" s="4"/>
      <c r="W386" s="4"/>
      <c r="X386" s="4"/>
      <c r="Y386" s="55"/>
      <c r="Z386" s="55" t="str">
        <f t="shared" si="6"/>
        <v/>
      </c>
      <c r="AA386" s="105" t="str">
        <f t="shared" si="7"/>
        <v/>
      </c>
      <c r="AB386" s="152" t="str">
        <f t="shared" si="8"/>
        <v/>
      </c>
      <c r="AC386" s="55"/>
      <c r="AD386" s="55" t="str">
        <f t="shared" si="9"/>
        <v/>
      </c>
      <c r="AE386" s="105" t="str">
        <f t="shared" si="19"/>
        <v/>
      </c>
      <c r="AF386" s="55" t="str">
        <f t="shared" si="10"/>
        <v/>
      </c>
      <c r="AG386" s="55"/>
      <c r="AH386" s="55" t="str">
        <f t="shared" si="11"/>
        <v>#NUM!</v>
      </c>
      <c r="AI386" s="55" t="str">
        <f t="shared" si="12"/>
        <v>#NUM!</v>
      </c>
      <c r="AJ386" s="152" t="str">
        <f t="shared" si="13"/>
        <v/>
      </c>
      <c r="AK386" s="176" t="str">
        <f t="shared" si="14"/>
        <v/>
      </c>
      <c r="AL386" s="176" t="str">
        <f t="shared" si="20"/>
        <v/>
      </c>
      <c r="AM386" s="176" t="str">
        <f t="shared" si="15"/>
        <v/>
      </c>
      <c r="AN386" s="55"/>
      <c r="AO386" s="55"/>
      <c r="AP386" s="55"/>
      <c r="AQ386" s="105" t="str">
        <f t="shared" si="16"/>
        <v/>
      </c>
      <c r="AR386" s="105"/>
      <c r="AS386" s="129" t="str">
        <f>'CADASTRO PROD'!I384</f>
        <v/>
      </c>
      <c r="AT386" s="129" t="str">
        <f t="shared" si="17"/>
        <v>0</v>
      </c>
      <c r="AU386" s="105" t="str">
        <f t="shared" si="21"/>
        <v/>
      </c>
      <c r="AV386" s="129"/>
      <c r="AW386" s="129"/>
      <c r="AX386" s="129"/>
      <c r="AY386" s="129"/>
      <c r="AZ386" s="129"/>
      <c r="BA386" s="55"/>
      <c r="BB386" s="55"/>
      <c r="BC386" s="55"/>
      <c r="BD386" s="55"/>
      <c r="BE386" s="55"/>
    </row>
    <row r="387" ht="30.0" customHeight="1">
      <c r="A387" s="1"/>
      <c r="B387" s="166" t="str">
        <f t="shared" si="1"/>
        <v>0</v>
      </c>
      <c r="C387" s="108" t="str">
        <f t="shared" si="18"/>
        <v>-</v>
      </c>
      <c r="D387" s="150" t="str">
        <f>IF('CADASTRO PROD'!D385 = "","", 'CADASTRO PROD'!D385)</f>
        <v/>
      </c>
      <c r="E387" s="110" t="str">
        <f>IF('CADASTRO PROD'!E385:G385 = "", "", 'CADASTRO PROD'!E385:G385)</f>
        <v/>
      </c>
      <c r="F387" s="92"/>
      <c r="G387" s="93"/>
      <c r="H387" s="111" t="str">
        <f>IFERROR(VLOOKUP(D387, 'CADASTRO PROD'!$D$8:$H$407, 5, FALSE),"")</f>
        <v/>
      </c>
      <c r="I387" s="111" t="str">
        <f>VLOOKUP(D387, 'INVENTÁRIO'!$D$11:$I$511, 6, FALSE)</f>
        <v/>
      </c>
      <c r="J387" s="108" t="str">
        <f t="shared" si="2"/>
        <v/>
      </c>
      <c r="K387" s="113" t="str">
        <f>IF(D387 = "", "", SUMIFS('LANÇAMENTOS ENT'!T:T, 'LANÇAMENTOS ENT'!E:E, D387))</f>
        <v>  </v>
      </c>
      <c r="L387" s="113" t="str">
        <f>IF(D387 = "", "",SUMIFS('LANÇAMENTOS SAÍ'!M:M, 'LANÇAMENTOS SAÍ'!E:E, D387))</f>
        <v>  </v>
      </c>
      <c r="M387" s="132" t="str">
        <f>IF(D387 = "", "", SUMIFS('LANÇAMENTOS ENT'!N:N, 'LANÇAMENTOS ENT'!E:E, D387))</f>
        <v/>
      </c>
      <c r="N387" s="132" t="str">
        <f>IF(D387 = "", "",SUMIFS('LANÇAMENTOS SAÍ'!K:K, 'LANÇAMENTOS SAÍ'!E:E, D387))</f>
        <v/>
      </c>
      <c r="O387" s="197" t="str">
        <f>IFERROR(VLOOKUP(D387,'INVENTÁRIO'!$D$11:$L$411, 9, FALSE)/SUM('INVENTÁRIO'!L:L),"")</f>
        <v>0.0%</v>
      </c>
      <c r="P387" s="197" t="str">
        <f>IFERROR(I387/SUM('INVENTÁRIO'!I:I), "")</f>
        <v>0.0%</v>
      </c>
      <c r="Q387" s="132" t="str">
        <f t="shared" si="3"/>
        <v/>
      </c>
      <c r="R387" s="132" t="str">
        <f t="shared" si="4"/>
        <v/>
      </c>
      <c r="S387" s="185"/>
      <c r="T387" s="185"/>
      <c r="U387" s="35"/>
      <c r="V387" s="4"/>
      <c r="W387" s="4"/>
      <c r="X387" s="4"/>
      <c r="Y387" s="55"/>
      <c r="Z387" s="55" t="str">
        <f t="shared" si="6"/>
        <v/>
      </c>
      <c r="AA387" s="105" t="str">
        <f t="shared" si="7"/>
        <v/>
      </c>
      <c r="AB387" s="152" t="str">
        <f t="shared" si="8"/>
        <v/>
      </c>
      <c r="AC387" s="55"/>
      <c r="AD387" s="55" t="str">
        <f t="shared" si="9"/>
        <v/>
      </c>
      <c r="AE387" s="105" t="str">
        <f t="shared" si="19"/>
        <v/>
      </c>
      <c r="AF387" s="55" t="str">
        <f t="shared" si="10"/>
        <v/>
      </c>
      <c r="AG387" s="55"/>
      <c r="AH387" s="55" t="str">
        <f t="shared" si="11"/>
        <v>#NUM!</v>
      </c>
      <c r="AI387" s="55" t="str">
        <f t="shared" si="12"/>
        <v>#NUM!</v>
      </c>
      <c r="AJ387" s="152" t="str">
        <f t="shared" si="13"/>
        <v/>
      </c>
      <c r="AK387" s="176" t="str">
        <f t="shared" si="14"/>
        <v/>
      </c>
      <c r="AL387" s="176" t="str">
        <f t="shared" si="20"/>
        <v/>
      </c>
      <c r="AM387" s="176" t="str">
        <f t="shared" si="15"/>
        <v/>
      </c>
      <c r="AN387" s="55"/>
      <c r="AO387" s="55"/>
      <c r="AP387" s="55"/>
      <c r="AQ387" s="105" t="str">
        <f t="shared" si="16"/>
        <v/>
      </c>
      <c r="AR387" s="105"/>
      <c r="AS387" s="129" t="str">
        <f>'CADASTRO PROD'!I385</f>
        <v/>
      </c>
      <c r="AT387" s="129" t="str">
        <f t="shared" si="17"/>
        <v>0</v>
      </c>
      <c r="AU387" s="105" t="str">
        <f t="shared" si="21"/>
        <v/>
      </c>
      <c r="AV387" s="129"/>
      <c r="AW387" s="129"/>
      <c r="AX387" s="129"/>
      <c r="AY387" s="129"/>
      <c r="AZ387" s="129"/>
      <c r="BA387" s="55"/>
      <c r="BB387" s="55"/>
      <c r="BC387" s="55"/>
      <c r="BD387" s="55"/>
      <c r="BE387" s="55"/>
    </row>
    <row r="388" ht="30.0" customHeight="1">
      <c r="A388" s="1"/>
      <c r="B388" s="166" t="str">
        <f t="shared" si="1"/>
        <v>0</v>
      </c>
      <c r="C388" s="98" t="str">
        <f t="shared" si="18"/>
        <v>-</v>
      </c>
      <c r="D388" s="151" t="str">
        <f>IF('CADASTRO PROD'!D386 = "","", 'CADASTRO PROD'!D386)</f>
        <v/>
      </c>
      <c r="E388" s="100" t="str">
        <f>IF('CADASTRO PROD'!E386:G386 = "", "", 'CADASTRO PROD'!E386:G386)</f>
        <v/>
      </c>
      <c r="F388" s="92"/>
      <c r="G388" s="93"/>
      <c r="H388" s="101" t="str">
        <f>IFERROR(VLOOKUP(D388, 'CADASTRO PROD'!$D$8:$H$407, 5, FALSE),"")</f>
        <v/>
      </c>
      <c r="I388" s="101" t="str">
        <f>VLOOKUP(D388, 'INVENTÁRIO'!$D$11:$I$511, 6, FALSE)</f>
        <v/>
      </c>
      <c r="J388" s="98" t="str">
        <f t="shared" si="2"/>
        <v/>
      </c>
      <c r="K388" s="103" t="str">
        <f>IF(D388 = "", "", SUMIFS('LANÇAMENTOS ENT'!T:T, 'LANÇAMENTOS ENT'!E:E, D388))</f>
        <v>  </v>
      </c>
      <c r="L388" s="103" t="str">
        <f>IF(D388 = "", "",SUMIFS('LANÇAMENTOS SAÍ'!M:M, 'LANÇAMENTOS SAÍ'!E:E, D388))</f>
        <v>  </v>
      </c>
      <c r="M388" s="124" t="str">
        <f>IF(D388 = "", "", SUMIFS('LANÇAMENTOS ENT'!N:N, 'LANÇAMENTOS ENT'!E:E, D388))</f>
        <v/>
      </c>
      <c r="N388" s="124" t="str">
        <f>IF(D388 = "", "",SUMIFS('LANÇAMENTOS SAÍ'!K:K, 'LANÇAMENTOS SAÍ'!E:E, D388))</f>
        <v/>
      </c>
      <c r="O388" s="195" t="str">
        <f>IFERROR(VLOOKUP(D388,'INVENTÁRIO'!$D$11:$L$411, 9, FALSE)/SUM('INVENTÁRIO'!L:L),"")</f>
        <v>0.0%</v>
      </c>
      <c r="P388" s="195" t="str">
        <f>IFERROR(I388/SUM('INVENTÁRIO'!I:I), "")</f>
        <v>0.0%</v>
      </c>
      <c r="Q388" s="124" t="str">
        <f t="shared" si="3"/>
        <v/>
      </c>
      <c r="R388" s="124" t="str">
        <f t="shared" si="4"/>
        <v/>
      </c>
      <c r="S388" s="185"/>
      <c r="T388" s="185"/>
      <c r="U388" s="35"/>
      <c r="V388" s="4"/>
      <c r="W388" s="4"/>
      <c r="X388" s="4"/>
      <c r="Y388" s="55"/>
      <c r="Z388" s="55" t="str">
        <f t="shared" si="6"/>
        <v/>
      </c>
      <c r="AA388" s="105" t="str">
        <f t="shared" si="7"/>
        <v/>
      </c>
      <c r="AB388" s="152" t="str">
        <f t="shared" si="8"/>
        <v/>
      </c>
      <c r="AC388" s="55"/>
      <c r="AD388" s="55" t="str">
        <f t="shared" si="9"/>
        <v/>
      </c>
      <c r="AE388" s="105" t="str">
        <f t="shared" si="19"/>
        <v/>
      </c>
      <c r="AF388" s="55" t="str">
        <f t="shared" si="10"/>
        <v/>
      </c>
      <c r="AG388" s="55"/>
      <c r="AH388" s="55" t="str">
        <f t="shared" si="11"/>
        <v>#NUM!</v>
      </c>
      <c r="AI388" s="55" t="str">
        <f t="shared" si="12"/>
        <v>#NUM!</v>
      </c>
      <c r="AJ388" s="152" t="str">
        <f t="shared" si="13"/>
        <v/>
      </c>
      <c r="AK388" s="176" t="str">
        <f t="shared" si="14"/>
        <v/>
      </c>
      <c r="AL388" s="176" t="str">
        <f t="shared" si="20"/>
        <v/>
      </c>
      <c r="AM388" s="176" t="str">
        <f t="shared" si="15"/>
        <v/>
      </c>
      <c r="AN388" s="55"/>
      <c r="AO388" s="55"/>
      <c r="AP388" s="55"/>
      <c r="AQ388" s="105" t="str">
        <f t="shared" si="16"/>
        <v/>
      </c>
      <c r="AR388" s="105"/>
      <c r="AS388" s="129" t="str">
        <f>'CADASTRO PROD'!I386</f>
        <v/>
      </c>
      <c r="AT388" s="129" t="str">
        <f t="shared" si="17"/>
        <v>0</v>
      </c>
      <c r="AU388" s="105" t="str">
        <f t="shared" si="21"/>
        <v/>
      </c>
      <c r="AV388" s="129"/>
      <c r="AW388" s="129"/>
      <c r="AX388" s="129"/>
      <c r="AY388" s="129"/>
      <c r="AZ388" s="129"/>
      <c r="BA388" s="55"/>
      <c r="BB388" s="55"/>
      <c r="BC388" s="55"/>
      <c r="BD388" s="55"/>
      <c r="BE388" s="55"/>
    </row>
    <row r="389" ht="30.0" customHeight="1">
      <c r="A389" s="1"/>
      <c r="B389" s="166" t="str">
        <f t="shared" si="1"/>
        <v>0</v>
      </c>
      <c r="C389" s="108" t="str">
        <f t="shared" si="18"/>
        <v>-</v>
      </c>
      <c r="D389" s="150" t="str">
        <f>IF('CADASTRO PROD'!D387 = "","", 'CADASTRO PROD'!D387)</f>
        <v/>
      </c>
      <c r="E389" s="110" t="str">
        <f>IF('CADASTRO PROD'!E387:G387 = "", "", 'CADASTRO PROD'!E387:G387)</f>
        <v/>
      </c>
      <c r="F389" s="92"/>
      <c r="G389" s="93"/>
      <c r="H389" s="111" t="str">
        <f>IFERROR(VLOOKUP(D389, 'CADASTRO PROD'!$D$8:$H$407, 5, FALSE),"")</f>
        <v/>
      </c>
      <c r="I389" s="111" t="str">
        <f>VLOOKUP(D389, 'INVENTÁRIO'!$D$11:$I$511, 6, FALSE)</f>
        <v/>
      </c>
      <c r="J389" s="108" t="str">
        <f t="shared" si="2"/>
        <v/>
      </c>
      <c r="K389" s="113" t="str">
        <f>IF(D389 = "", "", SUMIFS('LANÇAMENTOS ENT'!T:T, 'LANÇAMENTOS ENT'!E:E, D389))</f>
        <v>  </v>
      </c>
      <c r="L389" s="113" t="str">
        <f>IF(D389 = "", "",SUMIFS('LANÇAMENTOS SAÍ'!M:M, 'LANÇAMENTOS SAÍ'!E:E, D389))</f>
        <v>  </v>
      </c>
      <c r="M389" s="132" t="str">
        <f>IF(D389 = "", "", SUMIFS('LANÇAMENTOS ENT'!N:N, 'LANÇAMENTOS ENT'!E:E, D389))</f>
        <v/>
      </c>
      <c r="N389" s="132" t="str">
        <f>IF(D389 = "", "",SUMIFS('LANÇAMENTOS SAÍ'!K:K, 'LANÇAMENTOS SAÍ'!E:E, D389))</f>
        <v/>
      </c>
      <c r="O389" s="197" t="str">
        <f>IFERROR(VLOOKUP(D389,'INVENTÁRIO'!$D$11:$L$411, 9, FALSE)/SUM('INVENTÁRIO'!L:L),"")</f>
        <v>0.0%</v>
      </c>
      <c r="P389" s="197" t="str">
        <f>IFERROR(I389/SUM('INVENTÁRIO'!I:I), "")</f>
        <v>0.0%</v>
      </c>
      <c r="Q389" s="132" t="str">
        <f t="shared" si="3"/>
        <v/>
      </c>
      <c r="R389" s="132" t="str">
        <f t="shared" si="4"/>
        <v/>
      </c>
      <c r="S389" s="185"/>
      <c r="T389" s="185"/>
      <c r="U389" s="35"/>
      <c r="V389" s="4"/>
      <c r="W389" s="4"/>
      <c r="X389" s="4"/>
      <c r="Y389" s="55"/>
      <c r="Z389" s="55" t="str">
        <f t="shared" si="6"/>
        <v/>
      </c>
      <c r="AA389" s="105" t="str">
        <f t="shared" si="7"/>
        <v/>
      </c>
      <c r="AB389" s="152" t="str">
        <f t="shared" si="8"/>
        <v/>
      </c>
      <c r="AC389" s="55"/>
      <c r="AD389" s="55" t="str">
        <f t="shared" si="9"/>
        <v/>
      </c>
      <c r="AE389" s="105" t="str">
        <f t="shared" si="19"/>
        <v/>
      </c>
      <c r="AF389" s="55" t="str">
        <f t="shared" si="10"/>
        <v/>
      </c>
      <c r="AG389" s="55"/>
      <c r="AH389" s="55" t="str">
        <f t="shared" si="11"/>
        <v>#NUM!</v>
      </c>
      <c r="AI389" s="55" t="str">
        <f t="shared" si="12"/>
        <v>#NUM!</v>
      </c>
      <c r="AJ389" s="152" t="str">
        <f t="shared" si="13"/>
        <v/>
      </c>
      <c r="AK389" s="176" t="str">
        <f t="shared" si="14"/>
        <v/>
      </c>
      <c r="AL389" s="176" t="str">
        <f t="shared" si="20"/>
        <v/>
      </c>
      <c r="AM389" s="176" t="str">
        <f t="shared" si="15"/>
        <v/>
      </c>
      <c r="AN389" s="55"/>
      <c r="AO389" s="55"/>
      <c r="AP389" s="55"/>
      <c r="AQ389" s="105" t="str">
        <f t="shared" si="16"/>
        <v/>
      </c>
      <c r="AR389" s="105"/>
      <c r="AS389" s="129" t="str">
        <f>'CADASTRO PROD'!I387</f>
        <v/>
      </c>
      <c r="AT389" s="129" t="str">
        <f t="shared" si="17"/>
        <v>0</v>
      </c>
      <c r="AU389" s="105" t="str">
        <f t="shared" si="21"/>
        <v/>
      </c>
      <c r="AV389" s="129"/>
      <c r="AW389" s="129"/>
      <c r="AX389" s="129"/>
      <c r="AY389" s="129"/>
      <c r="AZ389" s="129"/>
      <c r="BA389" s="55"/>
      <c r="BB389" s="55"/>
      <c r="BC389" s="55"/>
      <c r="BD389" s="55"/>
      <c r="BE389" s="55"/>
    </row>
    <row r="390" ht="30.0" customHeight="1">
      <c r="A390" s="1"/>
      <c r="B390" s="166" t="str">
        <f t="shared" si="1"/>
        <v>0</v>
      </c>
      <c r="C390" s="98" t="str">
        <f t="shared" si="18"/>
        <v>-</v>
      </c>
      <c r="D390" s="151" t="str">
        <f>IF('CADASTRO PROD'!D388 = "","", 'CADASTRO PROD'!D388)</f>
        <v/>
      </c>
      <c r="E390" s="100" t="str">
        <f>IF('CADASTRO PROD'!E388:G388 = "", "", 'CADASTRO PROD'!E388:G388)</f>
        <v/>
      </c>
      <c r="F390" s="92"/>
      <c r="G390" s="93"/>
      <c r="H390" s="101" t="str">
        <f>IFERROR(VLOOKUP(D390, 'CADASTRO PROD'!$D$8:$H$407, 5, FALSE),"")</f>
        <v/>
      </c>
      <c r="I390" s="101" t="str">
        <f>VLOOKUP(D390, 'INVENTÁRIO'!$D$11:$I$511, 6, FALSE)</f>
        <v/>
      </c>
      <c r="J390" s="98" t="str">
        <f t="shared" si="2"/>
        <v/>
      </c>
      <c r="K390" s="103" t="str">
        <f>IF(D390 = "", "", SUMIFS('LANÇAMENTOS ENT'!T:T, 'LANÇAMENTOS ENT'!E:E, D390))</f>
        <v>  </v>
      </c>
      <c r="L390" s="103" t="str">
        <f>IF(D390 = "", "",SUMIFS('LANÇAMENTOS SAÍ'!M:M, 'LANÇAMENTOS SAÍ'!E:E, D390))</f>
        <v>  </v>
      </c>
      <c r="M390" s="124" t="str">
        <f>IF(D390 = "", "", SUMIFS('LANÇAMENTOS ENT'!N:N, 'LANÇAMENTOS ENT'!E:E, D390))</f>
        <v/>
      </c>
      <c r="N390" s="124" t="str">
        <f>IF(D390 = "", "",SUMIFS('LANÇAMENTOS SAÍ'!K:K, 'LANÇAMENTOS SAÍ'!E:E, D390))</f>
        <v/>
      </c>
      <c r="O390" s="195" t="str">
        <f>IFERROR(VLOOKUP(D390,'INVENTÁRIO'!$D$11:$L$411, 9, FALSE)/SUM('INVENTÁRIO'!L:L),"")</f>
        <v>0.0%</v>
      </c>
      <c r="P390" s="195" t="str">
        <f>IFERROR(I390/SUM('INVENTÁRIO'!I:I), "")</f>
        <v>0.0%</v>
      </c>
      <c r="Q390" s="124" t="str">
        <f t="shared" si="3"/>
        <v/>
      </c>
      <c r="R390" s="124" t="str">
        <f t="shared" si="4"/>
        <v/>
      </c>
      <c r="S390" s="185"/>
      <c r="T390" s="185"/>
      <c r="U390" s="35"/>
      <c r="V390" s="4"/>
      <c r="W390" s="4"/>
      <c r="X390" s="4"/>
      <c r="Y390" s="55"/>
      <c r="Z390" s="55" t="str">
        <f t="shared" si="6"/>
        <v/>
      </c>
      <c r="AA390" s="105" t="str">
        <f t="shared" si="7"/>
        <v/>
      </c>
      <c r="AB390" s="152" t="str">
        <f t="shared" si="8"/>
        <v/>
      </c>
      <c r="AC390" s="55"/>
      <c r="AD390" s="55" t="str">
        <f t="shared" si="9"/>
        <v/>
      </c>
      <c r="AE390" s="105" t="str">
        <f t="shared" si="19"/>
        <v/>
      </c>
      <c r="AF390" s="55" t="str">
        <f t="shared" si="10"/>
        <v/>
      </c>
      <c r="AG390" s="55"/>
      <c r="AH390" s="55" t="str">
        <f t="shared" si="11"/>
        <v>#NUM!</v>
      </c>
      <c r="AI390" s="55" t="str">
        <f t="shared" si="12"/>
        <v>#NUM!</v>
      </c>
      <c r="AJ390" s="152" t="str">
        <f t="shared" si="13"/>
        <v/>
      </c>
      <c r="AK390" s="176" t="str">
        <f t="shared" si="14"/>
        <v/>
      </c>
      <c r="AL390" s="176" t="str">
        <f t="shared" si="20"/>
        <v/>
      </c>
      <c r="AM390" s="176" t="str">
        <f t="shared" si="15"/>
        <v/>
      </c>
      <c r="AN390" s="55"/>
      <c r="AO390" s="55"/>
      <c r="AP390" s="55"/>
      <c r="AQ390" s="105" t="str">
        <f t="shared" si="16"/>
        <v/>
      </c>
      <c r="AR390" s="105"/>
      <c r="AS390" s="129" t="str">
        <f>'CADASTRO PROD'!I388</f>
        <v/>
      </c>
      <c r="AT390" s="129" t="str">
        <f t="shared" si="17"/>
        <v>0</v>
      </c>
      <c r="AU390" s="105" t="str">
        <f t="shared" si="21"/>
        <v/>
      </c>
      <c r="AV390" s="129"/>
      <c r="AW390" s="129"/>
      <c r="AX390" s="129"/>
      <c r="AY390" s="129"/>
      <c r="AZ390" s="129"/>
      <c r="BA390" s="55"/>
      <c r="BB390" s="55"/>
      <c r="BC390" s="55"/>
      <c r="BD390" s="55"/>
      <c r="BE390" s="55"/>
    </row>
    <row r="391" ht="30.0" customHeight="1">
      <c r="A391" s="1"/>
      <c r="B391" s="166" t="str">
        <f t="shared" si="1"/>
        <v>0</v>
      </c>
      <c r="C391" s="108" t="str">
        <f t="shared" si="18"/>
        <v>-</v>
      </c>
      <c r="D391" s="150" t="str">
        <f>IF('CADASTRO PROD'!D389 = "","", 'CADASTRO PROD'!D389)</f>
        <v/>
      </c>
      <c r="E391" s="110" t="str">
        <f>IF('CADASTRO PROD'!E389:G389 = "", "", 'CADASTRO PROD'!E389:G389)</f>
        <v/>
      </c>
      <c r="F391" s="92"/>
      <c r="G391" s="93"/>
      <c r="H391" s="111" t="str">
        <f>IFERROR(VLOOKUP(D391, 'CADASTRO PROD'!$D$8:$H$407, 5, FALSE),"")</f>
        <v/>
      </c>
      <c r="I391" s="111" t="str">
        <f>VLOOKUP(D391, 'INVENTÁRIO'!$D$11:$I$511, 6, FALSE)</f>
        <v/>
      </c>
      <c r="J391" s="108" t="str">
        <f t="shared" si="2"/>
        <v/>
      </c>
      <c r="K391" s="113" t="str">
        <f>IF(D391 = "", "", SUMIFS('LANÇAMENTOS ENT'!T:T, 'LANÇAMENTOS ENT'!E:E, D391))</f>
        <v>  </v>
      </c>
      <c r="L391" s="113" t="str">
        <f>IF(D391 = "", "",SUMIFS('LANÇAMENTOS SAÍ'!M:M, 'LANÇAMENTOS SAÍ'!E:E, D391))</f>
        <v>  </v>
      </c>
      <c r="M391" s="132" t="str">
        <f>IF(D391 = "", "", SUMIFS('LANÇAMENTOS ENT'!N:N, 'LANÇAMENTOS ENT'!E:E, D391))</f>
        <v/>
      </c>
      <c r="N391" s="132" t="str">
        <f>IF(D391 = "", "",SUMIFS('LANÇAMENTOS SAÍ'!K:K, 'LANÇAMENTOS SAÍ'!E:E, D391))</f>
        <v/>
      </c>
      <c r="O391" s="197" t="str">
        <f>IFERROR(VLOOKUP(D391,'INVENTÁRIO'!$D$11:$L$411, 9, FALSE)/SUM('INVENTÁRIO'!L:L),"")</f>
        <v>0.0%</v>
      </c>
      <c r="P391" s="197" t="str">
        <f>IFERROR(I391/SUM('INVENTÁRIO'!I:I), "")</f>
        <v>0.0%</v>
      </c>
      <c r="Q391" s="132" t="str">
        <f t="shared" si="3"/>
        <v/>
      </c>
      <c r="R391" s="132" t="str">
        <f t="shared" si="4"/>
        <v/>
      </c>
      <c r="S391" s="185"/>
      <c r="T391" s="185"/>
      <c r="U391" s="35"/>
      <c r="V391" s="4"/>
      <c r="W391" s="4"/>
      <c r="X391" s="4"/>
      <c r="Y391" s="55"/>
      <c r="Z391" s="55" t="str">
        <f t="shared" si="6"/>
        <v/>
      </c>
      <c r="AA391" s="105" t="str">
        <f t="shared" si="7"/>
        <v/>
      </c>
      <c r="AB391" s="152" t="str">
        <f t="shared" si="8"/>
        <v/>
      </c>
      <c r="AC391" s="55"/>
      <c r="AD391" s="55" t="str">
        <f t="shared" si="9"/>
        <v/>
      </c>
      <c r="AE391" s="105" t="str">
        <f t="shared" si="19"/>
        <v/>
      </c>
      <c r="AF391" s="55" t="str">
        <f t="shared" si="10"/>
        <v/>
      </c>
      <c r="AG391" s="55"/>
      <c r="AH391" s="55" t="str">
        <f t="shared" si="11"/>
        <v>#NUM!</v>
      </c>
      <c r="AI391" s="55" t="str">
        <f t="shared" si="12"/>
        <v>#NUM!</v>
      </c>
      <c r="AJ391" s="152" t="str">
        <f t="shared" si="13"/>
        <v/>
      </c>
      <c r="AK391" s="176" t="str">
        <f t="shared" si="14"/>
        <v/>
      </c>
      <c r="AL391" s="176" t="str">
        <f t="shared" si="20"/>
        <v/>
      </c>
      <c r="AM391" s="176" t="str">
        <f t="shared" si="15"/>
        <v/>
      </c>
      <c r="AN391" s="55"/>
      <c r="AO391" s="55"/>
      <c r="AP391" s="55"/>
      <c r="AQ391" s="105" t="str">
        <f t="shared" si="16"/>
        <v/>
      </c>
      <c r="AR391" s="105"/>
      <c r="AS391" s="129" t="str">
        <f>'CADASTRO PROD'!I389</f>
        <v/>
      </c>
      <c r="AT391" s="129" t="str">
        <f t="shared" si="17"/>
        <v>0</v>
      </c>
      <c r="AU391" s="105" t="str">
        <f t="shared" si="21"/>
        <v/>
      </c>
      <c r="AV391" s="129"/>
      <c r="AW391" s="129"/>
      <c r="AX391" s="129"/>
      <c r="AY391" s="129"/>
      <c r="AZ391" s="129"/>
      <c r="BA391" s="55"/>
      <c r="BB391" s="55"/>
      <c r="BC391" s="55"/>
      <c r="BD391" s="55"/>
      <c r="BE391" s="55"/>
    </row>
    <row r="392" ht="30.0" customHeight="1">
      <c r="A392" s="1"/>
      <c r="B392" s="166" t="str">
        <f t="shared" si="1"/>
        <v>0</v>
      </c>
      <c r="C392" s="98" t="str">
        <f t="shared" si="18"/>
        <v>-</v>
      </c>
      <c r="D392" s="151" t="str">
        <f>IF('CADASTRO PROD'!D390 = "","", 'CADASTRO PROD'!D390)</f>
        <v/>
      </c>
      <c r="E392" s="100" t="str">
        <f>IF('CADASTRO PROD'!E390:G390 = "", "", 'CADASTRO PROD'!E390:G390)</f>
        <v/>
      </c>
      <c r="F392" s="92"/>
      <c r="G392" s="93"/>
      <c r="H392" s="101" t="str">
        <f>IFERROR(VLOOKUP(D392, 'CADASTRO PROD'!$D$8:$H$407, 5, FALSE),"")</f>
        <v/>
      </c>
      <c r="I392" s="101" t="str">
        <f>VLOOKUP(D392, 'INVENTÁRIO'!$D$11:$I$511, 6, FALSE)</f>
        <v/>
      </c>
      <c r="J392" s="98" t="str">
        <f t="shared" si="2"/>
        <v/>
      </c>
      <c r="K392" s="103" t="str">
        <f>IF(D392 = "", "", SUMIFS('LANÇAMENTOS ENT'!T:T, 'LANÇAMENTOS ENT'!E:E, D392))</f>
        <v>  </v>
      </c>
      <c r="L392" s="103" t="str">
        <f>IF(D392 = "", "",SUMIFS('LANÇAMENTOS SAÍ'!M:M, 'LANÇAMENTOS SAÍ'!E:E, D392))</f>
        <v>  </v>
      </c>
      <c r="M392" s="124" t="str">
        <f>IF(D392 = "", "", SUMIFS('LANÇAMENTOS ENT'!N:N, 'LANÇAMENTOS ENT'!E:E, D392))</f>
        <v/>
      </c>
      <c r="N392" s="124" t="str">
        <f>IF(D392 = "", "",SUMIFS('LANÇAMENTOS SAÍ'!K:K, 'LANÇAMENTOS SAÍ'!E:E, D392))</f>
        <v/>
      </c>
      <c r="O392" s="195" t="str">
        <f>IFERROR(VLOOKUP(D392,'INVENTÁRIO'!$D$11:$L$411, 9, FALSE)/SUM('INVENTÁRIO'!L:L),"")</f>
        <v>0.0%</v>
      </c>
      <c r="P392" s="195" t="str">
        <f>IFERROR(I392/SUM('INVENTÁRIO'!I:I), "")</f>
        <v>0.0%</v>
      </c>
      <c r="Q392" s="124" t="str">
        <f t="shared" si="3"/>
        <v/>
      </c>
      <c r="R392" s="124" t="str">
        <f t="shared" si="4"/>
        <v/>
      </c>
      <c r="S392" s="185"/>
      <c r="T392" s="185"/>
      <c r="U392" s="35"/>
      <c r="V392" s="4"/>
      <c r="W392" s="4"/>
      <c r="X392" s="4"/>
      <c r="Y392" s="55"/>
      <c r="Z392" s="55" t="str">
        <f t="shared" si="6"/>
        <v/>
      </c>
      <c r="AA392" s="105" t="str">
        <f t="shared" si="7"/>
        <v/>
      </c>
      <c r="AB392" s="152" t="str">
        <f t="shared" si="8"/>
        <v/>
      </c>
      <c r="AC392" s="55"/>
      <c r="AD392" s="55" t="str">
        <f t="shared" si="9"/>
        <v/>
      </c>
      <c r="AE392" s="105" t="str">
        <f t="shared" si="19"/>
        <v/>
      </c>
      <c r="AF392" s="55" t="str">
        <f t="shared" si="10"/>
        <v/>
      </c>
      <c r="AG392" s="55"/>
      <c r="AH392" s="55" t="str">
        <f t="shared" si="11"/>
        <v>#NUM!</v>
      </c>
      <c r="AI392" s="55" t="str">
        <f t="shared" si="12"/>
        <v>#NUM!</v>
      </c>
      <c r="AJ392" s="152" t="str">
        <f t="shared" si="13"/>
        <v/>
      </c>
      <c r="AK392" s="176" t="str">
        <f t="shared" si="14"/>
        <v/>
      </c>
      <c r="AL392" s="176" t="str">
        <f t="shared" si="20"/>
        <v/>
      </c>
      <c r="AM392" s="176" t="str">
        <f t="shared" si="15"/>
        <v/>
      </c>
      <c r="AN392" s="55"/>
      <c r="AO392" s="55"/>
      <c r="AP392" s="55"/>
      <c r="AQ392" s="105" t="str">
        <f t="shared" si="16"/>
        <v/>
      </c>
      <c r="AR392" s="105"/>
      <c r="AS392" s="129" t="str">
        <f>'CADASTRO PROD'!I390</f>
        <v/>
      </c>
      <c r="AT392" s="129" t="str">
        <f t="shared" si="17"/>
        <v>0</v>
      </c>
      <c r="AU392" s="105" t="str">
        <f t="shared" si="21"/>
        <v/>
      </c>
      <c r="AV392" s="129"/>
      <c r="AW392" s="129"/>
      <c r="AX392" s="129"/>
      <c r="AY392" s="129"/>
      <c r="AZ392" s="129"/>
      <c r="BA392" s="55"/>
      <c r="BB392" s="55"/>
      <c r="BC392" s="55"/>
      <c r="BD392" s="55"/>
      <c r="BE392" s="55"/>
    </row>
    <row r="393" ht="30.0" customHeight="1">
      <c r="A393" s="1"/>
      <c r="B393" s="166" t="str">
        <f t="shared" si="1"/>
        <v>0</v>
      </c>
      <c r="C393" s="108" t="str">
        <f t="shared" si="18"/>
        <v>-</v>
      </c>
      <c r="D393" s="150" t="str">
        <f>IF('CADASTRO PROD'!D391 = "","", 'CADASTRO PROD'!D391)</f>
        <v/>
      </c>
      <c r="E393" s="110" t="str">
        <f>IF('CADASTRO PROD'!E391:G391 = "", "", 'CADASTRO PROD'!E391:G391)</f>
        <v/>
      </c>
      <c r="F393" s="92"/>
      <c r="G393" s="93"/>
      <c r="H393" s="111" t="str">
        <f>IFERROR(VLOOKUP(D393, 'CADASTRO PROD'!$D$8:$H$407, 5, FALSE),"")</f>
        <v/>
      </c>
      <c r="I393" s="111" t="str">
        <f>VLOOKUP(D393, 'INVENTÁRIO'!$D$11:$I$511, 6, FALSE)</f>
        <v/>
      </c>
      <c r="J393" s="108" t="str">
        <f t="shared" si="2"/>
        <v/>
      </c>
      <c r="K393" s="113" t="str">
        <f>IF(D393 = "", "", SUMIFS('LANÇAMENTOS ENT'!T:T, 'LANÇAMENTOS ENT'!E:E, D393))</f>
        <v>  </v>
      </c>
      <c r="L393" s="113" t="str">
        <f>IF(D393 = "", "",SUMIFS('LANÇAMENTOS SAÍ'!M:M, 'LANÇAMENTOS SAÍ'!E:E, D393))</f>
        <v>  </v>
      </c>
      <c r="M393" s="132" t="str">
        <f>IF(D393 = "", "", SUMIFS('LANÇAMENTOS ENT'!N:N, 'LANÇAMENTOS ENT'!E:E, D393))</f>
        <v/>
      </c>
      <c r="N393" s="132" t="str">
        <f>IF(D393 = "", "",SUMIFS('LANÇAMENTOS SAÍ'!K:K, 'LANÇAMENTOS SAÍ'!E:E, D393))</f>
        <v/>
      </c>
      <c r="O393" s="197" t="str">
        <f>IFERROR(VLOOKUP(D393,'INVENTÁRIO'!$D$11:$L$411, 9, FALSE)/SUM('INVENTÁRIO'!L:L),"")</f>
        <v>0.0%</v>
      </c>
      <c r="P393" s="197" t="str">
        <f>IFERROR(I393/SUM('INVENTÁRIO'!I:I), "")</f>
        <v>0.0%</v>
      </c>
      <c r="Q393" s="132" t="str">
        <f t="shared" si="3"/>
        <v/>
      </c>
      <c r="R393" s="132" t="str">
        <f t="shared" si="4"/>
        <v/>
      </c>
      <c r="S393" s="185"/>
      <c r="T393" s="185"/>
      <c r="U393" s="35"/>
      <c r="V393" s="4"/>
      <c r="W393" s="4"/>
      <c r="X393" s="4"/>
      <c r="Y393" s="55"/>
      <c r="Z393" s="55" t="str">
        <f t="shared" si="6"/>
        <v/>
      </c>
      <c r="AA393" s="105" t="str">
        <f t="shared" si="7"/>
        <v/>
      </c>
      <c r="AB393" s="152" t="str">
        <f t="shared" si="8"/>
        <v/>
      </c>
      <c r="AC393" s="55"/>
      <c r="AD393" s="55" t="str">
        <f t="shared" si="9"/>
        <v/>
      </c>
      <c r="AE393" s="105" t="str">
        <f t="shared" si="19"/>
        <v/>
      </c>
      <c r="AF393" s="55" t="str">
        <f t="shared" si="10"/>
        <v/>
      </c>
      <c r="AG393" s="55"/>
      <c r="AH393" s="55" t="str">
        <f t="shared" si="11"/>
        <v>#NUM!</v>
      </c>
      <c r="AI393" s="55" t="str">
        <f t="shared" si="12"/>
        <v>#NUM!</v>
      </c>
      <c r="AJ393" s="152" t="str">
        <f t="shared" si="13"/>
        <v/>
      </c>
      <c r="AK393" s="176" t="str">
        <f t="shared" si="14"/>
        <v/>
      </c>
      <c r="AL393" s="176" t="str">
        <f t="shared" si="20"/>
        <v/>
      </c>
      <c r="AM393" s="176" t="str">
        <f t="shared" si="15"/>
        <v/>
      </c>
      <c r="AN393" s="55"/>
      <c r="AO393" s="55"/>
      <c r="AP393" s="55"/>
      <c r="AQ393" s="105" t="str">
        <f t="shared" si="16"/>
        <v/>
      </c>
      <c r="AR393" s="105"/>
      <c r="AS393" s="129" t="str">
        <f>'CADASTRO PROD'!I391</f>
        <v/>
      </c>
      <c r="AT393" s="129" t="str">
        <f t="shared" si="17"/>
        <v>0</v>
      </c>
      <c r="AU393" s="105" t="str">
        <f t="shared" si="21"/>
        <v/>
      </c>
      <c r="AV393" s="129"/>
      <c r="AW393" s="129"/>
      <c r="AX393" s="129"/>
      <c r="AY393" s="129"/>
      <c r="AZ393" s="129"/>
      <c r="BA393" s="55"/>
      <c r="BB393" s="55"/>
      <c r="BC393" s="55"/>
      <c r="BD393" s="55"/>
      <c r="BE393" s="55"/>
    </row>
    <row r="394" ht="30.0" customHeight="1">
      <c r="A394" s="1"/>
      <c r="B394" s="166" t="str">
        <f t="shared" si="1"/>
        <v>0</v>
      </c>
      <c r="C394" s="98" t="str">
        <f t="shared" si="18"/>
        <v>-</v>
      </c>
      <c r="D394" s="151" t="str">
        <f>IF('CADASTRO PROD'!D392 = "","", 'CADASTRO PROD'!D392)</f>
        <v/>
      </c>
      <c r="E394" s="100" t="str">
        <f>IF('CADASTRO PROD'!E392:G392 = "", "", 'CADASTRO PROD'!E392:G392)</f>
        <v/>
      </c>
      <c r="F394" s="92"/>
      <c r="G394" s="93"/>
      <c r="H394" s="101" t="str">
        <f>IFERROR(VLOOKUP(D394, 'CADASTRO PROD'!$D$8:$H$407, 5, FALSE),"")</f>
        <v/>
      </c>
      <c r="I394" s="101" t="str">
        <f>VLOOKUP(D394, 'INVENTÁRIO'!$D$11:$I$511, 6, FALSE)</f>
        <v/>
      </c>
      <c r="J394" s="98" t="str">
        <f t="shared" si="2"/>
        <v/>
      </c>
      <c r="K394" s="103" t="str">
        <f>IF(D394 = "", "", SUMIFS('LANÇAMENTOS ENT'!T:T, 'LANÇAMENTOS ENT'!E:E, D394))</f>
        <v>  </v>
      </c>
      <c r="L394" s="103" t="str">
        <f>IF(D394 = "", "",SUMIFS('LANÇAMENTOS SAÍ'!M:M, 'LANÇAMENTOS SAÍ'!E:E, D394))</f>
        <v>  </v>
      </c>
      <c r="M394" s="124" t="str">
        <f>IF(D394 = "", "", SUMIFS('LANÇAMENTOS ENT'!N:N, 'LANÇAMENTOS ENT'!E:E, D394))</f>
        <v/>
      </c>
      <c r="N394" s="124" t="str">
        <f>IF(D394 = "", "",SUMIFS('LANÇAMENTOS SAÍ'!K:K, 'LANÇAMENTOS SAÍ'!E:E, D394))</f>
        <v/>
      </c>
      <c r="O394" s="195" t="str">
        <f>IFERROR(VLOOKUP(D394,'INVENTÁRIO'!$D$11:$L$411, 9, FALSE)/SUM('INVENTÁRIO'!L:L),"")</f>
        <v>0.0%</v>
      </c>
      <c r="P394" s="195" t="str">
        <f>IFERROR(I394/SUM('INVENTÁRIO'!I:I), "")</f>
        <v>0.0%</v>
      </c>
      <c r="Q394" s="124" t="str">
        <f t="shared" si="3"/>
        <v/>
      </c>
      <c r="R394" s="124" t="str">
        <f t="shared" si="4"/>
        <v/>
      </c>
      <c r="S394" s="185"/>
      <c r="T394" s="185"/>
      <c r="U394" s="35"/>
      <c r="V394" s="4"/>
      <c r="W394" s="4"/>
      <c r="X394" s="4"/>
      <c r="Y394" s="55"/>
      <c r="Z394" s="55" t="str">
        <f t="shared" si="6"/>
        <v/>
      </c>
      <c r="AA394" s="105" t="str">
        <f t="shared" si="7"/>
        <v/>
      </c>
      <c r="AB394" s="152" t="str">
        <f t="shared" si="8"/>
        <v/>
      </c>
      <c r="AC394" s="55"/>
      <c r="AD394" s="55" t="str">
        <f t="shared" si="9"/>
        <v/>
      </c>
      <c r="AE394" s="105" t="str">
        <f t="shared" si="19"/>
        <v/>
      </c>
      <c r="AF394" s="55" t="str">
        <f t="shared" si="10"/>
        <v/>
      </c>
      <c r="AG394" s="55"/>
      <c r="AH394" s="55" t="str">
        <f t="shared" si="11"/>
        <v>#NUM!</v>
      </c>
      <c r="AI394" s="55" t="str">
        <f t="shared" si="12"/>
        <v>#NUM!</v>
      </c>
      <c r="AJ394" s="152" t="str">
        <f t="shared" si="13"/>
        <v/>
      </c>
      <c r="AK394" s="176" t="str">
        <f t="shared" si="14"/>
        <v/>
      </c>
      <c r="AL394" s="176" t="str">
        <f t="shared" si="20"/>
        <v/>
      </c>
      <c r="AM394" s="176" t="str">
        <f t="shared" si="15"/>
        <v/>
      </c>
      <c r="AN394" s="55"/>
      <c r="AO394" s="55"/>
      <c r="AP394" s="55"/>
      <c r="AQ394" s="105" t="str">
        <f t="shared" si="16"/>
        <v/>
      </c>
      <c r="AR394" s="105"/>
      <c r="AS394" s="129" t="str">
        <f>'CADASTRO PROD'!I392</f>
        <v/>
      </c>
      <c r="AT394" s="129" t="str">
        <f t="shared" si="17"/>
        <v>0</v>
      </c>
      <c r="AU394" s="105" t="str">
        <f t="shared" si="21"/>
        <v/>
      </c>
      <c r="AV394" s="129"/>
      <c r="AW394" s="129"/>
      <c r="AX394" s="129"/>
      <c r="AY394" s="129"/>
      <c r="AZ394" s="129"/>
      <c r="BA394" s="55"/>
      <c r="BB394" s="55"/>
      <c r="BC394" s="55"/>
      <c r="BD394" s="55"/>
      <c r="BE394" s="55"/>
    </row>
    <row r="395" ht="30.0" customHeight="1">
      <c r="A395" s="1"/>
      <c r="B395" s="166" t="str">
        <f t="shared" si="1"/>
        <v>0</v>
      </c>
      <c r="C395" s="108" t="str">
        <f t="shared" si="18"/>
        <v>-</v>
      </c>
      <c r="D395" s="150" t="str">
        <f>IF('CADASTRO PROD'!D393 = "","", 'CADASTRO PROD'!D393)</f>
        <v/>
      </c>
      <c r="E395" s="110" t="str">
        <f>IF('CADASTRO PROD'!E393:G393 = "", "", 'CADASTRO PROD'!E393:G393)</f>
        <v/>
      </c>
      <c r="F395" s="92"/>
      <c r="G395" s="93"/>
      <c r="H395" s="111" t="str">
        <f>IFERROR(VLOOKUP(D395, 'CADASTRO PROD'!$D$8:$H$407, 5, FALSE),"")</f>
        <v/>
      </c>
      <c r="I395" s="111" t="str">
        <f>VLOOKUP(D395, 'INVENTÁRIO'!$D$11:$I$511, 6, FALSE)</f>
        <v/>
      </c>
      <c r="J395" s="108" t="str">
        <f t="shared" si="2"/>
        <v/>
      </c>
      <c r="K395" s="113" t="str">
        <f>IF(D395 = "", "", SUMIFS('LANÇAMENTOS ENT'!T:T, 'LANÇAMENTOS ENT'!E:E, D395))</f>
        <v>  </v>
      </c>
      <c r="L395" s="113" t="str">
        <f>IF(D395 = "", "",SUMIFS('LANÇAMENTOS SAÍ'!M:M, 'LANÇAMENTOS SAÍ'!E:E, D395))</f>
        <v>  </v>
      </c>
      <c r="M395" s="132" t="str">
        <f>IF(D395 = "", "", SUMIFS('LANÇAMENTOS ENT'!N:N, 'LANÇAMENTOS ENT'!E:E, D395))</f>
        <v/>
      </c>
      <c r="N395" s="132" t="str">
        <f>IF(D395 = "", "",SUMIFS('LANÇAMENTOS SAÍ'!K:K, 'LANÇAMENTOS SAÍ'!E:E, D395))</f>
        <v/>
      </c>
      <c r="O395" s="197" t="str">
        <f>IFERROR(VLOOKUP(D395,'INVENTÁRIO'!$D$11:$L$411, 9, FALSE)/SUM('INVENTÁRIO'!L:L),"")</f>
        <v>0.0%</v>
      </c>
      <c r="P395" s="197" t="str">
        <f>IFERROR(I395/SUM('INVENTÁRIO'!I:I), "")</f>
        <v>0.0%</v>
      </c>
      <c r="Q395" s="132" t="str">
        <f t="shared" si="3"/>
        <v/>
      </c>
      <c r="R395" s="132" t="str">
        <f t="shared" si="4"/>
        <v/>
      </c>
      <c r="S395" s="185"/>
      <c r="T395" s="185"/>
      <c r="U395" s="35"/>
      <c r="V395" s="4"/>
      <c r="W395" s="4"/>
      <c r="X395" s="4"/>
      <c r="Y395" s="55"/>
      <c r="Z395" s="55" t="str">
        <f t="shared" si="6"/>
        <v/>
      </c>
      <c r="AA395" s="105" t="str">
        <f t="shared" si="7"/>
        <v/>
      </c>
      <c r="AB395" s="152" t="str">
        <f t="shared" si="8"/>
        <v/>
      </c>
      <c r="AC395" s="55"/>
      <c r="AD395" s="55" t="str">
        <f t="shared" si="9"/>
        <v/>
      </c>
      <c r="AE395" s="105" t="str">
        <f t="shared" si="19"/>
        <v/>
      </c>
      <c r="AF395" s="55" t="str">
        <f t="shared" si="10"/>
        <v/>
      </c>
      <c r="AG395" s="55"/>
      <c r="AH395" s="55" t="str">
        <f t="shared" si="11"/>
        <v>#NUM!</v>
      </c>
      <c r="AI395" s="55" t="str">
        <f t="shared" si="12"/>
        <v>#NUM!</v>
      </c>
      <c r="AJ395" s="152" t="str">
        <f t="shared" si="13"/>
        <v/>
      </c>
      <c r="AK395" s="176" t="str">
        <f t="shared" si="14"/>
        <v/>
      </c>
      <c r="AL395" s="176" t="str">
        <f t="shared" si="20"/>
        <v/>
      </c>
      <c r="AM395" s="176" t="str">
        <f t="shared" si="15"/>
        <v/>
      </c>
      <c r="AN395" s="55"/>
      <c r="AO395" s="55"/>
      <c r="AP395" s="55"/>
      <c r="AQ395" s="105" t="str">
        <f t="shared" si="16"/>
        <v/>
      </c>
      <c r="AR395" s="105"/>
      <c r="AS395" s="129" t="str">
        <f>'CADASTRO PROD'!I393</f>
        <v/>
      </c>
      <c r="AT395" s="129" t="str">
        <f t="shared" si="17"/>
        <v>0</v>
      </c>
      <c r="AU395" s="105" t="str">
        <f t="shared" si="21"/>
        <v/>
      </c>
      <c r="AV395" s="129"/>
      <c r="AW395" s="129"/>
      <c r="AX395" s="129"/>
      <c r="AY395" s="129"/>
      <c r="AZ395" s="129"/>
      <c r="BA395" s="55"/>
      <c r="BB395" s="55"/>
      <c r="BC395" s="55"/>
      <c r="BD395" s="55"/>
      <c r="BE395" s="55"/>
    </row>
    <row r="396" ht="30.0" customHeight="1">
      <c r="A396" s="1"/>
      <c r="B396" s="166" t="str">
        <f t="shared" si="1"/>
        <v>0</v>
      </c>
      <c r="C396" s="98" t="str">
        <f t="shared" si="18"/>
        <v>-</v>
      </c>
      <c r="D396" s="151" t="str">
        <f>IF('CADASTRO PROD'!D394 = "","", 'CADASTRO PROD'!D394)</f>
        <v/>
      </c>
      <c r="E396" s="100" t="str">
        <f>IF('CADASTRO PROD'!E394:G394 = "", "", 'CADASTRO PROD'!E394:G394)</f>
        <v/>
      </c>
      <c r="F396" s="92"/>
      <c r="G396" s="93"/>
      <c r="H396" s="101" t="str">
        <f>IFERROR(VLOOKUP(D396, 'CADASTRO PROD'!$D$8:$H$407, 5, FALSE),"")</f>
        <v/>
      </c>
      <c r="I396" s="101" t="str">
        <f>VLOOKUP(D396, 'INVENTÁRIO'!$D$11:$I$511, 6, FALSE)</f>
        <v/>
      </c>
      <c r="J396" s="98" t="str">
        <f t="shared" si="2"/>
        <v/>
      </c>
      <c r="K396" s="103" t="str">
        <f>IF(D396 = "", "", SUMIFS('LANÇAMENTOS ENT'!T:T, 'LANÇAMENTOS ENT'!E:E, D396))</f>
        <v>  </v>
      </c>
      <c r="L396" s="103" t="str">
        <f>IF(D396 = "", "",SUMIFS('LANÇAMENTOS SAÍ'!M:M, 'LANÇAMENTOS SAÍ'!E:E, D396))</f>
        <v>  </v>
      </c>
      <c r="M396" s="124" t="str">
        <f>IF(D396 = "", "", SUMIFS('LANÇAMENTOS ENT'!N:N, 'LANÇAMENTOS ENT'!E:E, D396))</f>
        <v/>
      </c>
      <c r="N396" s="124" t="str">
        <f>IF(D396 = "", "",SUMIFS('LANÇAMENTOS SAÍ'!K:K, 'LANÇAMENTOS SAÍ'!E:E, D396))</f>
        <v/>
      </c>
      <c r="O396" s="195" t="str">
        <f>IFERROR(VLOOKUP(D396,'INVENTÁRIO'!$D$11:$L$411, 9, FALSE)/SUM('INVENTÁRIO'!L:L),"")</f>
        <v>0.0%</v>
      </c>
      <c r="P396" s="195" t="str">
        <f>IFERROR(I396/SUM('INVENTÁRIO'!I:I), "")</f>
        <v>0.0%</v>
      </c>
      <c r="Q396" s="124" t="str">
        <f t="shared" si="3"/>
        <v/>
      </c>
      <c r="R396" s="124" t="str">
        <f t="shared" si="4"/>
        <v/>
      </c>
      <c r="S396" s="185"/>
      <c r="T396" s="185"/>
      <c r="U396" s="35"/>
      <c r="V396" s="4"/>
      <c r="W396" s="4"/>
      <c r="X396" s="4"/>
      <c r="Y396" s="55"/>
      <c r="Z396" s="55" t="str">
        <f t="shared" si="6"/>
        <v/>
      </c>
      <c r="AA396" s="105" t="str">
        <f t="shared" si="7"/>
        <v/>
      </c>
      <c r="AB396" s="152" t="str">
        <f t="shared" si="8"/>
        <v/>
      </c>
      <c r="AC396" s="55"/>
      <c r="AD396" s="55" t="str">
        <f t="shared" si="9"/>
        <v/>
      </c>
      <c r="AE396" s="105" t="str">
        <f t="shared" si="19"/>
        <v/>
      </c>
      <c r="AF396" s="55" t="str">
        <f t="shared" si="10"/>
        <v/>
      </c>
      <c r="AG396" s="55"/>
      <c r="AH396" s="55" t="str">
        <f t="shared" si="11"/>
        <v>#NUM!</v>
      </c>
      <c r="AI396" s="55" t="str">
        <f t="shared" si="12"/>
        <v>#NUM!</v>
      </c>
      <c r="AJ396" s="152" t="str">
        <f t="shared" si="13"/>
        <v/>
      </c>
      <c r="AK396" s="176" t="str">
        <f t="shared" si="14"/>
        <v/>
      </c>
      <c r="AL396" s="176" t="str">
        <f t="shared" si="20"/>
        <v/>
      </c>
      <c r="AM396" s="176" t="str">
        <f t="shared" si="15"/>
        <v/>
      </c>
      <c r="AN396" s="55"/>
      <c r="AO396" s="55"/>
      <c r="AP396" s="55"/>
      <c r="AQ396" s="105" t="str">
        <f t="shared" si="16"/>
        <v/>
      </c>
      <c r="AR396" s="105"/>
      <c r="AS396" s="129" t="str">
        <f>'CADASTRO PROD'!I394</f>
        <v/>
      </c>
      <c r="AT396" s="129" t="str">
        <f t="shared" si="17"/>
        <v>0</v>
      </c>
      <c r="AU396" s="105" t="str">
        <f t="shared" si="21"/>
        <v/>
      </c>
      <c r="AV396" s="129"/>
      <c r="AW396" s="129"/>
      <c r="AX396" s="129"/>
      <c r="AY396" s="129"/>
      <c r="AZ396" s="129"/>
      <c r="BA396" s="55"/>
      <c r="BB396" s="55"/>
      <c r="BC396" s="55"/>
      <c r="BD396" s="55"/>
      <c r="BE396" s="55"/>
    </row>
    <row r="397" ht="30.0" customHeight="1">
      <c r="A397" s="1"/>
      <c r="B397" s="166" t="str">
        <f t="shared" si="1"/>
        <v>0</v>
      </c>
      <c r="C397" s="108" t="str">
        <f t="shared" si="18"/>
        <v>-</v>
      </c>
      <c r="D397" s="150" t="str">
        <f>IF('CADASTRO PROD'!D395 = "","", 'CADASTRO PROD'!D395)</f>
        <v/>
      </c>
      <c r="E397" s="110" t="str">
        <f>IF('CADASTRO PROD'!E395:G395 = "", "", 'CADASTRO PROD'!E395:G395)</f>
        <v/>
      </c>
      <c r="F397" s="92"/>
      <c r="G397" s="93"/>
      <c r="H397" s="111" t="str">
        <f>IFERROR(VLOOKUP(D397, 'CADASTRO PROD'!$D$8:$H$407, 5, FALSE),"")</f>
        <v/>
      </c>
      <c r="I397" s="111" t="str">
        <f>VLOOKUP(D397, 'INVENTÁRIO'!$D$11:$I$511, 6, FALSE)</f>
        <v/>
      </c>
      <c r="J397" s="108" t="str">
        <f t="shared" si="2"/>
        <v/>
      </c>
      <c r="K397" s="113" t="str">
        <f>IF(D397 = "", "", SUMIFS('LANÇAMENTOS ENT'!T:T, 'LANÇAMENTOS ENT'!E:E, D397))</f>
        <v>  </v>
      </c>
      <c r="L397" s="113" t="str">
        <f>IF(D397 = "", "",SUMIFS('LANÇAMENTOS SAÍ'!M:M, 'LANÇAMENTOS SAÍ'!E:E, D397))</f>
        <v>  </v>
      </c>
      <c r="M397" s="132" t="str">
        <f>IF(D397 = "", "", SUMIFS('LANÇAMENTOS ENT'!N:N, 'LANÇAMENTOS ENT'!E:E, D397))</f>
        <v/>
      </c>
      <c r="N397" s="132" t="str">
        <f>IF(D397 = "", "",SUMIFS('LANÇAMENTOS SAÍ'!K:K, 'LANÇAMENTOS SAÍ'!E:E, D397))</f>
        <v/>
      </c>
      <c r="O397" s="197" t="str">
        <f>IFERROR(VLOOKUP(D397,'INVENTÁRIO'!$D$11:$L$411, 9, FALSE)/SUM('INVENTÁRIO'!L:L),"")</f>
        <v>0.0%</v>
      </c>
      <c r="P397" s="197" t="str">
        <f>IFERROR(I397/SUM('INVENTÁRIO'!I:I), "")</f>
        <v>0.0%</v>
      </c>
      <c r="Q397" s="132" t="str">
        <f t="shared" si="3"/>
        <v/>
      </c>
      <c r="R397" s="132" t="str">
        <f t="shared" si="4"/>
        <v/>
      </c>
      <c r="S397" s="185"/>
      <c r="T397" s="185"/>
      <c r="U397" s="35"/>
      <c r="V397" s="4"/>
      <c r="W397" s="4"/>
      <c r="X397" s="4"/>
      <c r="Y397" s="55"/>
      <c r="Z397" s="55" t="str">
        <f t="shared" si="6"/>
        <v/>
      </c>
      <c r="AA397" s="105" t="str">
        <f t="shared" si="7"/>
        <v/>
      </c>
      <c r="AB397" s="152" t="str">
        <f t="shared" si="8"/>
        <v/>
      </c>
      <c r="AC397" s="55"/>
      <c r="AD397" s="55" t="str">
        <f t="shared" si="9"/>
        <v/>
      </c>
      <c r="AE397" s="105" t="str">
        <f t="shared" si="19"/>
        <v/>
      </c>
      <c r="AF397" s="55" t="str">
        <f t="shared" si="10"/>
        <v/>
      </c>
      <c r="AG397" s="55"/>
      <c r="AH397" s="55" t="str">
        <f t="shared" si="11"/>
        <v>#NUM!</v>
      </c>
      <c r="AI397" s="55" t="str">
        <f t="shared" si="12"/>
        <v>#NUM!</v>
      </c>
      <c r="AJ397" s="152" t="str">
        <f t="shared" si="13"/>
        <v/>
      </c>
      <c r="AK397" s="176" t="str">
        <f t="shared" si="14"/>
        <v/>
      </c>
      <c r="AL397" s="176" t="str">
        <f t="shared" si="20"/>
        <v/>
      </c>
      <c r="AM397" s="176" t="str">
        <f t="shared" si="15"/>
        <v/>
      </c>
      <c r="AN397" s="55"/>
      <c r="AO397" s="55"/>
      <c r="AP397" s="55"/>
      <c r="AQ397" s="105" t="str">
        <f t="shared" si="16"/>
        <v/>
      </c>
      <c r="AR397" s="105"/>
      <c r="AS397" s="129" t="str">
        <f>'CADASTRO PROD'!I395</f>
        <v/>
      </c>
      <c r="AT397" s="129" t="str">
        <f t="shared" si="17"/>
        <v>0</v>
      </c>
      <c r="AU397" s="105" t="str">
        <f t="shared" si="21"/>
        <v/>
      </c>
      <c r="AV397" s="129"/>
      <c r="AW397" s="129"/>
      <c r="AX397" s="129"/>
      <c r="AY397" s="129"/>
      <c r="AZ397" s="129"/>
      <c r="BA397" s="55"/>
      <c r="BB397" s="55"/>
      <c r="BC397" s="55"/>
      <c r="BD397" s="55"/>
      <c r="BE397" s="55"/>
    </row>
    <row r="398" ht="30.0" customHeight="1">
      <c r="A398" s="1"/>
      <c r="B398" s="166" t="str">
        <f t="shared" si="1"/>
        <v>0</v>
      </c>
      <c r="C398" s="98" t="str">
        <f t="shared" si="18"/>
        <v>-</v>
      </c>
      <c r="D398" s="151" t="str">
        <f>IF('CADASTRO PROD'!D396 = "","", 'CADASTRO PROD'!D396)</f>
        <v/>
      </c>
      <c r="E398" s="100" t="str">
        <f>IF('CADASTRO PROD'!E396:G396 = "", "", 'CADASTRO PROD'!E396:G396)</f>
        <v/>
      </c>
      <c r="F398" s="92"/>
      <c r="G398" s="93"/>
      <c r="H398" s="101" t="str">
        <f>IFERROR(VLOOKUP(D398, 'CADASTRO PROD'!$D$8:$H$407, 5, FALSE),"")</f>
        <v/>
      </c>
      <c r="I398" s="101" t="str">
        <f>VLOOKUP(D398, 'INVENTÁRIO'!$D$11:$I$511, 6, FALSE)</f>
        <v/>
      </c>
      <c r="J398" s="98" t="str">
        <f t="shared" si="2"/>
        <v/>
      </c>
      <c r="K398" s="103" t="str">
        <f>IF(D398 = "", "", SUMIFS('LANÇAMENTOS ENT'!T:T, 'LANÇAMENTOS ENT'!E:E, D398))</f>
        <v>  </v>
      </c>
      <c r="L398" s="103" t="str">
        <f>IF(D398 = "", "",SUMIFS('LANÇAMENTOS SAÍ'!M:M, 'LANÇAMENTOS SAÍ'!E:E, D398))</f>
        <v>  </v>
      </c>
      <c r="M398" s="124" t="str">
        <f>IF(D398 = "", "", SUMIFS('LANÇAMENTOS ENT'!N:N, 'LANÇAMENTOS ENT'!E:E, D398))</f>
        <v/>
      </c>
      <c r="N398" s="124" t="str">
        <f>IF(D398 = "", "",SUMIFS('LANÇAMENTOS SAÍ'!K:K, 'LANÇAMENTOS SAÍ'!E:E, D398))</f>
        <v/>
      </c>
      <c r="O398" s="195" t="str">
        <f>IFERROR(VLOOKUP(D398,'INVENTÁRIO'!$D$11:$L$411, 9, FALSE)/SUM('INVENTÁRIO'!L:L),"")</f>
        <v>0.0%</v>
      </c>
      <c r="P398" s="195" t="str">
        <f>IFERROR(I398/SUM('INVENTÁRIO'!I:I), "")</f>
        <v>0.0%</v>
      </c>
      <c r="Q398" s="124" t="str">
        <f t="shared" si="3"/>
        <v/>
      </c>
      <c r="R398" s="124" t="str">
        <f t="shared" si="4"/>
        <v/>
      </c>
      <c r="S398" s="185"/>
      <c r="T398" s="185"/>
      <c r="U398" s="35"/>
      <c r="V398" s="4"/>
      <c r="W398" s="4"/>
      <c r="X398" s="4"/>
      <c r="Y398" s="55"/>
      <c r="Z398" s="55" t="str">
        <f t="shared" si="6"/>
        <v/>
      </c>
      <c r="AA398" s="105" t="str">
        <f t="shared" si="7"/>
        <v/>
      </c>
      <c r="AB398" s="152" t="str">
        <f t="shared" si="8"/>
        <v/>
      </c>
      <c r="AC398" s="55"/>
      <c r="AD398" s="55" t="str">
        <f t="shared" si="9"/>
        <v/>
      </c>
      <c r="AE398" s="105" t="str">
        <f t="shared" si="19"/>
        <v/>
      </c>
      <c r="AF398" s="55" t="str">
        <f t="shared" si="10"/>
        <v/>
      </c>
      <c r="AG398" s="55"/>
      <c r="AH398" s="55" t="str">
        <f t="shared" si="11"/>
        <v>#NUM!</v>
      </c>
      <c r="AI398" s="55" t="str">
        <f t="shared" si="12"/>
        <v>#NUM!</v>
      </c>
      <c r="AJ398" s="152" t="str">
        <f t="shared" si="13"/>
        <v/>
      </c>
      <c r="AK398" s="176" t="str">
        <f t="shared" si="14"/>
        <v/>
      </c>
      <c r="AL398" s="176" t="str">
        <f t="shared" si="20"/>
        <v/>
      </c>
      <c r="AM398" s="176" t="str">
        <f t="shared" si="15"/>
        <v/>
      </c>
      <c r="AN398" s="55"/>
      <c r="AO398" s="55"/>
      <c r="AP398" s="55"/>
      <c r="AQ398" s="105" t="str">
        <f t="shared" si="16"/>
        <v/>
      </c>
      <c r="AR398" s="105"/>
      <c r="AS398" s="129" t="str">
        <f>'CADASTRO PROD'!I396</f>
        <v/>
      </c>
      <c r="AT398" s="129" t="str">
        <f t="shared" si="17"/>
        <v>0</v>
      </c>
      <c r="AU398" s="105" t="str">
        <f t="shared" si="21"/>
        <v/>
      </c>
      <c r="AV398" s="129"/>
      <c r="AW398" s="129"/>
      <c r="AX398" s="129"/>
      <c r="AY398" s="129"/>
      <c r="AZ398" s="129"/>
      <c r="BA398" s="55"/>
      <c r="BB398" s="55"/>
      <c r="BC398" s="55"/>
      <c r="BD398" s="55"/>
      <c r="BE398" s="55"/>
    </row>
    <row r="399" ht="30.0" customHeight="1">
      <c r="A399" s="1"/>
      <c r="B399" s="166" t="str">
        <f t="shared" si="1"/>
        <v>0</v>
      </c>
      <c r="C399" s="108" t="str">
        <f t="shared" si="18"/>
        <v>-</v>
      </c>
      <c r="D399" s="150" t="str">
        <f>IF('CADASTRO PROD'!D397 = "","", 'CADASTRO PROD'!D397)</f>
        <v/>
      </c>
      <c r="E399" s="110" t="str">
        <f>IF('CADASTRO PROD'!E397:G397 = "", "", 'CADASTRO PROD'!E397:G397)</f>
        <v/>
      </c>
      <c r="F399" s="92"/>
      <c r="G399" s="93"/>
      <c r="H399" s="111" t="str">
        <f>IFERROR(VLOOKUP(D399, 'CADASTRO PROD'!$D$8:$H$407, 5, FALSE),"")</f>
        <v/>
      </c>
      <c r="I399" s="111" t="str">
        <f>VLOOKUP(D399, 'INVENTÁRIO'!$D$11:$I$511, 6, FALSE)</f>
        <v/>
      </c>
      <c r="J399" s="108" t="str">
        <f t="shared" si="2"/>
        <v/>
      </c>
      <c r="K399" s="113" t="str">
        <f>IF(D399 = "", "", SUMIFS('LANÇAMENTOS ENT'!T:T, 'LANÇAMENTOS ENT'!E:E, D399))</f>
        <v>  </v>
      </c>
      <c r="L399" s="113" t="str">
        <f>IF(D399 = "", "",SUMIFS('LANÇAMENTOS SAÍ'!M:M, 'LANÇAMENTOS SAÍ'!E:E, D399))</f>
        <v>  </v>
      </c>
      <c r="M399" s="132" t="str">
        <f>IF(D399 = "", "", SUMIFS('LANÇAMENTOS ENT'!N:N, 'LANÇAMENTOS ENT'!E:E, D399))</f>
        <v/>
      </c>
      <c r="N399" s="132" t="str">
        <f>IF(D399 = "", "",SUMIFS('LANÇAMENTOS SAÍ'!K:K, 'LANÇAMENTOS SAÍ'!E:E, D399))</f>
        <v/>
      </c>
      <c r="O399" s="197" t="str">
        <f>IFERROR(VLOOKUP(D399,'INVENTÁRIO'!$D$11:$L$411, 9, FALSE)/SUM('INVENTÁRIO'!L:L),"")</f>
        <v>0.0%</v>
      </c>
      <c r="P399" s="197" t="str">
        <f>IFERROR(I399/SUM('INVENTÁRIO'!I:I), "")</f>
        <v>0.0%</v>
      </c>
      <c r="Q399" s="132" t="str">
        <f t="shared" si="3"/>
        <v/>
      </c>
      <c r="R399" s="132" t="str">
        <f t="shared" si="4"/>
        <v/>
      </c>
      <c r="S399" s="185"/>
      <c r="T399" s="185"/>
      <c r="U399" s="35"/>
      <c r="V399" s="4"/>
      <c r="W399" s="4"/>
      <c r="X399" s="4"/>
      <c r="Y399" s="55"/>
      <c r="Z399" s="55" t="str">
        <f t="shared" si="6"/>
        <v/>
      </c>
      <c r="AA399" s="105" t="str">
        <f t="shared" si="7"/>
        <v/>
      </c>
      <c r="AB399" s="152" t="str">
        <f t="shared" si="8"/>
        <v/>
      </c>
      <c r="AC399" s="55"/>
      <c r="AD399" s="55" t="str">
        <f t="shared" si="9"/>
        <v/>
      </c>
      <c r="AE399" s="105" t="str">
        <f t="shared" si="19"/>
        <v/>
      </c>
      <c r="AF399" s="55" t="str">
        <f t="shared" si="10"/>
        <v/>
      </c>
      <c r="AG399" s="55"/>
      <c r="AH399" s="55" t="str">
        <f t="shared" si="11"/>
        <v>#NUM!</v>
      </c>
      <c r="AI399" s="55" t="str">
        <f t="shared" si="12"/>
        <v>#NUM!</v>
      </c>
      <c r="AJ399" s="152" t="str">
        <f t="shared" si="13"/>
        <v/>
      </c>
      <c r="AK399" s="176" t="str">
        <f t="shared" si="14"/>
        <v/>
      </c>
      <c r="AL399" s="176" t="str">
        <f t="shared" si="20"/>
        <v/>
      </c>
      <c r="AM399" s="176" t="str">
        <f t="shared" si="15"/>
        <v/>
      </c>
      <c r="AN399" s="55"/>
      <c r="AO399" s="55"/>
      <c r="AP399" s="55"/>
      <c r="AQ399" s="105" t="str">
        <f t="shared" si="16"/>
        <v/>
      </c>
      <c r="AR399" s="105"/>
      <c r="AS399" s="129" t="str">
        <f>'CADASTRO PROD'!I397</f>
        <v/>
      </c>
      <c r="AT399" s="129" t="str">
        <f t="shared" si="17"/>
        <v>0</v>
      </c>
      <c r="AU399" s="105" t="str">
        <f t="shared" si="21"/>
        <v/>
      </c>
      <c r="AV399" s="129"/>
      <c r="AW399" s="129"/>
      <c r="AX399" s="129"/>
      <c r="AY399" s="129"/>
      <c r="AZ399" s="129"/>
      <c r="BA399" s="55"/>
      <c r="BB399" s="55"/>
      <c r="BC399" s="55"/>
      <c r="BD399" s="55"/>
      <c r="BE399" s="55"/>
    </row>
    <row r="400" ht="30.0" customHeight="1">
      <c r="A400" s="1"/>
      <c r="B400" s="166" t="str">
        <f t="shared" si="1"/>
        <v>0</v>
      </c>
      <c r="C400" s="98" t="str">
        <f t="shared" si="18"/>
        <v>-</v>
      </c>
      <c r="D400" s="151" t="str">
        <f>IF('CADASTRO PROD'!D398 = "","", 'CADASTRO PROD'!D398)</f>
        <v/>
      </c>
      <c r="E400" s="100" t="str">
        <f>IF('CADASTRO PROD'!E398:G398 = "", "", 'CADASTRO PROD'!E398:G398)</f>
        <v/>
      </c>
      <c r="F400" s="92"/>
      <c r="G400" s="93"/>
      <c r="H400" s="101" t="str">
        <f>IFERROR(VLOOKUP(D400, 'CADASTRO PROD'!$D$8:$H$407, 5, FALSE),"")</f>
        <v/>
      </c>
      <c r="I400" s="101" t="str">
        <f>VLOOKUP(D400, 'INVENTÁRIO'!$D$11:$I$511, 6, FALSE)</f>
        <v/>
      </c>
      <c r="J400" s="98" t="str">
        <f t="shared" si="2"/>
        <v/>
      </c>
      <c r="K400" s="103" t="str">
        <f>IF(D400 = "", "", SUMIFS('LANÇAMENTOS ENT'!T:T, 'LANÇAMENTOS ENT'!E:E, D400))</f>
        <v>  </v>
      </c>
      <c r="L400" s="103" t="str">
        <f>IF(D400 = "", "",SUMIFS('LANÇAMENTOS SAÍ'!M:M, 'LANÇAMENTOS SAÍ'!E:E, D400))</f>
        <v>  </v>
      </c>
      <c r="M400" s="124" t="str">
        <f>IF(D400 = "", "", SUMIFS('LANÇAMENTOS ENT'!N:N, 'LANÇAMENTOS ENT'!E:E, D400))</f>
        <v/>
      </c>
      <c r="N400" s="124" t="str">
        <f>IF(D400 = "", "",SUMIFS('LANÇAMENTOS SAÍ'!K:K, 'LANÇAMENTOS SAÍ'!E:E, D400))</f>
        <v/>
      </c>
      <c r="O400" s="195" t="str">
        <f>IFERROR(VLOOKUP(D400,'INVENTÁRIO'!$D$11:$L$411, 9, FALSE)/SUM('INVENTÁRIO'!L:L),"")</f>
        <v>0.0%</v>
      </c>
      <c r="P400" s="195" t="str">
        <f>IFERROR(I400/SUM('INVENTÁRIO'!I:I), "")</f>
        <v>0.0%</v>
      </c>
      <c r="Q400" s="124" t="str">
        <f t="shared" si="3"/>
        <v/>
      </c>
      <c r="R400" s="124" t="str">
        <f t="shared" si="4"/>
        <v/>
      </c>
      <c r="S400" s="185"/>
      <c r="T400" s="185"/>
      <c r="U400" s="35"/>
      <c r="V400" s="4"/>
      <c r="W400" s="4"/>
      <c r="X400" s="4"/>
      <c r="Y400" s="55"/>
      <c r="Z400" s="55" t="str">
        <f t="shared" si="6"/>
        <v/>
      </c>
      <c r="AA400" s="105" t="str">
        <f t="shared" si="7"/>
        <v/>
      </c>
      <c r="AB400" s="152" t="str">
        <f t="shared" si="8"/>
        <v/>
      </c>
      <c r="AC400" s="55"/>
      <c r="AD400" s="55" t="str">
        <f t="shared" si="9"/>
        <v/>
      </c>
      <c r="AE400" s="105" t="str">
        <f t="shared" si="19"/>
        <v/>
      </c>
      <c r="AF400" s="55" t="str">
        <f t="shared" si="10"/>
        <v/>
      </c>
      <c r="AG400" s="55"/>
      <c r="AH400" s="55" t="str">
        <f t="shared" si="11"/>
        <v>#NUM!</v>
      </c>
      <c r="AI400" s="55" t="str">
        <f t="shared" si="12"/>
        <v>#NUM!</v>
      </c>
      <c r="AJ400" s="152" t="str">
        <f t="shared" si="13"/>
        <v/>
      </c>
      <c r="AK400" s="176" t="str">
        <f t="shared" si="14"/>
        <v/>
      </c>
      <c r="AL400" s="176" t="str">
        <f t="shared" si="20"/>
        <v/>
      </c>
      <c r="AM400" s="176" t="str">
        <f t="shared" si="15"/>
        <v/>
      </c>
      <c r="AN400" s="55"/>
      <c r="AO400" s="55"/>
      <c r="AP400" s="55"/>
      <c r="AQ400" s="105" t="str">
        <f t="shared" si="16"/>
        <v/>
      </c>
      <c r="AR400" s="105"/>
      <c r="AS400" s="129" t="str">
        <f>'CADASTRO PROD'!I398</f>
        <v/>
      </c>
      <c r="AT400" s="129" t="str">
        <f t="shared" si="17"/>
        <v>0</v>
      </c>
      <c r="AU400" s="105" t="str">
        <f t="shared" si="21"/>
        <v/>
      </c>
      <c r="AV400" s="129"/>
      <c r="AW400" s="129"/>
      <c r="AX400" s="129"/>
      <c r="AY400" s="129"/>
      <c r="AZ400" s="129"/>
      <c r="BA400" s="55"/>
      <c r="BB400" s="55"/>
      <c r="BC400" s="55"/>
      <c r="BD400" s="55"/>
      <c r="BE400" s="55"/>
    </row>
    <row r="401" ht="30.0" customHeight="1">
      <c r="A401" s="1"/>
      <c r="B401" s="166" t="str">
        <f t="shared" si="1"/>
        <v>0</v>
      </c>
      <c r="C401" s="108" t="str">
        <f t="shared" si="18"/>
        <v>-</v>
      </c>
      <c r="D401" s="150" t="str">
        <f>IF('CADASTRO PROD'!D399 = "","", 'CADASTRO PROD'!D399)</f>
        <v/>
      </c>
      <c r="E401" s="110" t="str">
        <f>IF('CADASTRO PROD'!E399:G399 = "", "", 'CADASTRO PROD'!E399:G399)</f>
        <v/>
      </c>
      <c r="F401" s="92"/>
      <c r="G401" s="93"/>
      <c r="H401" s="111" t="str">
        <f>IFERROR(VLOOKUP(D401, 'CADASTRO PROD'!$D$8:$H$407, 5, FALSE),"")</f>
        <v/>
      </c>
      <c r="I401" s="111" t="str">
        <f>VLOOKUP(D401, 'INVENTÁRIO'!$D$11:$I$511, 6, FALSE)</f>
        <v/>
      </c>
      <c r="J401" s="108" t="str">
        <f t="shared" si="2"/>
        <v/>
      </c>
      <c r="K401" s="113" t="str">
        <f>IF(D401 = "", "", SUMIFS('LANÇAMENTOS ENT'!T:T, 'LANÇAMENTOS ENT'!E:E, D401))</f>
        <v>  </v>
      </c>
      <c r="L401" s="113" t="str">
        <f>IF(D401 = "", "",SUMIFS('LANÇAMENTOS SAÍ'!M:M, 'LANÇAMENTOS SAÍ'!E:E, D401))</f>
        <v>  </v>
      </c>
      <c r="M401" s="132" t="str">
        <f>IF(D401 = "", "", SUMIFS('LANÇAMENTOS ENT'!N:N, 'LANÇAMENTOS ENT'!E:E, D401))</f>
        <v/>
      </c>
      <c r="N401" s="132" t="str">
        <f>IF(D401 = "", "",SUMIFS('LANÇAMENTOS SAÍ'!K:K, 'LANÇAMENTOS SAÍ'!E:E, D401))</f>
        <v/>
      </c>
      <c r="O401" s="197" t="str">
        <f>IFERROR(VLOOKUP(D401,'INVENTÁRIO'!$D$11:$L$411, 9, FALSE)/SUM('INVENTÁRIO'!L:L),"")</f>
        <v>0.0%</v>
      </c>
      <c r="P401" s="197" t="str">
        <f>IFERROR(I401/SUM('INVENTÁRIO'!I:I), "")</f>
        <v>0.0%</v>
      </c>
      <c r="Q401" s="132" t="str">
        <f t="shared" si="3"/>
        <v/>
      </c>
      <c r="R401" s="132" t="str">
        <f t="shared" si="4"/>
        <v/>
      </c>
      <c r="S401" s="185"/>
      <c r="T401" s="185"/>
      <c r="U401" s="35"/>
      <c r="V401" s="4"/>
      <c r="W401" s="4"/>
      <c r="X401" s="4"/>
      <c r="Y401" s="55"/>
      <c r="Z401" s="55" t="str">
        <f t="shared" si="6"/>
        <v/>
      </c>
      <c r="AA401" s="105" t="str">
        <f t="shared" si="7"/>
        <v/>
      </c>
      <c r="AB401" s="152" t="str">
        <f t="shared" si="8"/>
        <v/>
      </c>
      <c r="AC401" s="55"/>
      <c r="AD401" s="55" t="str">
        <f t="shared" si="9"/>
        <v/>
      </c>
      <c r="AE401" s="105" t="str">
        <f t="shared" si="19"/>
        <v/>
      </c>
      <c r="AF401" s="55" t="str">
        <f t="shared" si="10"/>
        <v/>
      </c>
      <c r="AG401" s="55"/>
      <c r="AH401" s="55" t="str">
        <f t="shared" si="11"/>
        <v>#NUM!</v>
      </c>
      <c r="AI401" s="55" t="str">
        <f t="shared" si="12"/>
        <v>#NUM!</v>
      </c>
      <c r="AJ401" s="152" t="str">
        <f t="shared" si="13"/>
        <v/>
      </c>
      <c r="AK401" s="176" t="str">
        <f t="shared" si="14"/>
        <v/>
      </c>
      <c r="AL401" s="176" t="str">
        <f t="shared" si="20"/>
        <v/>
      </c>
      <c r="AM401" s="176" t="str">
        <f t="shared" si="15"/>
        <v/>
      </c>
      <c r="AN401" s="55"/>
      <c r="AO401" s="55"/>
      <c r="AP401" s="55"/>
      <c r="AQ401" s="105" t="str">
        <f t="shared" si="16"/>
        <v/>
      </c>
      <c r="AR401" s="105"/>
      <c r="AS401" s="129" t="str">
        <f>'CADASTRO PROD'!I399</f>
        <v/>
      </c>
      <c r="AT401" s="129" t="str">
        <f t="shared" si="17"/>
        <v>0</v>
      </c>
      <c r="AU401" s="105" t="str">
        <f t="shared" si="21"/>
        <v/>
      </c>
      <c r="AV401" s="129"/>
      <c r="AW401" s="129"/>
      <c r="AX401" s="129"/>
      <c r="AY401" s="129"/>
      <c r="AZ401" s="129"/>
      <c r="BA401" s="55"/>
      <c r="BB401" s="55"/>
      <c r="BC401" s="55"/>
      <c r="BD401" s="55"/>
      <c r="BE401" s="55"/>
    </row>
    <row r="402" ht="30.0" customHeight="1">
      <c r="A402" s="1"/>
      <c r="B402" s="166" t="str">
        <f t="shared" si="1"/>
        <v>0</v>
      </c>
      <c r="C402" s="98" t="str">
        <f t="shared" si="18"/>
        <v>-</v>
      </c>
      <c r="D402" s="151" t="str">
        <f>IF('CADASTRO PROD'!D400 = "","", 'CADASTRO PROD'!D400)</f>
        <v/>
      </c>
      <c r="E402" s="100" t="str">
        <f>IF('CADASTRO PROD'!E400:G400 = "", "", 'CADASTRO PROD'!E400:G400)</f>
        <v/>
      </c>
      <c r="F402" s="92"/>
      <c r="G402" s="93"/>
      <c r="H402" s="101" t="str">
        <f>IFERROR(VLOOKUP(D402, 'CADASTRO PROD'!$D$8:$H$407, 5, FALSE),"")</f>
        <v/>
      </c>
      <c r="I402" s="101" t="str">
        <f>VLOOKUP(D402, 'INVENTÁRIO'!$D$11:$I$511, 6, FALSE)</f>
        <v/>
      </c>
      <c r="J402" s="98" t="str">
        <f t="shared" si="2"/>
        <v/>
      </c>
      <c r="K402" s="103" t="str">
        <f>IF(D402 = "", "", SUMIFS('LANÇAMENTOS ENT'!T:T, 'LANÇAMENTOS ENT'!E:E, D402))</f>
        <v>  </v>
      </c>
      <c r="L402" s="103" t="str">
        <f>IF(D402 = "", "",SUMIFS('LANÇAMENTOS SAÍ'!M:M, 'LANÇAMENTOS SAÍ'!E:E, D402))</f>
        <v>  </v>
      </c>
      <c r="M402" s="124" t="str">
        <f>IF(D402 = "", "", SUMIFS('LANÇAMENTOS ENT'!N:N, 'LANÇAMENTOS ENT'!E:E, D402))</f>
        <v/>
      </c>
      <c r="N402" s="124" t="str">
        <f>IF(D402 = "", "",SUMIFS('LANÇAMENTOS SAÍ'!K:K, 'LANÇAMENTOS SAÍ'!E:E, D402))</f>
        <v/>
      </c>
      <c r="O402" s="195" t="str">
        <f>IFERROR(VLOOKUP(D402,'INVENTÁRIO'!$D$11:$L$411, 9, FALSE)/SUM('INVENTÁRIO'!L:L),"")</f>
        <v>0.0%</v>
      </c>
      <c r="P402" s="195" t="str">
        <f>IFERROR(I402/SUM('INVENTÁRIO'!I:I), "")</f>
        <v>0.0%</v>
      </c>
      <c r="Q402" s="124" t="str">
        <f t="shared" si="3"/>
        <v/>
      </c>
      <c r="R402" s="124" t="str">
        <f t="shared" si="4"/>
        <v/>
      </c>
      <c r="S402" s="185"/>
      <c r="T402" s="185"/>
      <c r="U402" s="35"/>
      <c r="V402" s="4"/>
      <c r="W402" s="4"/>
      <c r="X402" s="4"/>
      <c r="Y402" s="55"/>
      <c r="Z402" s="55" t="str">
        <f t="shared" si="6"/>
        <v/>
      </c>
      <c r="AA402" s="105" t="str">
        <f t="shared" si="7"/>
        <v/>
      </c>
      <c r="AB402" s="152" t="str">
        <f t="shared" si="8"/>
        <v/>
      </c>
      <c r="AC402" s="55"/>
      <c r="AD402" s="55" t="str">
        <f t="shared" si="9"/>
        <v/>
      </c>
      <c r="AE402" s="105" t="str">
        <f t="shared" si="19"/>
        <v/>
      </c>
      <c r="AF402" s="55" t="str">
        <f t="shared" si="10"/>
        <v/>
      </c>
      <c r="AG402" s="55"/>
      <c r="AH402" s="55" t="str">
        <f t="shared" si="11"/>
        <v>#NUM!</v>
      </c>
      <c r="AI402" s="55" t="str">
        <f t="shared" si="12"/>
        <v>#NUM!</v>
      </c>
      <c r="AJ402" s="152" t="str">
        <f t="shared" si="13"/>
        <v/>
      </c>
      <c r="AK402" s="176" t="str">
        <f t="shared" si="14"/>
        <v/>
      </c>
      <c r="AL402" s="176" t="str">
        <f t="shared" si="20"/>
        <v/>
      </c>
      <c r="AM402" s="176" t="str">
        <f t="shared" si="15"/>
        <v/>
      </c>
      <c r="AN402" s="55"/>
      <c r="AO402" s="55"/>
      <c r="AP402" s="55"/>
      <c r="AQ402" s="105" t="str">
        <f t="shared" si="16"/>
        <v/>
      </c>
      <c r="AR402" s="105"/>
      <c r="AS402" s="129" t="str">
        <f>'CADASTRO PROD'!I400</f>
        <v/>
      </c>
      <c r="AT402" s="129" t="str">
        <f t="shared" si="17"/>
        <v>0</v>
      </c>
      <c r="AU402" s="105" t="str">
        <f t="shared" si="21"/>
        <v/>
      </c>
      <c r="AV402" s="129"/>
      <c r="AW402" s="129"/>
      <c r="AX402" s="129"/>
      <c r="AY402" s="129"/>
      <c r="AZ402" s="129"/>
      <c r="BA402" s="55"/>
      <c r="BB402" s="55"/>
      <c r="BC402" s="55"/>
      <c r="BD402" s="55"/>
      <c r="BE402" s="55"/>
    </row>
    <row r="403" ht="30.0" customHeight="1">
      <c r="A403" s="1"/>
      <c r="B403" s="166" t="str">
        <f t="shared" si="1"/>
        <v>0</v>
      </c>
      <c r="C403" s="108" t="str">
        <f t="shared" si="18"/>
        <v>-</v>
      </c>
      <c r="D403" s="150" t="str">
        <f>IF('CADASTRO PROD'!D401 = "","", 'CADASTRO PROD'!D401)</f>
        <v/>
      </c>
      <c r="E403" s="110" t="str">
        <f>IF('CADASTRO PROD'!E401:G401 = "", "", 'CADASTRO PROD'!E401:G401)</f>
        <v/>
      </c>
      <c r="F403" s="92"/>
      <c r="G403" s="93"/>
      <c r="H403" s="111" t="str">
        <f>IFERROR(VLOOKUP(D403, 'CADASTRO PROD'!$D$8:$H$407, 5, FALSE),"")</f>
        <v/>
      </c>
      <c r="I403" s="111" t="str">
        <f>VLOOKUP(D403, 'INVENTÁRIO'!$D$11:$I$511, 6, FALSE)</f>
        <v/>
      </c>
      <c r="J403" s="108" t="str">
        <f t="shared" si="2"/>
        <v/>
      </c>
      <c r="K403" s="113" t="str">
        <f>IF(D403 = "", "", SUMIFS('LANÇAMENTOS ENT'!T:T, 'LANÇAMENTOS ENT'!E:E, D403))</f>
        <v>  </v>
      </c>
      <c r="L403" s="113" t="str">
        <f>IF(D403 = "", "",SUMIFS('LANÇAMENTOS SAÍ'!M:M, 'LANÇAMENTOS SAÍ'!E:E, D403))</f>
        <v>  </v>
      </c>
      <c r="M403" s="132" t="str">
        <f>IF(D403 = "", "", SUMIFS('LANÇAMENTOS ENT'!N:N, 'LANÇAMENTOS ENT'!E:E, D403))</f>
        <v/>
      </c>
      <c r="N403" s="132" t="str">
        <f>IF(D403 = "", "",SUMIFS('LANÇAMENTOS SAÍ'!K:K, 'LANÇAMENTOS SAÍ'!E:E, D403))</f>
        <v/>
      </c>
      <c r="O403" s="197" t="str">
        <f>IFERROR(VLOOKUP(D403,'INVENTÁRIO'!$D$11:$L$411, 9, FALSE)/SUM('INVENTÁRIO'!L:L),"")</f>
        <v>0.0%</v>
      </c>
      <c r="P403" s="197" t="str">
        <f>IFERROR(I403/SUM('INVENTÁRIO'!I:I), "")</f>
        <v>0.0%</v>
      </c>
      <c r="Q403" s="132" t="str">
        <f t="shared" si="3"/>
        <v/>
      </c>
      <c r="R403" s="132" t="str">
        <f t="shared" si="4"/>
        <v/>
      </c>
      <c r="S403" s="185"/>
      <c r="T403" s="185"/>
      <c r="U403" s="35"/>
      <c r="V403" s="4"/>
      <c r="W403" s="4"/>
      <c r="X403" s="4"/>
      <c r="Y403" s="55"/>
      <c r="Z403" s="55" t="str">
        <f t="shared" si="6"/>
        <v/>
      </c>
      <c r="AA403" s="105" t="str">
        <f t="shared" si="7"/>
        <v/>
      </c>
      <c r="AB403" s="152" t="str">
        <f t="shared" si="8"/>
        <v/>
      </c>
      <c r="AC403" s="55"/>
      <c r="AD403" s="55" t="str">
        <f t="shared" si="9"/>
        <v/>
      </c>
      <c r="AE403" s="105" t="str">
        <f t="shared" si="19"/>
        <v/>
      </c>
      <c r="AF403" s="55" t="str">
        <f t="shared" si="10"/>
        <v/>
      </c>
      <c r="AG403" s="55"/>
      <c r="AH403" s="55" t="str">
        <f t="shared" si="11"/>
        <v>#NUM!</v>
      </c>
      <c r="AI403" s="55" t="str">
        <f t="shared" si="12"/>
        <v>#NUM!</v>
      </c>
      <c r="AJ403" s="152" t="str">
        <f t="shared" si="13"/>
        <v/>
      </c>
      <c r="AK403" s="176" t="str">
        <f t="shared" si="14"/>
        <v/>
      </c>
      <c r="AL403" s="176" t="str">
        <f t="shared" si="20"/>
        <v/>
      </c>
      <c r="AM403" s="176" t="str">
        <f t="shared" si="15"/>
        <v/>
      </c>
      <c r="AN403" s="55"/>
      <c r="AO403" s="55"/>
      <c r="AP403" s="55"/>
      <c r="AQ403" s="105" t="str">
        <f t="shared" si="16"/>
        <v/>
      </c>
      <c r="AR403" s="105"/>
      <c r="AS403" s="129" t="str">
        <f>'CADASTRO PROD'!I401</f>
        <v/>
      </c>
      <c r="AT403" s="129" t="str">
        <f t="shared" si="17"/>
        <v>0</v>
      </c>
      <c r="AU403" s="105" t="str">
        <f t="shared" si="21"/>
        <v/>
      </c>
      <c r="AV403" s="129"/>
      <c r="AW403" s="129"/>
      <c r="AX403" s="129"/>
      <c r="AY403" s="129"/>
      <c r="AZ403" s="129"/>
      <c r="BA403" s="55"/>
      <c r="BB403" s="55"/>
      <c r="BC403" s="55"/>
      <c r="BD403" s="55"/>
      <c r="BE403" s="55"/>
    </row>
    <row r="404" ht="30.0" customHeight="1">
      <c r="A404" s="1"/>
      <c r="B404" s="166" t="str">
        <f t="shared" si="1"/>
        <v>0</v>
      </c>
      <c r="C404" s="98" t="str">
        <f t="shared" si="18"/>
        <v>-</v>
      </c>
      <c r="D404" s="151" t="str">
        <f>IF('CADASTRO PROD'!D402 = "","", 'CADASTRO PROD'!D402)</f>
        <v/>
      </c>
      <c r="E404" s="100" t="str">
        <f>IF('CADASTRO PROD'!E402:G402 = "", "", 'CADASTRO PROD'!E402:G402)</f>
        <v/>
      </c>
      <c r="F404" s="92"/>
      <c r="G404" s="93"/>
      <c r="H404" s="101" t="str">
        <f>IFERROR(VLOOKUP(D404, 'CADASTRO PROD'!$D$8:$H$407, 5, FALSE),"")</f>
        <v/>
      </c>
      <c r="I404" s="101" t="str">
        <f>VLOOKUP(D404, 'INVENTÁRIO'!$D$11:$I$511, 6, FALSE)</f>
        <v/>
      </c>
      <c r="J404" s="98" t="str">
        <f t="shared" si="2"/>
        <v/>
      </c>
      <c r="K404" s="103" t="str">
        <f>IF(D404 = "", "", SUMIFS('LANÇAMENTOS ENT'!T:T, 'LANÇAMENTOS ENT'!E:E, D404))</f>
        <v>  </v>
      </c>
      <c r="L404" s="103" t="str">
        <f>IF(D404 = "", "",SUMIFS('LANÇAMENTOS SAÍ'!M:M, 'LANÇAMENTOS SAÍ'!E:E, D404))</f>
        <v>  </v>
      </c>
      <c r="M404" s="124" t="str">
        <f>IF(D404 = "", "", SUMIFS('LANÇAMENTOS ENT'!N:N, 'LANÇAMENTOS ENT'!E:E, D404))</f>
        <v/>
      </c>
      <c r="N404" s="124" t="str">
        <f>IF(D404 = "", "",SUMIFS('LANÇAMENTOS SAÍ'!K:K, 'LANÇAMENTOS SAÍ'!E:E, D404))</f>
        <v/>
      </c>
      <c r="O404" s="195" t="str">
        <f>IFERROR(VLOOKUP(D404,'INVENTÁRIO'!$D$11:$L$411, 9, FALSE)/SUM('INVENTÁRIO'!L:L),"")</f>
        <v>0.0%</v>
      </c>
      <c r="P404" s="195" t="str">
        <f>IFERROR(I404/SUM('INVENTÁRIO'!I:I), "")</f>
        <v>0.0%</v>
      </c>
      <c r="Q404" s="124" t="str">
        <f t="shared" si="3"/>
        <v/>
      </c>
      <c r="R404" s="124" t="str">
        <f t="shared" si="4"/>
        <v/>
      </c>
      <c r="S404" s="185"/>
      <c r="T404" s="185"/>
      <c r="U404" s="35"/>
      <c r="V404" s="4"/>
      <c r="W404" s="4"/>
      <c r="X404" s="4"/>
      <c r="Y404" s="55"/>
      <c r="Z404" s="55" t="str">
        <f t="shared" si="6"/>
        <v/>
      </c>
      <c r="AA404" s="105" t="str">
        <f t="shared" si="7"/>
        <v/>
      </c>
      <c r="AB404" s="152" t="str">
        <f t="shared" si="8"/>
        <v/>
      </c>
      <c r="AC404" s="55"/>
      <c r="AD404" s="55" t="str">
        <f t="shared" si="9"/>
        <v/>
      </c>
      <c r="AE404" s="105" t="str">
        <f t="shared" si="19"/>
        <v/>
      </c>
      <c r="AF404" s="55" t="str">
        <f t="shared" si="10"/>
        <v/>
      </c>
      <c r="AG404" s="55"/>
      <c r="AH404" s="55" t="str">
        <f t="shared" si="11"/>
        <v>#NUM!</v>
      </c>
      <c r="AI404" s="55" t="str">
        <f t="shared" si="12"/>
        <v>#NUM!</v>
      </c>
      <c r="AJ404" s="152" t="str">
        <f t="shared" si="13"/>
        <v/>
      </c>
      <c r="AK404" s="176" t="str">
        <f t="shared" si="14"/>
        <v/>
      </c>
      <c r="AL404" s="176" t="str">
        <f t="shared" si="20"/>
        <v/>
      </c>
      <c r="AM404" s="176" t="str">
        <f t="shared" si="15"/>
        <v/>
      </c>
      <c r="AN404" s="55"/>
      <c r="AO404" s="55"/>
      <c r="AP404" s="55"/>
      <c r="AQ404" s="105" t="str">
        <f t="shared" si="16"/>
        <v/>
      </c>
      <c r="AR404" s="105"/>
      <c r="AS404" s="129" t="str">
        <f>'CADASTRO PROD'!I402</f>
        <v/>
      </c>
      <c r="AT404" s="129" t="str">
        <f t="shared" si="17"/>
        <v>0</v>
      </c>
      <c r="AU404" s="105" t="str">
        <f t="shared" si="21"/>
        <v/>
      </c>
      <c r="AV404" s="129"/>
      <c r="AW404" s="129"/>
      <c r="AX404" s="129"/>
      <c r="AY404" s="129"/>
      <c r="AZ404" s="129"/>
      <c r="BA404" s="55"/>
      <c r="BB404" s="55"/>
      <c r="BC404" s="55"/>
      <c r="BD404" s="55"/>
      <c r="BE404" s="55"/>
    </row>
    <row r="405" ht="30.0" customHeight="1">
      <c r="A405" s="1"/>
      <c r="B405" s="166" t="str">
        <f t="shared" si="1"/>
        <v>0</v>
      </c>
      <c r="C405" s="108" t="str">
        <f t="shared" si="18"/>
        <v>-</v>
      </c>
      <c r="D405" s="150" t="str">
        <f>IF('CADASTRO PROD'!D403 = "","", 'CADASTRO PROD'!D403)</f>
        <v/>
      </c>
      <c r="E405" s="110" t="str">
        <f>IF('CADASTRO PROD'!E403:G403 = "", "", 'CADASTRO PROD'!E403:G403)</f>
        <v/>
      </c>
      <c r="F405" s="92"/>
      <c r="G405" s="93"/>
      <c r="H405" s="111" t="str">
        <f>IFERROR(VLOOKUP(D405, 'CADASTRO PROD'!$D$8:$H$407, 5, FALSE),"")</f>
        <v/>
      </c>
      <c r="I405" s="111" t="str">
        <f>VLOOKUP(D405, 'INVENTÁRIO'!$D$11:$I$511, 6, FALSE)</f>
        <v/>
      </c>
      <c r="J405" s="108" t="str">
        <f t="shared" si="2"/>
        <v/>
      </c>
      <c r="K405" s="113" t="str">
        <f>IF(D405 = "", "", SUMIFS('LANÇAMENTOS ENT'!T:T, 'LANÇAMENTOS ENT'!E:E, D405))</f>
        <v>  </v>
      </c>
      <c r="L405" s="113" t="str">
        <f>IF(D405 = "", "",SUMIFS('LANÇAMENTOS SAÍ'!M:M, 'LANÇAMENTOS SAÍ'!E:E, D405))</f>
        <v>  </v>
      </c>
      <c r="M405" s="132" t="str">
        <f>IF(D405 = "", "", SUMIFS('LANÇAMENTOS ENT'!N:N, 'LANÇAMENTOS ENT'!E:E, D405))</f>
        <v/>
      </c>
      <c r="N405" s="132" t="str">
        <f>IF(D405 = "", "",SUMIFS('LANÇAMENTOS SAÍ'!K:K, 'LANÇAMENTOS SAÍ'!E:E, D405))</f>
        <v/>
      </c>
      <c r="O405" s="197" t="str">
        <f>IFERROR(VLOOKUP(D405,'INVENTÁRIO'!$D$11:$L$411, 9, FALSE)/SUM('INVENTÁRIO'!L:L),"")</f>
        <v>0.0%</v>
      </c>
      <c r="P405" s="197" t="str">
        <f>IFERROR(I405/SUM('INVENTÁRIO'!I:I), "")</f>
        <v>0.0%</v>
      </c>
      <c r="Q405" s="132" t="str">
        <f t="shared" si="3"/>
        <v/>
      </c>
      <c r="R405" s="132" t="str">
        <f t="shared" si="4"/>
        <v/>
      </c>
      <c r="S405" s="185"/>
      <c r="T405" s="185"/>
      <c r="U405" s="35"/>
      <c r="V405" s="4"/>
      <c r="W405" s="4"/>
      <c r="X405" s="4"/>
      <c r="Y405" s="55"/>
      <c r="Z405" s="55" t="str">
        <f t="shared" si="6"/>
        <v/>
      </c>
      <c r="AA405" s="105" t="str">
        <f t="shared" si="7"/>
        <v/>
      </c>
      <c r="AB405" s="152" t="str">
        <f t="shared" si="8"/>
        <v/>
      </c>
      <c r="AC405" s="55"/>
      <c r="AD405" s="55" t="str">
        <f t="shared" si="9"/>
        <v/>
      </c>
      <c r="AE405" s="105" t="str">
        <f t="shared" si="19"/>
        <v/>
      </c>
      <c r="AF405" s="55" t="str">
        <f t="shared" si="10"/>
        <v/>
      </c>
      <c r="AG405" s="55"/>
      <c r="AH405" s="55" t="str">
        <f t="shared" si="11"/>
        <v>#NUM!</v>
      </c>
      <c r="AI405" s="55" t="str">
        <f t="shared" si="12"/>
        <v>#NUM!</v>
      </c>
      <c r="AJ405" s="152" t="str">
        <f t="shared" si="13"/>
        <v/>
      </c>
      <c r="AK405" s="176" t="str">
        <f t="shared" si="14"/>
        <v/>
      </c>
      <c r="AL405" s="176" t="str">
        <f t="shared" si="20"/>
        <v/>
      </c>
      <c r="AM405" s="176" t="str">
        <f t="shared" si="15"/>
        <v/>
      </c>
      <c r="AN405" s="55"/>
      <c r="AO405" s="55"/>
      <c r="AP405" s="55"/>
      <c r="AQ405" s="105" t="str">
        <f t="shared" si="16"/>
        <v/>
      </c>
      <c r="AR405" s="105"/>
      <c r="AS405" s="129" t="str">
        <f>'CADASTRO PROD'!I403</f>
        <v/>
      </c>
      <c r="AT405" s="129" t="str">
        <f t="shared" si="17"/>
        <v>0</v>
      </c>
      <c r="AU405" s="105" t="str">
        <f t="shared" si="21"/>
        <v/>
      </c>
      <c r="AV405" s="129"/>
      <c r="AW405" s="129"/>
      <c r="AX405" s="129"/>
      <c r="AY405" s="129"/>
      <c r="AZ405" s="129"/>
      <c r="BA405" s="55"/>
      <c r="BB405" s="55"/>
      <c r="BC405" s="55"/>
      <c r="BD405" s="55"/>
      <c r="BE405" s="55"/>
    </row>
    <row r="406" ht="30.0" customHeight="1">
      <c r="A406" s="1"/>
      <c r="B406" s="166" t="str">
        <f t="shared" si="1"/>
        <v>0</v>
      </c>
      <c r="C406" s="98" t="str">
        <f t="shared" si="18"/>
        <v>-</v>
      </c>
      <c r="D406" s="151" t="str">
        <f>IF('CADASTRO PROD'!D404 = "","", 'CADASTRO PROD'!D404)</f>
        <v/>
      </c>
      <c r="E406" s="100" t="str">
        <f>IF('CADASTRO PROD'!E404:G404 = "", "", 'CADASTRO PROD'!E404:G404)</f>
        <v/>
      </c>
      <c r="F406" s="92"/>
      <c r="G406" s="93"/>
      <c r="H406" s="101" t="str">
        <f>IFERROR(VLOOKUP(D406, 'CADASTRO PROD'!$D$8:$H$407, 5, FALSE),"")</f>
        <v/>
      </c>
      <c r="I406" s="101" t="str">
        <f>VLOOKUP(D406, 'INVENTÁRIO'!$D$11:$I$511, 6, FALSE)</f>
        <v/>
      </c>
      <c r="J406" s="98" t="str">
        <f t="shared" si="2"/>
        <v/>
      </c>
      <c r="K406" s="103" t="str">
        <f>IF(D406 = "", "", SUMIFS('LANÇAMENTOS ENT'!T:T, 'LANÇAMENTOS ENT'!E:E, D406))</f>
        <v>  </v>
      </c>
      <c r="L406" s="103" t="str">
        <f>IF(D406 = "", "",SUMIFS('LANÇAMENTOS SAÍ'!M:M, 'LANÇAMENTOS SAÍ'!E:E, D406))</f>
        <v>  </v>
      </c>
      <c r="M406" s="124" t="str">
        <f>IF(D406 = "", "", SUMIFS('LANÇAMENTOS ENT'!N:N, 'LANÇAMENTOS ENT'!E:E, D406))</f>
        <v/>
      </c>
      <c r="N406" s="124" t="str">
        <f>IF(D406 = "", "",SUMIFS('LANÇAMENTOS SAÍ'!K:K, 'LANÇAMENTOS SAÍ'!E:E, D406))</f>
        <v/>
      </c>
      <c r="O406" s="195" t="str">
        <f>IFERROR(VLOOKUP(D406,'INVENTÁRIO'!$D$11:$L$411, 9, FALSE)/SUM('INVENTÁRIO'!L:L),"")</f>
        <v>0.0%</v>
      </c>
      <c r="P406" s="195" t="str">
        <f>IFERROR(I406/SUM('INVENTÁRIO'!I:I), "")</f>
        <v>0.0%</v>
      </c>
      <c r="Q406" s="124" t="str">
        <f t="shared" si="3"/>
        <v/>
      </c>
      <c r="R406" s="124" t="str">
        <f t="shared" si="4"/>
        <v/>
      </c>
      <c r="S406" s="185"/>
      <c r="T406" s="185"/>
      <c r="U406" s="35"/>
      <c r="V406" s="4"/>
      <c r="W406" s="4"/>
      <c r="X406" s="4"/>
      <c r="Y406" s="55"/>
      <c r="Z406" s="55" t="str">
        <f t="shared" si="6"/>
        <v/>
      </c>
      <c r="AA406" s="105" t="str">
        <f t="shared" si="7"/>
        <v/>
      </c>
      <c r="AB406" s="152" t="str">
        <f t="shared" si="8"/>
        <v/>
      </c>
      <c r="AC406" s="55"/>
      <c r="AD406" s="55" t="str">
        <f t="shared" si="9"/>
        <v/>
      </c>
      <c r="AE406" s="105" t="str">
        <f t="shared" si="19"/>
        <v/>
      </c>
      <c r="AF406" s="55" t="str">
        <f t="shared" si="10"/>
        <v/>
      </c>
      <c r="AG406" s="55"/>
      <c r="AH406" s="55" t="str">
        <f t="shared" si="11"/>
        <v>#NUM!</v>
      </c>
      <c r="AI406" s="55" t="str">
        <f t="shared" si="12"/>
        <v>#NUM!</v>
      </c>
      <c r="AJ406" s="152" t="str">
        <f t="shared" si="13"/>
        <v/>
      </c>
      <c r="AK406" s="176" t="str">
        <f t="shared" si="14"/>
        <v/>
      </c>
      <c r="AL406" s="176" t="str">
        <f t="shared" si="20"/>
        <v/>
      </c>
      <c r="AM406" s="176" t="str">
        <f t="shared" si="15"/>
        <v/>
      </c>
      <c r="AN406" s="55"/>
      <c r="AO406" s="55"/>
      <c r="AP406" s="55"/>
      <c r="AQ406" s="105" t="str">
        <f t="shared" si="16"/>
        <v/>
      </c>
      <c r="AR406" s="105"/>
      <c r="AS406" s="129" t="str">
        <f>'CADASTRO PROD'!I404</f>
        <v/>
      </c>
      <c r="AT406" s="129" t="str">
        <f t="shared" si="17"/>
        <v>0</v>
      </c>
      <c r="AU406" s="105" t="str">
        <f t="shared" si="21"/>
        <v/>
      </c>
      <c r="AV406" s="129"/>
      <c r="AW406" s="129"/>
      <c r="AX406" s="129"/>
      <c r="AY406" s="129"/>
      <c r="AZ406" s="129"/>
      <c r="BA406" s="55"/>
      <c r="BB406" s="55"/>
      <c r="BC406" s="55"/>
      <c r="BD406" s="55"/>
      <c r="BE406" s="55"/>
    </row>
    <row r="407" ht="30.0" customHeight="1">
      <c r="A407" s="1"/>
      <c r="B407" s="166" t="str">
        <f t="shared" si="1"/>
        <v>0</v>
      </c>
      <c r="C407" s="108" t="str">
        <f t="shared" si="18"/>
        <v>-</v>
      </c>
      <c r="D407" s="150" t="str">
        <f>IF('CADASTRO PROD'!D405 = "","", 'CADASTRO PROD'!D405)</f>
        <v/>
      </c>
      <c r="E407" s="110" t="str">
        <f>IF('CADASTRO PROD'!E405:G405 = "", "", 'CADASTRO PROD'!E405:G405)</f>
        <v/>
      </c>
      <c r="F407" s="92"/>
      <c r="G407" s="93"/>
      <c r="H407" s="111" t="str">
        <f>IFERROR(VLOOKUP(D407, 'CADASTRO PROD'!$D$8:$H$407, 5, FALSE),"")</f>
        <v/>
      </c>
      <c r="I407" s="111" t="str">
        <f>VLOOKUP(D407, 'INVENTÁRIO'!$D$11:$I$511, 6, FALSE)</f>
        <v/>
      </c>
      <c r="J407" s="108" t="str">
        <f t="shared" si="2"/>
        <v/>
      </c>
      <c r="K407" s="113" t="str">
        <f>IF(D407 = "", "", SUMIFS('LANÇAMENTOS ENT'!T:T, 'LANÇAMENTOS ENT'!E:E, D407))</f>
        <v>  </v>
      </c>
      <c r="L407" s="113" t="str">
        <f>IF(D407 = "", "",SUMIFS('LANÇAMENTOS SAÍ'!M:M, 'LANÇAMENTOS SAÍ'!E:E, D407))</f>
        <v>  </v>
      </c>
      <c r="M407" s="132" t="str">
        <f>IF(D407 = "", "", SUMIFS('LANÇAMENTOS ENT'!N:N, 'LANÇAMENTOS ENT'!E:E, D407))</f>
        <v/>
      </c>
      <c r="N407" s="132" t="str">
        <f>IF(D407 = "", "",SUMIFS('LANÇAMENTOS SAÍ'!K:K, 'LANÇAMENTOS SAÍ'!E:E, D407))</f>
        <v/>
      </c>
      <c r="O407" s="197" t="str">
        <f>IFERROR(VLOOKUP(D407,'INVENTÁRIO'!$D$11:$L$411, 9, FALSE)/SUM('INVENTÁRIO'!L:L),"")</f>
        <v>0.0%</v>
      </c>
      <c r="P407" s="197" t="str">
        <f>IFERROR(I407/SUM('INVENTÁRIO'!I:I), "")</f>
        <v>0.0%</v>
      </c>
      <c r="Q407" s="132" t="str">
        <f t="shared" si="3"/>
        <v/>
      </c>
      <c r="R407" s="132" t="str">
        <f t="shared" si="4"/>
        <v/>
      </c>
      <c r="S407" s="185"/>
      <c r="T407" s="185"/>
      <c r="U407" s="35"/>
      <c r="V407" s="4"/>
      <c r="W407" s="4"/>
      <c r="X407" s="4"/>
      <c r="Y407" s="55"/>
      <c r="Z407" s="55" t="str">
        <f t="shared" si="6"/>
        <v/>
      </c>
      <c r="AA407" s="105" t="str">
        <f t="shared" si="7"/>
        <v/>
      </c>
      <c r="AB407" s="152" t="str">
        <f t="shared" si="8"/>
        <v/>
      </c>
      <c r="AC407" s="55"/>
      <c r="AD407" s="55" t="str">
        <f t="shared" si="9"/>
        <v/>
      </c>
      <c r="AE407" s="105" t="str">
        <f t="shared" si="19"/>
        <v/>
      </c>
      <c r="AF407" s="55" t="str">
        <f t="shared" si="10"/>
        <v/>
      </c>
      <c r="AG407" s="55"/>
      <c r="AH407" s="55" t="str">
        <f t="shared" si="11"/>
        <v>#NUM!</v>
      </c>
      <c r="AI407" s="55" t="str">
        <f t="shared" si="12"/>
        <v>#NUM!</v>
      </c>
      <c r="AJ407" s="152" t="str">
        <f t="shared" si="13"/>
        <v/>
      </c>
      <c r="AK407" s="176" t="str">
        <f t="shared" si="14"/>
        <v/>
      </c>
      <c r="AL407" s="176" t="str">
        <f t="shared" si="20"/>
        <v/>
      </c>
      <c r="AM407" s="176" t="str">
        <f t="shared" si="15"/>
        <v/>
      </c>
      <c r="AN407" s="55"/>
      <c r="AO407" s="55"/>
      <c r="AP407" s="55"/>
      <c r="AQ407" s="105" t="str">
        <f t="shared" si="16"/>
        <v/>
      </c>
      <c r="AR407" s="105"/>
      <c r="AS407" s="129" t="str">
        <f>'CADASTRO PROD'!I405</f>
        <v/>
      </c>
      <c r="AT407" s="129" t="str">
        <f t="shared" si="17"/>
        <v>0</v>
      </c>
      <c r="AU407" s="105" t="str">
        <f t="shared" si="21"/>
        <v/>
      </c>
      <c r="AV407" s="129"/>
      <c r="AW407" s="129"/>
      <c r="AX407" s="129"/>
      <c r="AY407" s="129"/>
      <c r="AZ407" s="129"/>
      <c r="BA407" s="55"/>
      <c r="BB407" s="55"/>
      <c r="BC407" s="55"/>
      <c r="BD407" s="55"/>
      <c r="BE407" s="55"/>
    </row>
    <row r="408" ht="30.0" customHeight="1">
      <c r="A408" s="1"/>
      <c r="B408" s="166"/>
      <c r="C408" s="98" t="str">
        <f t="shared" si="18"/>
        <v>-</v>
      </c>
      <c r="D408" s="151" t="str">
        <f>IF('CADASTRO PROD'!D406 = "","", 'CADASTRO PROD'!D406)</f>
        <v/>
      </c>
      <c r="E408" s="100" t="str">
        <f>IF('CADASTRO PROD'!E406:G406 = "", "", 'CADASTRO PROD'!E406:G406)</f>
        <v/>
      </c>
      <c r="F408" s="92"/>
      <c r="G408" s="93"/>
      <c r="H408" s="101" t="str">
        <f>IFERROR(VLOOKUP(D408, 'CADASTRO PROD'!$D$8:$H$407, 5, FALSE),"")</f>
        <v/>
      </c>
      <c r="I408" s="101" t="str">
        <f>VLOOKUP(D408, 'INVENTÁRIO'!$D$11:$I$511, 6, FALSE)</f>
        <v/>
      </c>
      <c r="J408" s="98" t="str">
        <f t="shared" si="2"/>
        <v/>
      </c>
      <c r="K408" s="103" t="str">
        <f>IF(D408 = "", "", SUMIFS('LANÇAMENTOS ENT'!T:T, 'LANÇAMENTOS ENT'!E:E, D408))</f>
        <v>  </v>
      </c>
      <c r="L408" s="103" t="str">
        <f>IF(D408 = "", "",SUMIFS('LANÇAMENTOS SAÍ'!M:M, 'LANÇAMENTOS SAÍ'!E:E, D408))</f>
        <v>  </v>
      </c>
      <c r="M408" s="124" t="str">
        <f>IF(D408 = "", "", SUMIFS('LANÇAMENTOS ENT'!N:N, 'LANÇAMENTOS ENT'!E:E, D408))</f>
        <v/>
      </c>
      <c r="N408" s="124" t="str">
        <f>IF(D408 = "", "",SUMIFS('LANÇAMENTOS SAÍ'!K:K, 'LANÇAMENTOS SAÍ'!E:E, D408))</f>
        <v/>
      </c>
      <c r="O408" s="195" t="str">
        <f>IFERROR(VLOOKUP(D408,'INVENTÁRIO'!$D$11:$L$411, 9, FALSE)/SUM('INVENTÁRIO'!L:L),"")</f>
        <v>0.0%</v>
      </c>
      <c r="P408" s="195" t="str">
        <f>IFERROR(I408/SUM('INVENTÁRIO'!I:I), "")</f>
        <v>0.0%</v>
      </c>
      <c r="Q408" s="124" t="str">
        <f t="shared" si="3"/>
        <v/>
      </c>
      <c r="R408" s="124" t="str">
        <f t="shared" si="4"/>
        <v/>
      </c>
      <c r="S408" s="185"/>
      <c r="T408" s="185"/>
      <c r="U408" s="35"/>
      <c r="V408" s="4"/>
      <c r="W408" s="4"/>
      <c r="X408" s="4"/>
      <c r="Y408" s="55"/>
      <c r="Z408" s="55" t="str">
        <f t="shared" si="6"/>
        <v/>
      </c>
      <c r="AA408" s="105" t="str">
        <f t="shared" si="7"/>
        <v/>
      </c>
      <c r="AB408" s="152" t="str">
        <f t="shared" si="8"/>
        <v/>
      </c>
      <c r="AC408" s="55"/>
      <c r="AD408" s="55" t="str">
        <f t="shared" si="9"/>
        <v/>
      </c>
      <c r="AE408" s="105" t="str">
        <f t="shared" si="19"/>
        <v/>
      </c>
      <c r="AF408" s="55" t="str">
        <f t="shared" si="10"/>
        <v/>
      </c>
      <c r="AG408" s="55"/>
      <c r="AH408" s="55" t="str">
        <f t="shared" si="11"/>
        <v>#NUM!</v>
      </c>
      <c r="AI408" s="55" t="str">
        <f t="shared" si="12"/>
        <v>#NUM!</v>
      </c>
      <c r="AJ408" s="152" t="str">
        <f t="shared" si="13"/>
        <v/>
      </c>
      <c r="AK408" s="176" t="str">
        <f t="shared" si="14"/>
        <v/>
      </c>
      <c r="AL408" s="176" t="str">
        <f t="shared" si="20"/>
        <v/>
      </c>
      <c r="AM408" s="176" t="str">
        <f t="shared" si="15"/>
        <v/>
      </c>
      <c r="AN408" s="55"/>
      <c r="AO408" s="55"/>
      <c r="AP408" s="55"/>
      <c r="AQ408" s="105" t="str">
        <f t="shared" si="16"/>
        <v/>
      </c>
      <c r="AR408" s="105"/>
      <c r="AS408" s="129" t="str">
        <f>'CADASTRO PROD'!I406</f>
        <v/>
      </c>
      <c r="AT408" s="129" t="str">
        <f t="shared" si="17"/>
        <v>0</v>
      </c>
      <c r="AU408" s="105" t="str">
        <f t="shared" si="21"/>
        <v/>
      </c>
      <c r="AV408" s="129"/>
      <c r="AW408" s="129"/>
      <c r="AX408" s="129"/>
      <c r="AY408" s="129"/>
      <c r="AZ408" s="129"/>
      <c r="BA408" s="55"/>
      <c r="BB408" s="55"/>
      <c r="BC408" s="55"/>
      <c r="BD408" s="55"/>
      <c r="BE408" s="55"/>
    </row>
    <row r="409" ht="30.0" customHeight="1">
      <c r="A409" s="1"/>
      <c r="B409" s="119"/>
      <c r="C409" s="185"/>
      <c r="D409" s="185"/>
      <c r="E409" s="185"/>
      <c r="F409" s="185"/>
      <c r="G409" s="185"/>
      <c r="H409" s="185"/>
      <c r="I409" s="185"/>
      <c r="J409" s="185"/>
      <c r="K409" s="198" t="str">
        <f>IF(D409 = "", "", SUMIFS('LANÇAMENTOS ENT'!T:T, 'LANÇAMENTOS ENT'!E:E, D409))</f>
        <v>  </v>
      </c>
      <c r="L409" s="198" t="str">
        <f>IF(D409 = "", "",SUMIFS('LANÇAMENTOS SAÍ'!M:M, 'LANÇAMENTOS SAÍ'!E:E, D409))</f>
        <v>  </v>
      </c>
      <c r="M409" s="199"/>
      <c r="N409" s="200"/>
      <c r="O409" s="201"/>
      <c r="P409" s="201"/>
      <c r="Q409" s="185"/>
      <c r="R409" s="185"/>
      <c r="S409" s="185"/>
      <c r="T409" s="186"/>
      <c r="U409" s="35"/>
      <c r="V409" s="4" t="str">
        <f>IF(W409="", "",IF(W409=AA408,Z408+1,1))</f>
        <v/>
      </c>
      <c r="W409" s="77" t="str">
        <f>IFERROR(LARGE(O:O, C409),"")</f>
        <v/>
      </c>
      <c r="X409" s="77"/>
      <c r="Y409" s="105"/>
      <c r="Z409" s="152" t="str">
        <f t="array" ref="Z409">IF(V409="","",(INDEX($E$10:$R$39,SMALL(IF(W409=$O$10:$O$510,ROW($O$10:$O$510)-9),V409),1)))</f>
        <v/>
      </c>
      <c r="AA409" s="55"/>
      <c r="AB409" s="152" t="str">
        <f t="shared" si="8"/>
        <v/>
      </c>
      <c r="AC409" s="105" t="str">
        <f>IFERROR(SMALL(P:P, C409),"")</f>
        <v/>
      </c>
      <c r="AD409" s="55" t="str">
        <f t="shared" si="9"/>
        <v/>
      </c>
      <c r="AE409" s="105" t="str">
        <f t="shared" si="19"/>
        <v/>
      </c>
      <c r="AF409" s="55" t="str">
        <f t="shared" si="10"/>
        <v/>
      </c>
      <c r="AG409" s="55"/>
      <c r="AH409" s="152"/>
      <c r="AI409" s="176"/>
      <c r="AJ409" s="176"/>
      <c r="AK409" s="176"/>
      <c r="AL409" s="55"/>
      <c r="AM409" s="55"/>
      <c r="AN409" s="55"/>
      <c r="AO409" s="55"/>
      <c r="AP409" s="55"/>
      <c r="AQ409" s="129"/>
      <c r="AR409" s="129"/>
      <c r="AS409" s="129"/>
      <c r="AT409" s="129"/>
      <c r="AU409" s="105" t="str">
        <f t="shared" si="21"/>
        <v/>
      </c>
      <c r="AV409" s="129"/>
      <c r="AW409" s="129"/>
      <c r="AX409" s="55"/>
      <c r="AY409" s="55"/>
      <c r="AZ409" s="105"/>
      <c r="BA409" s="55"/>
      <c r="BB409" s="55"/>
      <c r="BC409" s="55"/>
      <c r="BD409" s="55"/>
      <c r="BE409" s="55"/>
    </row>
    <row r="410" ht="30.0" customHeight="1">
      <c r="A410" s="1"/>
      <c r="B410" s="119"/>
      <c r="C410" s="185"/>
      <c r="D410" s="185"/>
      <c r="E410" s="185"/>
      <c r="F410" s="185"/>
      <c r="G410" s="185"/>
      <c r="H410" s="185"/>
      <c r="I410" s="185"/>
      <c r="J410" s="185"/>
      <c r="K410" s="185"/>
      <c r="L410" s="185"/>
      <c r="M410" s="185"/>
      <c r="N410" s="185"/>
      <c r="O410" s="186"/>
      <c r="P410" s="185"/>
      <c r="Q410" s="185"/>
      <c r="R410" s="185"/>
      <c r="S410" s="185"/>
      <c r="T410" s="185"/>
      <c r="U410" s="35"/>
      <c r="V410" s="4"/>
      <c r="W410" s="4"/>
      <c r="X410" s="4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105" t="str">
        <f t="shared" si="21"/>
        <v/>
      </c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</row>
    <row r="411" ht="30.0" customHeight="1">
      <c r="A411" s="1"/>
      <c r="B411" s="35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51"/>
      <c r="P411" s="3"/>
      <c r="Q411" s="3"/>
      <c r="R411" s="3"/>
      <c r="S411" s="3"/>
      <c r="T411" s="3"/>
      <c r="U411" s="4"/>
      <c r="V411" s="4"/>
      <c r="W411" s="4"/>
      <c r="X411" s="4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105" t="str">
        <f t="shared" si="21"/>
        <v/>
      </c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55"/>
      <c r="P412" s="4"/>
      <c r="Q412" s="4"/>
      <c r="R412" s="4"/>
      <c r="S412" s="4"/>
      <c r="T412" s="4"/>
      <c r="U412" s="4"/>
      <c r="V412" s="4"/>
      <c r="W412" s="4"/>
      <c r="X412" s="4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55"/>
      <c r="P413" s="4"/>
      <c r="Q413" s="4"/>
      <c r="R413" s="4"/>
      <c r="S413" s="4"/>
      <c r="T413" s="4"/>
      <c r="U413" s="4"/>
      <c r="V413" s="4"/>
      <c r="W413" s="4"/>
      <c r="X413" s="4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55"/>
      <c r="P414" s="4"/>
      <c r="Q414" s="4"/>
      <c r="R414" s="4"/>
      <c r="S414" s="4"/>
      <c r="T414" s="4"/>
      <c r="U414" s="4"/>
      <c r="V414" s="4"/>
      <c r="W414" s="4"/>
      <c r="X414" s="4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55"/>
      <c r="P415" s="4"/>
      <c r="Q415" s="4"/>
      <c r="R415" s="4"/>
      <c r="S415" s="4"/>
      <c r="T415" s="4"/>
      <c r="U415" s="4"/>
      <c r="V415" s="4"/>
      <c r="W415" s="4"/>
      <c r="X415" s="4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55"/>
      <c r="P416" s="4"/>
      <c r="Q416" s="4"/>
      <c r="R416" s="4"/>
      <c r="S416" s="4"/>
      <c r="T416" s="4"/>
      <c r="U416" s="4"/>
      <c r="V416" s="4"/>
      <c r="W416" s="4"/>
      <c r="X416" s="4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55"/>
      <c r="P417" s="4"/>
      <c r="Q417" s="4"/>
      <c r="R417" s="4"/>
      <c r="S417" s="4"/>
      <c r="T417" s="4"/>
      <c r="U417" s="4"/>
      <c r="V417" s="4"/>
      <c r="W417" s="4"/>
      <c r="X417" s="4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55"/>
      <c r="P418" s="4"/>
      <c r="Q418" s="4"/>
      <c r="R418" s="4"/>
      <c r="S418" s="4"/>
      <c r="T418" s="4"/>
      <c r="U418" s="4"/>
      <c r="V418" s="4"/>
      <c r="W418" s="4"/>
      <c r="X418" s="4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55"/>
      <c r="P419" s="4"/>
      <c r="Q419" s="4"/>
      <c r="R419" s="4"/>
      <c r="S419" s="4"/>
      <c r="T419" s="4"/>
      <c r="U419" s="4"/>
      <c r="V419" s="4"/>
      <c r="W419" s="4"/>
      <c r="X419" s="4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55"/>
      <c r="P420" s="4"/>
      <c r="Q420" s="4"/>
      <c r="R420" s="4"/>
      <c r="S420" s="4"/>
      <c r="T420" s="4"/>
      <c r="U420" s="4"/>
      <c r="V420" s="4"/>
      <c r="W420" s="4"/>
      <c r="X420" s="4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55"/>
      <c r="P421" s="4"/>
      <c r="Q421" s="4"/>
      <c r="R421" s="4"/>
      <c r="S421" s="4"/>
      <c r="T421" s="4"/>
      <c r="U421" s="4"/>
      <c r="V421" s="4"/>
      <c r="W421" s="4"/>
      <c r="X421" s="4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55"/>
      <c r="P422" s="4"/>
      <c r="Q422" s="4"/>
      <c r="R422" s="4"/>
      <c r="S422" s="4"/>
      <c r="T422" s="4"/>
      <c r="U422" s="4"/>
      <c r="V422" s="4"/>
      <c r="W422" s="4"/>
      <c r="X422" s="4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55"/>
      <c r="P423" s="4"/>
      <c r="Q423" s="4"/>
      <c r="R423" s="4"/>
      <c r="S423" s="4"/>
      <c r="T423" s="4"/>
      <c r="U423" s="4"/>
      <c r="V423" s="4"/>
      <c r="W423" s="4"/>
      <c r="X423" s="4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55"/>
      <c r="P424" s="4"/>
      <c r="Q424" s="4"/>
      <c r="R424" s="4"/>
      <c r="S424" s="4"/>
      <c r="T424" s="4"/>
      <c r="U424" s="4"/>
      <c r="V424" s="4"/>
      <c r="W424" s="4"/>
      <c r="X424" s="4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55"/>
      <c r="P425" s="4"/>
      <c r="Q425" s="4"/>
      <c r="R425" s="4"/>
      <c r="S425" s="4"/>
      <c r="T425" s="4"/>
      <c r="U425" s="4"/>
      <c r="V425" s="4"/>
      <c r="W425" s="4"/>
      <c r="X425" s="4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55"/>
      <c r="P426" s="4"/>
      <c r="Q426" s="4"/>
      <c r="R426" s="4"/>
      <c r="S426" s="4"/>
      <c r="T426" s="4"/>
      <c r="U426" s="4"/>
      <c r="V426" s="4"/>
      <c r="W426" s="4"/>
      <c r="X426" s="4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55"/>
      <c r="P427" s="4"/>
      <c r="Q427" s="4"/>
      <c r="R427" s="4"/>
      <c r="S427" s="4"/>
      <c r="T427" s="4"/>
      <c r="U427" s="4"/>
      <c r="V427" s="4"/>
      <c r="W427" s="4"/>
      <c r="X427" s="4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55"/>
      <c r="P428" s="4"/>
      <c r="Q428" s="4"/>
      <c r="R428" s="4"/>
      <c r="S428" s="4"/>
      <c r="T428" s="4"/>
      <c r="U428" s="4"/>
      <c r="V428" s="4"/>
      <c r="W428" s="4"/>
      <c r="X428" s="4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55"/>
      <c r="P429" s="4"/>
      <c r="Q429" s="4"/>
      <c r="R429" s="4"/>
      <c r="S429" s="4"/>
      <c r="T429" s="4"/>
      <c r="U429" s="4"/>
      <c r="V429" s="4"/>
      <c r="W429" s="4"/>
      <c r="X429" s="4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55"/>
      <c r="P430" s="4"/>
      <c r="Q430" s="4"/>
      <c r="R430" s="4"/>
      <c r="S430" s="4"/>
      <c r="T430" s="4"/>
      <c r="U430" s="4"/>
      <c r="V430" s="4"/>
      <c r="W430" s="4"/>
      <c r="X430" s="4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55"/>
      <c r="P431" s="4"/>
      <c r="Q431" s="4"/>
      <c r="R431" s="4"/>
      <c r="S431" s="4"/>
      <c r="T431" s="4"/>
      <c r="U431" s="4"/>
      <c r="V431" s="4"/>
      <c r="W431" s="4"/>
      <c r="X431" s="4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55"/>
      <c r="P432" s="4"/>
      <c r="Q432" s="4"/>
      <c r="R432" s="4"/>
      <c r="S432" s="4"/>
      <c r="T432" s="4"/>
      <c r="U432" s="4"/>
      <c r="V432" s="4"/>
      <c r="W432" s="4"/>
      <c r="X432" s="4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55"/>
      <c r="P433" s="4"/>
      <c r="Q433" s="4"/>
      <c r="R433" s="4"/>
      <c r="S433" s="4"/>
      <c r="T433" s="4"/>
      <c r="U433" s="4"/>
      <c r="V433" s="4"/>
      <c r="W433" s="4"/>
      <c r="X433" s="4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55"/>
      <c r="P434" s="4"/>
      <c r="Q434" s="4"/>
      <c r="R434" s="4"/>
      <c r="S434" s="4"/>
      <c r="T434" s="4"/>
      <c r="U434" s="4"/>
      <c r="V434" s="4"/>
      <c r="W434" s="4"/>
      <c r="X434" s="4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55"/>
      <c r="P435" s="4"/>
      <c r="Q435" s="4"/>
      <c r="R435" s="4"/>
      <c r="S435" s="4"/>
      <c r="T435" s="4"/>
      <c r="U435" s="4"/>
      <c r="V435" s="4"/>
      <c r="W435" s="4"/>
      <c r="X435" s="4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55"/>
      <c r="P436" s="4"/>
      <c r="Q436" s="4"/>
      <c r="R436" s="4"/>
      <c r="S436" s="4"/>
      <c r="T436" s="4"/>
      <c r="U436" s="4"/>
      <c r="V436" s="4"/>
      <c r="W436" s="4"/>
      <c r="X436" s="4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55"/>
      <c r="P437" s="4"/>
      <c r="Q437" s="4"/>
      <c r="R437" s="4"/>
      <c r="S437" s="4"/>
      <c r="T437" s="4"/>
      <c r="U437" s="4"/>
      <c r="V437" s="4"/>
      <c r="W437" s="4"/>
      <c r="X437" s="4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55"/>
      <c r="P438" s="4"/>
      <c r="Q438" s="4"/>
      <c r="R438" s="4"/>
      <c r="S438" s="4"/>
      <c r="T438" s="4"/>
      <c r="U438" s="4"/>
      <c r="V438" s="4"/>
      <c r="W438" s="4"/>
      <c r="X438" s="4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55"/>
      <c r="P439" s="4"/>
      <c r="Q439" s="4"/>
      <c r="R439" s="4"/>
      <c r="S439" s="4"/>
      <c r="T439" s="4"/>
      <c r="U439" s="4"/>
      <c r="V439" s="4"/>
      <c r="W439" s="4"/>
      <c r="X439" s="4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55"/>
      <c r="P440" s="4"/>
      <c r="Q440" s="4"/>
      <c r="R440" s="4"/>
      <c r="S440" s="4"/>
      <c r="T440" s="4"/>
      <c r="U440" s="4"/>
      <c r="V440" s="4"/>
      <c r="W440" s="4"/>
      <c r="X440" s="4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55"/>
      <c r="P441" s="4"/>
      <c r="Q441" s="4"/>
      <c r="R441" s="4"/>
      <c r="S441" s="4"/>
      <c r="T441" s="4"/>
      <c r="U441" s="4"/>
      <c r="V441" s="4"/>
      <c r="W441" s="4"/>
      <c r="X441" s="4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55"/>
      <c r="P442" s="4"/>
      <c r="Q442" s="4"/>
      <c r="R442" s="4"/>
      <c r="S442" s="4"/>
      <c r="T442" s="4"/>
      <c r="U442" s="4"/>
      <c r="V442" s="4"/>
      <c r="W442" s="4"/>
      <c r="X442" s="4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55"/>
      <c r="P443" s="4"/>
      <c r="Q443" s="4"/>
      <c r="R443" s="4"/>
      <c r="S443" s="4"/>
      <c r="T443" s="4"/>
      <c r="U443" s="4"/>
      <c r="V443" s="4"/>
      <c r="W443" s="4"/>
      <c r="X443" s="4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55"/>
      <c r="P444" s="4"/>
      <c r="Q444" s="4"/>
      <c r="R444" s="4"/>
      <c r="S444" s="4"/>
      <c r="T444" s="4"/>
      <c r="U444" s="4"/>
      <c r="V444" s="4"/>
      <c r="W444" s="4"/>
      <c r="X444" s="4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55"/>
      <c r="P445" s="4"/>
      <c r="Q445" s="4"/>
      <c r="R445" s="4"/>
      <c r="S445" s="4"/>
      <c r="T445" s="4"/>
      <c r="U445" s="4"/>
      <c r="V445" s="4"/>
      <c r="W445" s="4"/>
      <c r="X445" s="4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55"/>
      <c r="P446" s="4"/>
      <c r="Q446" s="4"/>
      <c r="R446" s="4"/>
      <c r="S446" s="4"/>
      <c r="T446" s="4"/>
      <c r="U446" s="4"/>
      <c r="V446" s="4"/>
      <c r="W446" s="4"/>
      <c r="X446" s="4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55"/>
      <c r="P447" s="4"/>
      <c r="Q447" s="4"/>
      <c r="R447" s="4"/>
      <c r="S447" s="4"/>
      <c r="T447" s="4"/>
      <c r="U447" s="4"/>
      <c r="V447" s="4"/>
      <c r="W447" s="4"/>
      <c r="X447" s="4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55"/>
      <c r="P448" s="4"/>
      <c r="Q448" s="4"/>
      <c r="R448" s="4"/>
      <c r="S448" s="4"/>
      <c r="T448" s="4"/>
      <c r="U448" s="4"/>
      <c r="V448" s="4"/>
      <c r="W448" s="4"/>
      <c r="X448" s="4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55"/>
      <c r="P449" s="4"/>
      <c r="Q449" s="4"/>
      <c r="R449" s="4"/>
      <c r="S449" s="4"/>
      <c r="T449" s="4"/>
      <c r="U449" s="4"/>
      <c r="V449" s="4"/>
      <c r="W449" s="4"/>
      <c r="X449" s="4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55"/>
      <c r="P450" s="4"/>
      <c r="Q450" s="4"/>
      <c r="R450" s="4"/>
      <c r="S450" s="4"/>
      <c r="T450" s="4"/>
      <c r="U450" s="4"/>
      <c r="V450" s="4"/>
      <c r="W450" s="4"/>
      <c r="X450" s="4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55"/>
      <c r="P451" s="4"/>
      <c r="Q451" s="4"/>
      <c r="R451" s="4"/>
      <c r="S451" s="4"/>
      <c r="T451" s="4"/>
      <c r="U451" s="4"/>
      <c r="V451" s="4"/>
      <c r="W451" s="4"/>
      <c r="X451" s="4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55"/>
      <c r="P452" s="4"/>
      <c r="Q452" s="4"/>
      <c r="R452" s="4"/>
      <c r="S452" s="4"/>
      <c r="T452" s="4"/>
      <c r="U452" s="4"/>
      <c r="V452" s="4"/>
      <c r="W452" s="4"/>
      <c r="X452" s="4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55"/>
      <c r="P453" s="4"/>
      <c r="Q453" s="4"/>
      <c r="R453" s="4"/>
      <c r="S453" s="4"/>
      <c r="T453" s="4"/>
      <c r="U453" s="4"/>
      <c r="V453" s="4"/>
      <c r="W453" s="4"/>
      <c r="X453" s="4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55"/>
      <c r="P454" s="4"/>
      <c r="Q454" s="4"/>
      <c r="R454" s="4"/>
      <c r="S454" s="4"/>
      <c r="T454" s="4"/>
      <c r="U454" s="4"/>
      <c r="V454" s="4"/>
      <c r="W454" s="4"/>
      <c r="X454" s="4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55"/>
      <c r="P455" s="4"/>
      <c r="Q455" s="4"/>
      <c r="R455" s="4"/>
      <c r="S455" s="4"/>
      <c r="T455" s="4"/>
      <c r="U455" s="4"/>
      <c r="V455" s="4"/>
      <c r="W455" s="4"/>
      <c r="X455" s="4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55"/>
      <c r="P456" s="4"/>
      <c r="Q456" s="4"/>
      <c r="R456" s="4"/>
      <c r="S456" s="4"/>
      <c r="T456" s="4"/>
      <c r="U456" s="4"/>
      <c r="V456" s="4"/>
      <c r="W456" s="4"/>
      <c r="X456" s="4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55"/>
      <c r="P457" s="4"/>
      <c r="Q457" s="4"/>
      <c r="R457" s="4"/>
      <c r="S457" s="4"/>
      <c r="T457" s="4"/>
      <c r="U457" s="4"/>
      <c r="V457" s="4"/>
      <c r="W457" s="4"/>
      <c r="X457" s="4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55"/>
      <c r="P458" s="4"/>
      <c r="Q458" s="4"/>
      <c r="R458" s="4"/>
      <c r="S458" s="4"/>
      <c r="T458" s="4"/>
      <c r="U458" s="4"/>
      <c r="V458" s="4"/>
      <c r="W458" s="4"/>
      <c r="X458" s="4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55"/>
      <c r="P459" s="4"/>
      <c r="Q459" s="4"/>
      <c r="R459" s="4"/>
      <c r="S459" s="4"/>
      <c r="T459" s="4"/>
      <c r="U459" s="4"/>
      <c r="V459" s="4"/>
      <c r="W459" s="4"/>
      <c r="X459" s="4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55"/>
      <c r="P460" s="4"/>
      <c r="Q460" s="4"/>
      <c r="R460" s="4"/>
      <c r="S460" s="4"/>
      <c r="T460" s="4"/>
      <c r="U460" s="4"/>
      <c r="V460" s="4"/>
      <c r="W460" s="4"/>
      <c r="X460" s="4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55"/>
      <c r="P461" s="4"/>
      <c r="Q461" s="4"/>
      <c r="R461" s="4"/>
      <c r="S461" s="4"/>
      <c r="T461" s="4"/>
      <c r="U461" s="4"/>
      <c r="V461" s="4"/>
      <c r="W461" s="4"/>
      <c r="X461" s="4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55"/>
      <c r="P462" s="4"/>
      <c r="Q462" s="4"/>
      <c r="R462" s="4"/>
      <c r="S462" s="4"/>
      <c r="T462" s="4"/>
      <c r="U462" s="4"/>
      <c r="V462" s="4"/>
      <c r="W462" s="4"/>
      <c r="X462" s="4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55"/>
      <c r="P463" s="4"/>
      <c r="Q463" s="4"/>
      <c r="R463" s="4"/>
      <c r="S463" s="4"/>
      <c r="T463" s="4"/>
      <c r="U463" s="4"/>
      <c r="V463" s="4"/>
      <c r="W463" s="4"/>
      <c r="X463" s="4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55"/>
      <c r="P464" s="4"/>
      <c r="Q464" s="4"/>
      <c r="R464" s="4"/>
      <c r="S464" s="4"/>
      <c r="T464" s="4"/>
      <c r="U464" s="4"/>
      <c r="V464" s="4"/>
      <c r="W464" s="4"/>
      <c r="X464" s="4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55"/>
      <c r="P465" s="4"/>
      <c r="Q465" s="4"/>
      <c r="R465" s="4"/>
      <c r="S465" s="4"/>
      <c r="T465" s="4"/>
      <c r="U465" s="4"/>
      <c r="V465" s="4"/>
      <c r="W465" s="4"/>
      <c r="X465" s="4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55"/>
      <c r="P466" s="4"/>
      <c r="Q466" s="4"/>
      <c r="R466" s="4"/>
      <c r="S466" s="4"/>
      <c r="T466" s="4"/>
      <c r="U466" s="4"/>
      <c r="V466" s="4"/>
      <c r="W466" s="4"/>
      <c r="X466" s="4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55"/>
      <c r="P467" s="4"/>
      <c r="Q467" s="4"/>
      <c r="R467" s="4"/>
      <c r="S467" s="4"/>
      <c r="T467" s="4"/>
      <c r="U467" s="4"/>
      <c r="V467" s="4"/>
      <c r="W467" s="4"/>
      <c r="X467" s="4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55"/>
      <c r="P468" s="4"/>
      <c r="Q468" s="4"/>
      <c r="R468" s="4"/>
      <c r="S468" s="4"/>
      <c r="T468" s="4"/>
      <c r="U468" s="4"/>
      <c r="V468" s="4"/>
      <c r="W468" s="4"/>
      <c r="X468" s="4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55"/>
      <c r="P469" s="4"/>
      <c r="Q469" s="4"/>
      <c r="R469" s="4"/>
      <c r="S469" s="4"/>
      <c r="T469" s="4"/>
      <c r="U469" s="4"/>
      <c r="V469" s="4"/>
      <c r="W469" s="4"/>
      <c r="X469" s="4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55"/>
      <c r="P470" s="4"/>
      <c r="Q470" s="4"/>
      <c r="R470" s="4"/>
      <c r="S470" s="4"/>
      <c r="T470" s="4"/>
      <c r="U470" s="4"/>
      <c r="V470" s="4"/>
      <c r="W470" s="4"/>
      <c r="X470" s="4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55"/>
      <c r="P471" s="4"/>
      <c r="Q471" s="4"/>
      <c r="R471" s="4"/>
      <c r="S471" s="4"/>
      <c r="T471" s="4"/>
      <c r="U471" s="4"/>
      <c r="V471" s="4"/>
      <c r="W471" s="4"/>
      <c r="X471" s="4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55"/>
      <c r="P472" s="4"/>
      <c r="Q472" s="4"/>
      <c r="R472" s="4"/>
      <c r="S472" s="4"/>
      <c r="T472" s="4"/>
      <c r="U472" s="4"/>
      <c r="V472" s="4"/>
      <c r="W472" s="4"/>
      <c r="X472" s="4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55"/>
      <c r="P473" s="4"/>
      <c r="Q473" s="4"/>
      <c r="R473" s="4"/>
      <c r="S473" s="4"/>
      <c r="T473" s="4"/>
      <c r="U473" s="4"/>
      <c r="V473" s="4"/>
      <c r="W473" s="4"/>
      <c r="X473" s="4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55"/>
      <c r="P474" s="4"/>
      <c r="Q474" s="4"/>
      <c r="R474" s="4"/>
      <c r="S474" s="4"/>
      <c r="T474" s="4"/>
      <c r="U474" s="4"/>
      <c r="V474" s="4"/>
      <c r="W474" s="4"/>
      <c r="X474" s="4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55"/>
      <c r="P475" s="4"/>
      <c r="Q475" s="4"/>
      <c r="R475" s="4"/>
      <c r="S475" s="4"/>
      <c r="T475" s="4"/>
      <c r="U475" s="4"/>
      <c r="V475" s="4"/>
      <c r="W475" s="4"/>
      <c r="X475" s="4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55"/>
      <c r="P476" s="4"/>
      <c r="Q476" s="4"/>
      <c r="R476" s="4"/>
      <c r="S476" s="4"/>
      <c r="T476" s="4"/>
      <c r="U476" s="4"/>
      <c r="V476" s="4"/>
      <c r="W476" s="4"/>
      <c r="X476" s="4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55"/>
      <c r="P477" s="4"/>
      <c r="Q477" s="4"/>
      <c r="R477" s="4"/>
      <c r="S477" s="4"/>
      <c r="T477" s="4"/>
      <c r="U477" s="4"/>
      <c r="V477" s="4"/>
      <c r="W477" s="4"/>
      <c r="X477" s="4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55"/>
      <c r="P478" s="4"/>
      <c r="Q478" s="4"/>
      <c r="R478" s="4"/>
      <c r="S478" s="4"/>
      <c r="T478" s="4"/>
      <c r="U478" s="4"/>
      <c r="V478" s="4"/>
      <c r="W478" s="4"/>
      <c r="X478" s="4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55"/>
      <c r="P479" s="4"/>
      <c r="Q479" s="4"/>
      <c r="R479" s="4"/>
      <c r="S479" s="4"/>
      <c r="T479" s="4"/>
      <c r="U479" s="4"/>
      <c r="V479" s="4"/>
      <c r="W479" s="4"/>
      <c r="X479" s="4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55"/>
      <c r="P480" s="4"/>
      <c r="Q480" s="4"/>
      <c r="R480" s="4"/>
      <c r="S480" s="4"/>
      <c r="T480" s="4"/>
      <c r="U480" s="4"/>
      <c r="V480" s="4"/>
      <c r="W480" s="4"/>
      <c r="X480" s="4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55"/>
      <c r="P481" s="4"/>
      <c r="Q481" s="4"/>
      <c r="R481" s="4"/>
      <c r="S481" s="4"/>
      <c r="T481" s="4"/>
      <c r="U481" s="4"/>
      <c r="V481" s="4"/>
      <c r="W481" s="4"/>
      <c r="X481" s="4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55"/>
      <c r="P482" s="4"/>
      <c r="Q482" s="4"/>
      <c r="R482" s="4"/>
      <c r="S482" s="4"/>
      <c r="T482" s="4"/>
      <c r="U482" s="4"/>
      <c r="V482" s="4"/>
      <c r="W482" s="4"/>
      <c r="X482" s="4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55"/>
      <c r="P483" s="4"/>
      <c r="Q483" s="4"/>
      <c r="R483" s="4"/>
      <c r="S483" s="4"/>
      <c r="T483" s="4"/>
      <c r="U483" s="4"/>
      <c r="V483" s="4"/>
      <c r="W483" s="4"/>
      <c r="X483" s="4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55"/>
      <c r="P484" s="4"/>
      <c r="Q484" s="4"/>
      <c r="R484" s="4"/>
      <c r="S484" s="4"/>
      <c r="T484" s="4"/>
      <c r="U484" s="4"/>
      <c r="V484" s="4"/>
      <c r="W484" s="4"/>
      <c r="X484" s="4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55"/>
      <c r="P485" s="4"/>
      <c r="Q485" s="4"/>
      <c r="R485" s="4"/>
      <c r="S485" s="4"/>
      <c r="T485" s="4"/>
      <c r="U485" s="4"/>
      <c r="V485" s="4"/>
      <c r="W485" s="4"/>
      <c r="X485" s="4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55"/>
      <c r="P486" s="4"/>
      <c r="Q486" s="4"/>
      <c r="R486" s="4"/>
      <c r="S486" s="4"/>
      <c r="T486" s="4"/>
      <c r="U486" s="4"/>
      <c r="V486" s="4"/>
      <c r="W486" s="4"/>
      <c r="X486" s="4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55"/>
      <c r="P487" s="4"/>
      <c r="Q487" s="4"/>
      <c r="R487" s="4"/>
      <c r="S487" s="4"/>
      <c r="T487" s="4"/>
      <c r="U487" s="4"/>
      <c r="V487" s="4"/>
      <c r="W487" s="4"/>
      <c r="X487" s="4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55"/>
      <c r="P488" s="4"/>
      <c r="Q488" s="4"/>
      <c r="R488" s="4"/>
      <c r="S488" s="4"/>
      <c r="T488" s="4"/>
      <c r="U488" s="4"/>
      <c r="V488" s="4"/>
      <c r="W488" s="4"/>
      <c r="X488" s="4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55"/>
      <c r="P489" s="4"/>
      <c r="Q489" s="4"/>
      <c r="R489" s="4"/>
      <c r="S489" s="4"/>
      <c r="T489" s="4"/>
      <c r="U489" s="4"/>
      <c r="V489" s="4"/>
      <c r="W489" s="4"/>
      <c r="X489" s="4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55"/>
      <c r="P490" s="4"/>
      <c r="Q490" s="4"/>
      <c r="R490" s="4"/>
      <c r="S490" s="4"/>
      <c r="T490" s="4"/>
      <c r="U490" s="4"/>
      <c r="V490" s="4"/>
      <c r="W490" s="4"/>
      <c r="X490" s="4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55"/>
      <c r="P491" s="4"/>
      <c r="Q491" s="4"/>
      <c r="R491" s="4"/>
      <c r="S491" s="4"/>
      <c r="T491" s="4"/>
      <c r="U491" s="4"/>
      <c r="V491" s="4"/>
      <c r="W491" s="4"/>
      <c r="X491" s="4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55"/>
      <c r="P492" s="4"/>
      <c r="Q492" s="4"/>
      <c r="R492" s="4"/>
      <c r="S492" s="4"/>
      <c r="T492" s="4"/>
      <c r="U492" s="4"/>
      <c r="V492" s="4"/>
      <c r="W492" s="4"/>
      <c r="X492" s="4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55"/>
      <c r="P493" s="4"/>
      <c r="Q493" s="4"/>
      <c r="R493" s="4"/>
      <c r="S493" s="4"/>
      <c r="T493" s="4"/>
      <c r="U493" s="4"/>
      <c r="V493" s="4"/>
      <c r="W493" s="4"/>
      <c r="X493" s="4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55"/>
      <c r="P494" s="4"/>
      <c r="Q494" s="4"/>
      <c r="R494" s="4"/>
      <c r="S494" s="4"/>
      <c r="T494" s="4"/>
      <c r="U494" s="4"/>
      <c r="V494" s="4"/>
      <c r="W494" s="4"/>
      <c r="X494" s="4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55"/>
      <c r="P495" s="4"/>
      <c r="Q495" s="4"/>
      <c r="R495" s="4"/>
      <c r="S495" s="4"/>
      <c r="T495" s="4"/>
      <c r="U495" s="4"/>
      <c r="V495" s="4"/>
      <c r="W495" s="4"/>
      <c r="X495" s="4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55"/>
      <c r="P496" s="4"/>
      <c r="Q496" s="4"/>
      <c r="R496" s="4"/>
      <c r="S496" s="4"/>
      <c r="T496" s="4"/>
      <c r="U496" s="4"/>
      <c r="V496" s="4"/>
      <c r="W496" s="4"/>
      <c r="X496" s="4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55"/>
      <c r="P497" s="4"/>
      <c r="Q497" s="4"/>
      <c r="R497" s="4"/>
      <c r="S497" s="4"/>
      <c r="T497" s="4"/>
      <c r="U497" s="4"/>
      <c r="V497" s="4"/>
      <c r="W497" s="4"/>
      <c r="X497" s="4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55"/>
      <c r="P498" s="4"/>
      <c r="Q498" s="4"/>
      <c r="R498" s="4"/>
      <c r="S498" s="4"/>
      <c r="T498" s="4"/>
      <c r="U498" s="4"/>
      <c r="V498" s="4"/>
      <c r="W498" s="4"/>
      <c r="X498" s="4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55"/>
      <c r="P499" s="4"/>
      <c r="Q499" s="4"/>
      <c r="R499" s="4"/>
      <c r="S499" s="4"/>
      <c r="T499" s="4"/>
      <c r="U499" s="4"/>
      <c r="V499" s="4"/>
      <c r="W499" s="4"/>
      <c r="X499" s="4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55"/>
      <c r="P500" s="4"/>
      <c r="Q500" s="4"/>
      <c r="R500" s="4"/>
      <c r="S500" s="4"/>
      <c r="T500" s="4"/>
      <c r="U500" s="4"/>
      <c r="V500" s="4"/>
      <c r="W500" s="4"/>
      <c r="X500" s="4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55"/>
      <c r="P501" s="4"/>
      <c r="Q501" s="4"/>
      <c r="R501" s="4"/>
      <c r="S501" s="4"/>
      <c r="T501" s="4"/>
      <c r="U501" s="4"/>
      <c r="V501" s="4"/>
      <c r="W501" s="4"/>
      <c r="X501" s="4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55"/>
      <c r="P502" s="4"/>
      <c r="Q502" s="4"/>
      <c r="R502" s="4"/>
      <c r="S502" s="4"/>
      <c r="T502" s="4"/>
      <c r="U502" s="4"/>
      <c r="V502" s="4"/>
      <c r="W502" s="4"/>
      <c r="X502" s="4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55"/>
      <c r="P503" s="4"/>
      <c r="Q503" s="4"/>
      <c r="R503" s="4"/>
      <c r="S503" s="4"/>
      <c r="T503" s="4"/>
      <c r="U503" s="4"/>
      <c r="V503" s="4"/>
      <c r="W503" s="4"/>
      <c r="X503" s="4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55"/>
      <c r="P504" s="4"/>
      <c r="Q504" s="4"/>
      <c r="R504" s="4"/>
      <c r="S504" s="4"/>
      <c r="T504" s="4"/>
      <c r="U504" s="4"/>
      <c r="V504" s="4"/>
      <c r="W504" s="4"/>
      <c r="X504" s="4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55"/>
      <c r="P505" s="4"/>
      <c r="Q505" s="4"/>
      <c r="R505" s="4"/>
      <c r="S505" s="4"/>
      <c r="T505" s="4"/>
      <c r="U505" s="4"/>
      <c r="V505" s="4"/>
      <c r="W505" s="4"/>
      <c r="X505" s="4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55"/>
      <c r="P506" s="4"/>
      <c r="Q506" s="4"/>
      <c r="R506" s="4"/>
      <c r="S506" s="4"/>
      <c r="T506" s="4"/>
      <c r="U506" s="4"/>
      <c r="V506" s="4"/>
      <c r="W506" s="4"/>
      <c r="X506" s="4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55"/>
      <c r="P507" s="4"/>
      <c r="Q507" s="4"/>
      <c r="R507" s="4"/>
      <c r="S507" s="4"/>
      <c r="T507" s="4"/>
      <c r="U507" s="4"/>
      <c r="V507" s="4"/>
      <c r="W507" s="4"/>
      <c r="X507" s="4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55"/>
      <c r="P508" s="4"/>
      <c r="Q508" s="4"/>
      <c r="R508" s="4"/>
      <c r="S508" s="4"/>
      <c r="T508" s="4"/>
      <c r="U508" s="4"/>
      <c r="V508" s="4"/>
      <c r="W508" s="4"/>
      <c r="X508" s="4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55"/>
      <c r="P509" s="4"/>
      <c r="Q509" s="4"/>
      <c r="R509" s="4"/>
      <c r="S509" s="4"/>
      <c r="T509" s="4"/>
      <c r="U509" s="4"/>
      <c r="V509" s="4"/>
      <c r="W509" s="4"/>
      <c r="X509" s="4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55"/>
      <c r="P510" s="4"/>
      <c r="Q510" s="4"/>
      <c r="R510" s="4"/>
      <c r="S510" s="4"/>
      <c r="T510" s="4"/>
      <c r="U510" s="4"/>
      <c r="V510" s="4"/>
      <c r="W510" s="4"/>
      <c r="X510" s="4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55"/>
      <c r="P511" s="4"/>
      <c r="Q511" s="4"/>
      <c r="R511" s="4"/>
      <c r="S511" s="4"/>
      <c r="T511" s="4"/>
      <c r="U511" s="4"/>
      <c r="V511" s="4"/>
      <c r="W511" s="4"/>
      <c r="X511" s="4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55"/>
      <c r="P512" s="4"/>
      <c r="Q512" s="4"/>
      <c r="R512" s="4"/>
      <c r="S512" s="4"/>
      <c r="T512" s="4"/>
      <c r="U512" s="4"/>
      <c r="V512" s="4"/>
      <c r="W512" s="4"/>
      <c r="X512" s="4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55"/>
      <c r="P513" s="4"/>
      <c r="Q513" s="4"/>
      <c r="R513" s="4"/>
      <c r="S513" s="4"/>
      <c r="T513" s="4"/>
      <c r="U513" s="4"/>
      <c r="V513" s="4"/>
      <c r="W513" s="4"/>
      <c r="X513" s="4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55"/>
      <c r="P514" s="4"/>
      <c r="Q514" s="4"/>
      <c r="R514" s="4"/>
      <c r="S514" s="4"/>
      <c r="T514" s="4"/>
      <c r="U514" s="4"/>
      <c r="V514" s="4"/>
      <c r="W514" s="4"/>
      <c r="X514" s="4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55"/>
      <c r="P515" s="4"/>
      <c r="Q515" s="4"/>
      <c r="R515" s="4"/>
      <c r="S515" s="4"/>
      <c r="T515" s="4"/>
      <c r="U515" s="4"/>
      <c r="V515" s="4"/>
      <c r="W515" s="4"/>
      <c r="X515" s="4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55"/>
      <c r="P516" s="4"/>
      <c r="Q516" s="4"/>
      <c r="R516" s="4"/>
      <c r="S516" s="4"/>
      <c r="T516" s="4"/>
      <c r="U516" s="4"/>
      <c r="V516" s="4"/>
      <c r="W516" s="4"/>
      <c r="X516" s="4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55"/>
      <c r="P517" s="4"/>
      <c r="Q517" s="4"/>
      <c r="R517" s="4"/>
      <c r="S517" s="4"/>
      <c r="T517" s="4"/>
      <c r="U517" s="4"/>
      <c r="V517" s="4"/>
      <c r="W517" s="4"/>
      <c r="X517" s="4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55"/>
      <c r="P518" s="4"/>
      <c r="Q518" s="4"/>
      <c r="R518" s="4"/>
      <c r="S518" s="4"/>
      <c r="T518" s="4"/>
      <c r="U518" s="4"/>
      <c r="V518" s="4"/>
      <c r="W518" s="4"/>
      <c r="X518" s="4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55"/>
      <c r="P519" s="4"/>
      <c r="Q519" s="4"/>
      <c r="R519" s="4"/>
      <c r="S519" s="4"/>
      <c r="T519" s="4"/>
      <c r="U519" s="4"/>
      <c r="V519" s="4"/>
      <c r="W519" s="4"/>
      <c r="X519" s="4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55"/>
      <c r="P520" s="4"/>
      <c r="Q520" s="4"/>
      <c r="R520" s="4"/>
      <c r="S520" s="4"/>
      <c r="T520" s="4"/>
      <c r="U520" s="4"/>
      <c r="V520" s="4"/>
      <c r="W520" s="4"/>
      <c r="X520" s="4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55"/>
      <c r="P521" s="4"/>
      <c r="Q521" s="4"/>
      <c r="R521" s="4"/>
      <c r="S521" s="4"/>
      <c r="T521" s="4"/>
      <c r="U521" s="4"/>
      <c r="V521" s="4"/>
      <c r="W521" s="4"/>
      <c r="X521" s="4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55"/>
      <c r="P522" s="4"/>
      <c r="Q522" s="4"/>
      <c r="R522" s="4"/>
      <c r="S522" s="4"/>
      <c r="T522" s="4"/>
      <c r="U522" s="4"/>
      <c r="V522" s="4"/>
      <c r="W522" s="4"/>
      <c r="X522" s="4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55"/>
      <c r="P523" s="4"/>
      <c r="Q523" s="4"/>
      <c r="R523" s="4"/>
      <c r="S523" s="4"/>
      <c r="T523" s="4"/>
      <c r="U523" s="4"/>
      <c r="V523" s="4"/>
      <c r="W523" s="4"/>
      <c r="X523" s="4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55"/>
      <c r="P524" s="4"/>
      <c r="Q524" s="4"/>
      <c r="R524" s="4"/>
      <c r="S524" s="4"/>
      <c r="T524" s="4"/>
      <c r="U524" s="4"/>
      <c r="V524" s="4"/>
      <c r="W524" s="4"/>
      <c r="X524" s="4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55"/>
      <c r="P525" s="4"/>
      <c r="Q525" s="4"/>
      <c r="R525" s="4"/>
      <c r="S525" s="4"/>
      <c r="T525" s="4"/>
      <c r="U525" s="4"/>
      <c r="V525" s="4"/>
      <c r="W525" s="4"/>
      <c r="X525" s="4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55"/>
      <c r="P526" s="4"/>
      <c r="Q526" s="4"/>
      <c r="R526" s="4"/>
      <c r="S526" s="4"/>
      <c r="T526" s="4"/>
      <c r="U526" s="4"/>
      <c r="V526" s="4"/>
      <c r="W526" s="4"/>
      <c r="X526" s="4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55"/>
      <c r="P527" s="4"/>
      <c r="Q527" s="4"/>
      <c r="R527" s="4"/>
      <c r="S527" s="4"/>
      <c r="T527" s="4"/>
      <c r="U527" s="4"/>
      <c r="V527" s="4"/>
      <c r="W527" s="4"/>
      <c r="X527" s="4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55"/>
      <c r="P528" s="4"/>
      <c r="Q528" s="4"/>
      <c r="R528" s="4"/>
      <c r="S528" s="4"/>
      <c r="T528" s="4"/>
      <c r="U528" s="4"/>
      <c r="V528" s="4"/>
      <c r="W528" s="4"/>
      <c r="X528" s="4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55"/>
      <c r="P529" s="4"/>
      <c r="Q529" s="4"/>
      <c r="R529" s="4"/>
      <c r="S529" s="4"/>
      <c r="T529" s="4"/>
      <c r="U529" s="4"/>
      <c r="V529" s="4"/>
      <c r="W529" s="4"/>
      <c r="X529" s="4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55"/>
      <c r="P530" s="4"/>
      <c r="Q530" s="4"/>
      <c r="R530" s="4"/>
      <c r="S530" s="4"/>
      <c r="T530" s="4"/>
      <c r="U530" s="4"/>
      <c r="V530" s="4"/>
      <c r="W530" s="4"/>
      <c r="X530" s="4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55"/>
      <c r="P531" s="4"/>
      <c r="Q531" s="4"/>
      <c r="R531" s="4"/>
      <c r="S531" s="4"/>
      <c r="T531" s="4"/>
      <c r="U531" s="4"/>
      <c r="V531" s="4"/>
      <c r="W531" s="4"/>
      <c r="X531" s="4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55"/>
      <c r="P532" s="4"/>
      <c r="Q532" s="4"/>
      <c r="R532" s="4"/>
      <c r="S532" s="4"/>
      <c r="T532" s="4"/>
      <c r="U532" s="4"/>
      <c r="V532" s="4"/>
      <c r="W532" s="4"/>
      <c r="X532" s="4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55"/>
      <c r="P533" s="4"/>
      <c r="Q533" s="4"/>
      <c r="R533" s="4"/>
      <c r="S533" s="4"/>
      <c r="T533" s="4"/>
      <c r="U533" s="4"/>
      <c r="V533" s="4"/>
      <c r="W533" s="4"/>
      <c r="X533" s="4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55"/>
      <c r="P534" s="4"/>
      <c r="Q534" s="4"/>
      <c r="R534" s="4"/>
      <c r="S534" s="4"/>
      <c r="T534" s="4"/>
      <c r="U534" s="4"/>
      <c r="V534" s="4"/>
      <c r="W534" s="4"/>
      <c r="X534" s="4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55"/>
      <c r="P535" s="4"/>
      <c r="Q535" s="4"/>
      <c r="R535" s="4"/>
      <c r="S535" s="4"/>
      <c r="T535" s="4"/>
      <c r="U535" s="4"/>
      <c r="V535" s="4"/>
      <c r="W535" s="4"/>
      <c r="X535" s="4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55"/>
      <c r="P536" s="4"/>
      <c r="Q536" s="4"/>
      <c r="R536" s="4"/>
      <c r="S536" s="4"/>
      <c r="T536" s="4"/>
      <c r="U536" s="4"/>
      <c r="V536" s="4"/>
      <c r="W536" s="4"/>
      <c r="X536" s="4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55"/>
      <c r="P537" s="4"/>
      <c r="Q537" s="4"/>
      <c r="R537" s="4"/>
      <c r="S537" s="4"/>
      <c r="T537" s="4"/>
      <c r="U537" s="4"/>
      <c r="V537" s="4"/>
      <c r="W537" s="4"/>
      <c r="X537" s="4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55"/>
      <c r="P538" s="4"/>
      <c r="Q538" s="4"/>
      <c r="R538" s="4"/>
      <c r="S538" s="4"/>
      <c r="T538" s="4"/>
      <c r="U538" s="4"/>
      <c r="V538" s="4"/>
      <c r="W538" s="4"/>
      <c r="X538" s="4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55"/>
      <c r="P539" s="4"/>
      <c r="Q539" s="4"/>
      <c r="R539" s="4"/>
      <c r="S539" s="4"/>
      <c r="T539" s="4"/>
      <c r="U539" s="4"/>
      <c r="V539" s="4"/>
      <c r="W539" s="4"/>
      <c r="X539" s="4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55"/>
      <c r="P540" s="4"/>
      <c r="Q540" s="4"/>
      <c r="R540" s="4"/>
      <c r="S540" s="4"/>
      <c r="T540" s="4"/>
      <c r="U540" s="4"/>
      <c r="V540" s="4"/>
      <c r="W540" s="4"/>
      <c r="X540" s="4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55"/>
      <c r="P541" s="4"/>
      <c r="Q541" s="4"/>
      <c r="R541" s="4"/>
      <c r="S541" s="4"/>
      <c r="T541" s="4"/>
      <c r="U541" s="4"/>
      <c r="V541" s="4"/>
      <c r="W541" s="4"/>
      <c r="X541" s="4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55"/>
      <c r="P542" s="4"/>
      <c r="Q542" s="4"/>
      <c r="R542" s="4"/>
      <c r="S542" s="4"/>
      <c r="T542" s="4"/>
      <c r="U542" s="4"/>
      <c r="V542" s="4"/>
      <c r="W542" s="4"/>
      <c r="X542" s="4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55"/>
      <c r="P543" s="4"/>
      <c r="Q543" s="4"/>
      <c r="R543" s="4"/>
      <c r="S543" s="4"/>
      <c r="T543" s="4"/>
      <c r="U543" s="4"/>
      <c r="V543" s="4"/>
      <c r="W543" s="4"/>
      <c r="X543" s="4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55"/>
      <c r="P544" s="4"/>
      <c r="Q544" s="4"/>
      <c r="R544" s="4"/>
      <c r="S544" s="4"/>
      <c r="T544" s="4"/>
      <c r="U544" s="4"/>
      <c r="V544" s="4"/>
      <c r="W544" s="4"/>
      <c r="X544" s="4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55"/>
      <c r="P545" s="4"/>
      <c r="Q545" s="4"/>
      <c r="R545" s="4"/>
      <c r="S545" s="4"/>
      <c r="T545" s="4"/>
      <c r="U545" s="4"/>
      <c r="V545" s="4"/>
      <c r="W545" s="4"/>
      <c r="X545" s="4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55"/>
      <c r="P546" s="4"/>
      <c r="Q546" s="4"/>
      <c r="R546" s="4"/>
      <c r="S546" s="4"/>
      <c r="T546" s="4"/>
      <c r="U546" s="4"/>
      <c r="V546" s="4"/>
      <c r="W546" s="4"/>
      <c r="X546" s="4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55"/>
      <c r="P547" s="4"/>
      <c r="Q547" s="4"/>
      <c r="R547" s="4"/>
      <c r="S547" s="4"/>
      <c r="T547" s="4"/>
      <c r="U547" s="4"/>
      <c r="V547" s="4"/>
      <c r="W547" s="4"/>
      <c r="X547" s="4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55"/>
      <c r="P548" s="4"/>
      <c r="Q548" s="4"/>
      <c r="R548" s="4"/>
      <c r="S548" s="4"/>
      <c r="T548" s="4"/>
      <c r="U548" s="4"/>
      <c r="V548" s="4"/>
      <c r="W548" s="4"/>
      <c r="X548" s="4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55"/>
      <c r="P549" s="4"/>
      <c r="Q549" s="4"/>
      <c r="R549" s="4"/>
      <c r="S549" s="4"/>
      <c r="T549" s="4"/>
      <c r="U549" s="4"/>
      <c r="V549" s="4"/>
      <c r="W549" s="4"/>
      <c r="X549" s="4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55"/>
      <c r="P550" s="4"/>
      <c r="Q550" s="4"/>
      <c r="R550" s="4"/>
      <c r="S550" s="4"/>
      <c r="T550" s="4"/>
      <c r="U550" s="4"/>
      <c r="V550" s="4"/>
      <c r="W550" s="4"/>
      <c r="X550" s="4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55"/>
      <c r="P551" s="4"/>
      <c r="Q551" s="4"/>
      <c r="R551" s="4"/>
      <c r="S551" s="4"/>
      <c r="T551" s="4"/>
      <c r="U551" s="4"/>
      <c r="V551" s="4"/>
      <c r="W551" s="4"/>
      <c r="X551" s="4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55"/>
      <c r="P552" s="4"/>
      <c r="Q552" s="4"/>
      <c r="R552" s="4"/>
      <c r="S552" s="4"/>
      <c r="T552" s="4"/>
      <c r="U552" s="4"/>
      <c r="V552" s="4"/>
      <c r="W552" s="4"/>
      <c r="X552" s="4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55"/>
      <c r="P553" s="4"/>
      <c r="Q553" s="4"/>
      <c r="R553" s="4"/>
      <c r="S553" s="4"/>
      <c r="T553" s="4"/>
      <c r="U553" s="4"/>
      <c r="V553" s="4"/>
      <c r="W553" s="4"/>
      <c r="X553" s="4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55"/>
      <c r="P554" s="4"/>
      <c r="Q554" s="4"/>
      <c r="R554" s="4"/>
      <c r="S554" s="4"/>
      <c r="T554" s="4"/>
      <c r="U554" s="4"/>
      <c r="V554" s="4"/>
      <c r="W554" s="4"/>
      <c r="X554" s="4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55"/>
      <c r="P555" s="4"/>
      <c r="Q555" s="4"/>
      <c r="R555" s="4"/>
      <c r="S555" s="4"/>
      <c r="T555" s="4"/>
      <c r="U555" s="4"/>
      <c r="V555" s="4"/>
      <c r="W555" s="4"/>
      <c r="X555" s="4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55"/>
      <c r="P556" s="4"/>
      <c r="Q556" s="4"/>
      <c r="R556" s="4"/>
      <c r="S556" s="4"/>
      <c r="T556" s="4"/>
      <c r="U556" s="4"/>
      <c r="V556" s="4"/>
      <c r="W556" s="4"/>
      <c r="X556" s="4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55"/>
      <c r="P557" s="4"/>
      <c r="Q557" s="4"/>
      <c r="R557" s="4"/>
      <c r="S557" s="4"/>
      <c r="T557" s="4"/>
      <c r="U557" s="4"/>
      <c r="V557" s="4"/>
      <c r="W557" s="4"/>
      <c r="X557" s="4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55"/>
      <c r="P558" s="4"/>
      <c r="Q558" s="4"/>
      <c r="R558" s="4"/>
      <c r="S558" s="4"/>
      <c r="T558" s="4"/>
      <c r="U558" s="4"/>
      <c r="V558" s="4"/>
      <c r="W558" s="4"/>
      <c r="X558" s="4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55"/>
      <c r="P559" s="4"/>
      <c r="Q559" s="4"/>
      <c r="R559" s="4"/>
      <c r="S559" s="4"/>
      <c r="T559" s="4"/>
      <c r="U559" s="4"/>
      <c r="V559" s="4"/>
      <c r="W559" s="4"/>
      <c r="X559" s="4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55"/>
      <c r="P560" s="4"/>
      <c r="Q560" s="4"/>
      <c r="R560" s="4"/>
      <c r="S560" s="4"/>
      <c r="T560" s="4"/>
      <c r="U560" s="4"/>
      <c r="V560" s="4"/>
      <c r="W560" s="4"/>
      <c r="X560" s="4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55"/>
      <c r="P561" s="4"/>
      <c r="Q561" s="4"/>
      <c r="R561" s="4"/>
      <c r="S561" s="4"/>
      <c r="T561" s="4"/>
      <c r="U561" s="4"/>
      <c r="V561" s="4"/>
      <c r="W561" s="4"/>
      <c r="X561" s="4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55"/>
      <c r="P562" s="4"/>
      <c r="Q562" s="4"/>
      <c r="R562" s="4"/>
      <c r="S562" s="4"/>
      <c r="T562" s="4"/>
      <c r="U562" s="4"/>
      <c r="V562" s="4"/>
      <c r="W562" s="4"/>
      <c r="X562" s="4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55"/>
      <c r="P563" s="4"/>
      <c r="Q563" s="4"/>
      <c r="R563" s="4"/>
      <c r="S563" s="4"/>
      <c r="T563" s="4"/>
      <c r="U563" s="4"/>
      <c r="V563" s="4"/>
      <c r="W563" s="4"/>
      <c r="X563" s="4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55"/>
      <c r="P564" s="4"/>
      <c r="Q564" s="4"/>
      <c r="R564" s="4"/>
      <c r="S564" s="4"/>
      <c r="T564" s="4"/>
      <c r="U564" s="4"/>
      <c r="V564" s="4"/>
      <c r="W564" s="4"/>
      <c r="X564" s="4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55"/>
      <c r="P565" s="4"/>
      <c r="Q565" s="4"/>
      <c r="R565" s="4"/>
      <c r="S565" s="4"/>
      <c r="T565" s="4"/>
      <c r="U565" s="4"/>
      <c r="V565" s="4"/>
      <c r="W565" s="4"/>
      <c r="X565" s="4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55"/>
      <c r="P566" s="4"/>
      <c r="Q566" s="4"/>
      <c r="R566" s="4"/>
      <c r="S566" s="4"/>
      <c r="T566" s="4"/>
      <c r="U566" s="4"/>
      <c r="V566" s="4"/>
      <c r="W566" s="4"/>
      <c r="X566" s="4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55"/>
      <c r="P567" s="4"/>
      <c r="Q567" s="4"/>
      <c r="R567" s="4"/>
      <c r="S567" s="4"/>
      <c r="T567" s="4"/>
      <c r="U567" s="4"/>
      <c r="V567" s="4"/>
      <c r="W567" s="4"/>
      <c r="X567" s="4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55"/>
      <c r="P568" s="4"/>
      <c r="Q568" s="4"/>
      <c r="R568" s="4"/>
      <c r="S568" s="4"/>
      <c r="T568" s="4"/>
      <c r="U568" s="4"/>
      <c r="V568" s="4"/>
      <c r="W568" s="4"/>
      <c r="X568" s="4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55"/>
      <c r="P569" s="4"/>
      <c r="Q569" s="4"/>
      <c r="R569" s="4"/>
      <c r="S569" s="4"/>
      <c r="T569" s="4"/>
      <c r="U569" s="4"/>
      <c r="V569" s="4"/>
      <c r="W569" s="4"/>
      <c r="X569" s="4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55"/>
      <c r="P570" s="4"/>
      <c r="Q570" s="4"/>
      <c r="R570" s="4"/>
      <c r="S570" s="4"/>
      <c r="T570" s="4"/>
      <c r="U570" s="4"/>
      <c r="V570" s="4"/>
      <c r="W570" s="4"/>
      <c r="X570" s="4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55"/>
      <c r="P571" s="4"/>
      <c r="Q571" s="4"/>
      <c r="R571" s="4"/>
      <c r="S571" s="4"/>
      <c r="T571" s="4"/>
      <c r="U571" s="4"/>
      <c r="V571" s="4"/>
      <c r="W571" s="4"/>
      <c r="X571" s="4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55"/>
      <c r="P572" s="4"/>
      <c r="Q572" s="4"/>
      <c r="R572" s="4"/>
      <c r="S572" s="4"/>
      <c r="T572" s="4"/>
      <c r="U572" s="4"/>
      <c r="V572" s="4"/>
      <c r="W572" s="4"/>
      <c r="X572" s="4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55"/>
      <c r="P573" s="4"/>
      <c r="Q573" s="4"/>
      <c r="R573" s="4"/>
      <c r="S573" s="4"/>
      <c r="T573" s="4"/>
      <c r="U573" s="4"/>
      <c r="V573" s="4"/>
      <c r="W573" s="4"/>
      <c r="X573" s="4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55"/>
      <c r="P574" s="4"/>
      <c r="Q574" s="4"/>
      <c r="R574" s="4"/>
      <c r="S574" s="4"/>
      <c r="T574" s="4"/>
      <c r="U574" s="4"/>
      <c r="V574" s="4"/>
      <c r="W574" s="4"/>
      <c r="X574" s="4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55"/>
      <c r="P575" s="4"/>
      <c r="Q575" s="4"/>
      <c r="R575" s="4"/>
      <c r="S575" s="4"/>
      <c r="T575" s="4"/>
      <c r="U575" s="4"/>
      <c r="V575" s="4"/>
      <c r="W575" s="4"/>
      <c r="X575" s="4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55"/>
      <c r="P576" s="4"/>
      <c r="Q576" s="4"/>
      <c r="R576" s="4"/>
      <c r="S576" s="4"/>
      <c r="T576" s="4"/>
      <c r="U576" s="4"/>
      <c r="V576" s="4"/>
      <c r="W576" s="4"/>
      <c r="X576" s="4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55"/>
      <c r="P577" s="4"/>
      <c r="Q577" s="4"/>
      <c r="R577" s="4"/>
      <c r="S577" s="4"/>
      <c r="T577" s="4"/>
      <c r="U577" s="4"/>
      <c r="V577" s="4"/>
      <c r="W577" s="4"/>
      <c r="X577" s="4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55"/>
      <c r="P578" s="4"/>
      <c r="Q578" s="4"/>
      <c r="R578" s="4"/>
      <c r="S578" s="4"/>
      <c r="T578" s="4"/>
      <c r="U578" s="4"/>
      <c r="V578" s="4"/>
      <c r="W578" s="4"/>
      <c r="X578" s="4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55"/>
      <c r="P579" s="4"/>
      <c r="Q579" s="4"/>
      <c r="R579" s="4"/>
      <c r="S579" s="4"/>
      <c r="T579" s="4"/>
      <c r="U579" s="4"/>
      <c r="V579" s="4"/>
      <c r="W579" s="4"/>
      <c r="X579" s="4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55"/>
      <c r="P580" s="4"/>
      <c r="Q580" s="4"/>
      <c r="R580" s="4"/>
      <c r="S580" s="4"/>
      <c r="T580" s="4"/>
      <c r="U580" s="4"/>
      <c r="V580" s="4"/>
      <c r="W580" s="4"/>
      <c r="X580" s="4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55"/>
      <c r="P581" s="4"/>
      <c r="Q581" s="4"/>
      <c r="R581" s="4"/>
      <c r="S581" s="4"/>
      <c r="T581" s="4"/>
      <c r="U581" s="4"/>
      <c r="V581" s="4"/>
      <c r="W581" s="4"/>
      <c r="X581" s="4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55"/>
      <c r="P582" s="4"/>
      <c r="Q582" s="4"/>
      <c r="R582" s="4"/>
      <c r="S582" s="4"/>
      <c r="T582" s="4"/>
      <c r="U582" s="4"/>
      <c r="V582" s="4"/>
      <c r="W582" s="4"/>
      <c r="X582" s="4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55"/>
      <c r="P583" s="4"/>
      <c r="Q583" s="4"/>
      <c r="R583" s="4"/>
      <c r="S583" s="4"/>
      <c r="T583" s="4"/>
      <c r="U583" s="4"/>
      <c r="V583" s="4"/>
      <c r="W583" s="4"/>
      <c r="X583" s="4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55"/>
      <c r="P584" s="4"/>
      <c r="Q584" s="4"/>
      <c r="R584" s="4"/>
      <c r="S584" s="4"/>
      <c r="T584" s="4"/>
      <c r="U584" s="4"/>
      <c r="V584" s="4"/>
      <c r="W584" s="4"/>
      <c r="X584" s="4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55"/>
      <c r="P585" s="4"/>
      <c r="Q585" s="4"/>
      <c r="R585" s="4"/>
      <c r="S585" s="4"/>
      <c r="T585" s="4"/>
      <c r="U585" s="4"/>
      <c r="V585" s="4"/>
      <c r="W585" s="4"/>
      <c r="X585" s="4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55"/>
      <c r="P586" s="4"/>
      <c r="Q586" s="4"/>
      <c r="R586" s="4"/>
      <c r="S586" s="4"/>
      <c r="T586" s="4"/>
      <c r="U586" s="4"/>
      <c r="V586" s="4"/>
      <c r="W586" s="4"/>
      <c r="X586" s="4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55"/>
      <c r="P587" s="4"/>
      <c r="Q587" s="4"/>
      <c r="R587" s="4"/>
      <c r="S587" s="4"/>
      <c r="T587" s="4"/>
      <c r="U587" s="4"/>
      <c r="V587" s="4"/>
      <c r="W587" s="4"/>
      <c r="X587" s="4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55"/>
      <c r="P588" s="4"/>
      <c r="Q588" s="4"/>
      <c r="R588" s="4"/>
      <c r="S588" s="4"/>
      <c r="T588" s="4"/>
      <c r="U588" s="4"/>
      <c r="V588" s="4"/>
      <c r="W588" s="4"/>
      <c r="X588" s="4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55"/>
      <c r="P589" s="4"/>
      <c r="Q589" s="4"/>
      <c r="R589" s="4"/>
      <c r="S589" s="4"/>
      <c r="T589" s="4"/>
      <c r="U589" s="4"/>
      <c r="V589" s="4"/>
      <c r="W589" s="4"/>
      <c r="X589" s="4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55"/>
      <c r="P590" s="4"/>
      <c r="Q590" s="4"/>
      <c r="R590" s="4"/>
      <c r="S590" s="4"/>
      <c r="T590" s="4"/>
      <c r="U590" s="4"/>
      <c r="V590" s="4"/>
      <c r="W590" s="4"/>
      <c r="X590" s="4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55"/>
      <c r="P591" s="4"/>
      <c r="Q591" s="4"/>
      <c r="R591" s="4"/>
      <c r="S591" s="4"/>
      <c r="T591" s="4"/>
      <c r="U591" s="4"/>
      <c r="V591" s="4"/>
      <c r="W591" s="4"/>
      <c r="X591" s="4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55"/>
      <c r="P592" s="4"/>
      <c r="Q592" s="4"/>
      <c r="R592" s="4"/>
      <c r="S592" s="4"/>
      <c r="T592" s="4"/>
      <c r="U592" s="4"/>
      <c r="V592" s="4"/>
      <c r="W592" s="4"/>
      <c r="X592" s="4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55"/>
      <c r="P593" s="4"/>
      <c r="Q593" s="4"/>
      <c r="R593" s="4"/>
      <c r="S593" s="4"/>
      <c r="T593" s="4"/>
      <c r="U593" s="4"/>
      <c r="V593" s="4"/>
      <c r="W593" s="4"/>
      <c r="X593" s="4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55"/>
      <c r="P594" s="4"/>
      <c r="Q594" s="4"/>
      <c r="R594" s="4"/>
      <c r="S594" s="4"/>
      <c r="T594" s="4"/>
      <c r="U594" s="4"/>
      <c r="V594" s="4"/>
      <c r="W594" s="4"/>
      <c r="X594" s="4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55"/>
      <c r="P595" s="4"/>
      <c r="Q595" s="4"/>
      <c r="R595" s="4"/>
      <c r="S595" s="4"/>
      <c r="T595" s="4"/>
      <c r="U595" s="4"/>
      <c r="V595" s="4"/>
      <c r="W595" s="4"/>
      <c r="X595" s="4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55"/>
      <c r="P596" s="4"/>
      <c r="Q596" s="4"/>
      <c r="R596" s="4"/>
      <c r="S596" s="4"/>
      <c r="T596" s="4"/>
      <c r="U596" s="4"/>
      <c r="V596" s="4"/>
      <c r="W596" s="4"/>
      <c r="X596" s="4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55"/>
      <c r="P597" s="4"/>
      <c r="Q597" s="4"/>
      <c r="R597" s="4"/>
      <c r="S597" s="4"/>
      <c r="T597" s="4"/>
      <c r="U597" s="4"/>
      <c r="V597" s="4"/>
      <c r="W597" s="4"/>
      <c r="X597" s="4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55"/>
      <c r="P598" s="4"/>
      <c r="Q598" s="4"/>
      <c r="R598" s="4"/>
      <c r="S598" s="4"/>
      <c r="T598" s="4"/>
      <c r="U598" s="4"/>
      <c r="V598" s="4"/>
      <c r="W598" s="4"/>
      <c r="X598" s="4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55"/>
      <c r="P599" s="4"/>
      <c r="Q599" s="4"/>
      <c r="R599" s="4"/>
      <c r="S599" s="4"/>
      <c r="T599" s="4"/>
      <c r="U599" s="4"/>
      <c r="V599" s="4"/>
      <c r="W599" s="4"/>
      <c r="X599" s="4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55"/>
      <c r="P600" s="4"/>
      <c r="Q600" s="4"/>
      <c r="R600" s="4"/>
      <c r="S600" s="4"/>
      <c r="T600" s="4"/>
      <c r="U600" s="4"/>
      <c r="V600" s="4"/>
      <c r="W600" s="4"/>
      <c r="X600" s="4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55"/>
      <c r="P601" s="4"/>
      <c r="Q601" s="4"/>
      <c r="R601" s="4"/>
      <c r="S601" s="4"/>
      <c r="T601" s="4"/>
      <c r="U601" s="4"/>
      <c r="V601" s="4"/>
      <c r="W601" s="4"/>
      <c r="X601" s="4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55"/>
      <c r="P602" s="4"/>
      <c r="Q602" s="4"/>
      <c r="R602" s="4"/>
      <c r="S602" s="4"/>
      <c r="T602" s="4"/>
      <c r="U602" s="4"/>
      <c r="V602" s="4"/>
      <c r="W602" s="4"/>
      <c r="X602" s="4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55"/>
      <c r="P603" s="4"/>
      <c r="Q603" s="4"/>
      <c r="R603" s="4"/>
      <c r="S603" s="4"/>
      <c r="T603" s="4"/>
      <c r="U603" s="4"/>
      <c r="V603" s="4"/>
      <c r="W603" s="4"/>
      <c r="X603" s="4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55"/>
      <c r="P604" s="4"/>
      <c r="Q604" s="4"/>
      <c r="R604" s="4"/>
      <c r="S604" s="4"/>
      <c r="T604" s="4"/>
      <c r="U604" s="4"/>
      <c r="V604" s="4"/>
      <c r="W604" s="4"/>
      <c r="X604" s="4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55"/>
      <c r="P605" s="4"/>
      <c r="Q605" s="4"/>
      <c r="R605" s="4"/>
      <c r="S605" s="4"/>
      <c r="T605" s="4"/>
      <c r="U605" s="4"/>
      <c r="V605" s="4"/>
      <c r="W605" s="4"/>
      <c r="X605" s="4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55"/>
      <c r="P606" s="4"/>
      <c r="Q606" s="4"/>
      <c r="R606" s="4"/>
      <c r="S606" s="4"/>
      <c r="T606" s="4"/>
      <c r="U606" s="4"/>
      <c r="V606" s="4"/>
      <c r="W606" s="4"/>
      <c r="X606" s="4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55"/>
      <c r="P607" s="4"/>
      <c r="Q607" s="4"/>
      <c r="R607" s="4"/>
      <c r="S607" s="4"/>
      <c r="T607" s="4"/>
      <c r="U607" s="4"/>
      <c r="V607" s="4"/>
      <c r="W607" s="4"/>
      <c r="X607" s="4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55"/>
      <c r="P608" s="4"/>
      <c r="Q608" s="4"/>
      <c r="R608" s="4"/>
      <c r="S608" s="4"/>
      <c r="T608" s="4"/>
      <c r="U608" s="4"/>
      <c r="V608" s="4"/>
      <c r="W608" s="4"/>
      <c r="X608" s="4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55"/>
      <c r="P609" s="4"/>
      <c r="Q609" s="4"/>
      <c r="R609" s="4"/>
      <c r="S609" s="4"/>
      <c r="T609" s="4"/>
      <c r="U609" s="4"/>
      <c r="V609" s="4"/>
      <c r="W609" s="4"/>
      <c r="X609" s="4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55"/>
      <c r="P610" s="4"/>
      <c r="Q610" s="4"/>
      <c r="R610" s="4"/>
      <c r="S610" s="4"/>
      <c r="T610" s="4"/>
      <c r="U610" s="4"/>
      <c r="V610" s="4"/>
      <c r="W610" s="4"/>
      <c r="X610" s="4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55"/>
      <c r="P611" s="4"/>
      <c r="Q611" s="4"/>
      <c r="R611" s="4"/>
      <c r="S611" s="4"/>
      <c r="T611" s="4"/>
      <c r="U611" s="4"/>
      <c r="V611" s="4"/>
      <c r="W611" s="4"/>
      <c r="X611" s="4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55"/>
      <c r="P612" s="4"/>
      <c r="Q612" s="4"/>
      <c r="R612" s="4"/>
      <c r="S612" s="4"/>
      <c r="T612" s="4"/>
      <c r="U612" s="4"/>
      <c r="V612" s="4"/>
      <c r="W612" s="4"/>
      <c r="X612" s="4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55"/>
      <c r="P613" s="4"/>
      <c r="Q613" s="4"/>
      <c r="R613" s="4"/>
      <c r="S613" s="4"/>
      <c r="T613" s="4"/>
      <c r="U613" s="4"/>
      <c r="V613" s="4"/>
      <c r="W613" s="4"/>
      <c r="X613" s="4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55"/>
      <c r="P614" s="4"/>
      <c r="Q614" s="4"/>
      <c r="R614" s="4"/>
      <c r="S614" s="4"/>
      <c r="T614" s="4"/>
      <c r="U614" s="4"/>
      <c r="V614" s="4"/>
      <c r="W614" s="4"/>
      <c r="X614" s="4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55"/>
      <c r="P615" s="4"/>
      <c r="Q615" s="4"/>
      <c r="R615" s="4"/>
      <c r="S615" s="4"/>
      <c r="T615" s="4"/>
      <c r="U615" s="4"/>
      <c r="V615" s="4"/>
      <c r="W615" s="4"/>
      <c r="X615" s="4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55"/>
      <c r="P616" s="4"/>
      <c r="Q616" s="4"/>
      <c r="R616" s="4"/>
      <c r="S616" s="4"/>
      <c r="T616" s="4"/>
      <c r="U616" s="4"/>
      <c r="V616" s="4"/>
      <c r="W616" s="4"/>
      <c r="X616" s="4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55"/>
      <c r="P617" s="4"/>
      <c r="Q617" s="4"/>
      <c r="R617" s="4"/>
      <c r="S617" s="4"/>
      <c r="T617" s="4"/>
      <c r="U617" s="4"/>
      <c r="V617" s="4"/>
      <c r="W617" s="4"/>
      <c r="X617" s="4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55"/>
      <c r="P618" s="4"/>
      <c r="Q618" s="4"/>
      <c r="R618" s="4"/>
      <c r="S618" s="4"/>
      <c r="T618" s="4"/>
      <c r="U618" s="4"/>
      <c r="V618" s="4"/>
      <c r="W618" s="4"/>
      <c r="X618" s="4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55"/>
      <c r="P619" s="4"/>
      <c r="Q619" s="4"/>
      <c r="R619" s="4"/>
      <c r="S619" s="4"/>
      <c r="T619" s="4"/>
      <c r="U619" s="4"/>
      <c r="V619" s="4"/>
      <c r="W619" s="4"/>
      <c r="X619" s="4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55"/>
      <c r="P620" s="4"/>
      <c r="Q620" s="4"/>
      <c r="R620" s="4"/>
      <c r="S620" s="4"/>
      <c r="T620" s="4"/>
      <c r="U620" s="4"/>
      <c r="V620" s="4"/>
      <c r="W620" s="4"/>
      <c r="X620" s="4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55"/>
      <c r="P621" s="4"/>
      <c r="Q621" s="4"/>
      <c r="R621" s="4"/>
      <c r="S621" s="4"/>
      <c r="T621" s="4"/>
      <c r="U621" s="4"/>
      <c r="V621" s="4"/>
      <c r="W621" s="4"/>
      <c r="X621" s="4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55"/>
      <c r="P622" s="4"/>
      <c r="Q622" s="4"/>
      <c r="R622" s="4"/>
      <c r="S622" s="4"/>
      <c r="T622" s="4"/>
      <c r="U622" s="4"/>
      <c r="V622" s="4"/>
      <c r="W622" s="4"/>
      <c r="X622" s="4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55"/>
      <c r="P623" s="4"/>
      <c r="Q623" s="4"/>
      <c r="R623" s="4"/>
      <c r="S623" s="4"/>
      <c r="T623" s="4"/>
      <c r="U623" s="4"/>
      <c r="V623" s="4"/>
      <c r="W623" s="4"/>
      <c r="X623" s="4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55"/>
      <c r="P624" s="4"/>
      <c r="Q624" s="4"/>
      <c r="R624" s="4"/>
      <c r="S624" s="4"/>
      <c r="T624" s="4"/>
      <c r="U624" s="4"/>
      <c r="V624" s="4"/>
      <c r="W624" s="4"/>
      <c r="X624" s="4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55"/>
      <c r="P625" s="4"/>
      <c r="Q625" s="4"/>
      <c r="R625" s="4"/>
      <c r="S625" s="4"/>
      <c r="T625" s="4"/>
      <c r="U625" s="4"/>
      <c r="V625" s="4"/>
      <c r="W625" s="4"/>
      <c r="X625" s="4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55"/>
      <c r="P626" s="4"/>
      <c r="Q626" s="4"/>
      <c r="R626" s="4"/>
      <c r="S626" s="4"/>
      <c r="T626" s="4"/>
      <c r="U626" s="4"/>
      <c r="V626" s="4"/>
      <c r="W626" s="4"/>
      <c r="X626" s="4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55"/>
      <c r="P627" s="4"/>
      <c r="Q627" s="4"/>
      <c r="R627" s="4"/>
      <c r="S627" s="4"/>
      <c r="T627" s="4"/>
      <c r="U627" s="4"/>
      <c r="V627" s="4"/>
      <c r="W627" s="4"/>
      <c r="X627" s="4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55"/>
      <c r="P628" s="4"/>
      <c r="Q628" s="4"/>
      <c r="R628" s="4"/>
      <c r="S628" s="4"/>
      <c r="T628" s="4"/>
      <c r="U628" s="4"/>
      <c r="V628" s="4"/>
      <c r="W628" s="4"/>
      <c r="X628" s="4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55"/>
      <c r="P629" s="4"/>
      <c r="Q629" s="4"/>
      <c r="R629" s="4"/>
      <c r="S629" s="4"/>
      <c r="T629" s="4"/>
      <c r="U629" s="4"/>
      <c r="V629" s="4"/>
      <c r="W629" s="4"/>
      <c r="X629" s="4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55"/>
      <c r="P630" s="4"/>
      <c r="Q630" s="4"/>
      <c r="R630" s="4"/>
      <c r="S630" s="4"/>
      <c r="T630" s="4"/>
      <c r="U630" s="4"/>
      <c r="V630" s="4"/>
      <c r="W630" s="4"/>
      <c r="X630" s="4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55"/>
      <c r="P631" s="4"/>
      <c r="Q631" s="4"/>
      <c r="R631" s="4"/>
      <c r="S631" s="4"/>
      <c r="T631" s="4"/>
      <c r="U631" s="4"/>
      <c r="V631" s="4"/>
      <c r="W631" s="4"/>
      <c r="X631" s="4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55"/>
      <c r="P632" s="4"/>
      <c r="Q632" s="4"/>
      <c r="R632" s="4"/>
      <c r="S632" s="4"/>
      <c r="T632" s="4"/>
      <c r="U632" s="4"/>
      <c r="V632" s="4"/>
      <c r="W632" s="4"/>
      <c r="X632" s="4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55"/>
      <c r="P633" s="4"/>
      <c r="Q633" s="4"/>
      <c r="R633" s="4"/>
      <c r="S633" s="4"/>
      <c r="T633" s="4"/>
      <c r="U633" s="4"/>
      <c r="V633" s="4"/>
      <c r="W633" s="4"/>
      <c r="X633" s="4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55"/>
      <c r="P634" s="4"/>
      <c r="Q634" s="4"/>
      <c r="R634" s="4"/>
      <c r="S634" s="4"/>
      <c r="T634" s="4"/>
      <c r="U634" s="4"/>
      <c r="V634" s="4"/>
      <c r="W634" s="4"/>
      <c r="X634" s="4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55"/>
      <c r="P635" s="4"/>
      <c r="Q635" s="4"/>
      <c r="R635" s="4"/>
      <c r="S635" s="4"/>
      <c r="T635" s="4"/>
      <c r="U635" s="4"/>
      <c r="V635" s="4"/>
      <c r="W635" s="4"/>
      <c r="X635" s="4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55"/>
      <c r="P636" s="4"/>
      <c r="Q636" s="4"/>
      <c r="R636" s="4"/>
      <c r="S636" s="4"/>
      <c r="T636" s="4"/>
      <c r="U636" s="4"/>
      <c r="V636" s="4"/>
      <c r="W636" s="4"/>
      <c r="X636" s="4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55"/>
      <c r="P637" s="4"/>
      <c r="Q637" s="4"/>
      <c r="R637" s="4"/>
      <c r="S637" s="4"/>
      <c r="T637" s="4"/>
      <c r="U637" s="4"/>
      <c r="V637" s="4"/>
      <c r="W637" s="4"/>
      <c r="X637" s="4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55"/>
      <c r="P638" s="4"/>
      <c r="Q638" s="4"/>
      <c r="R638" s="4"/>
      <c r="S638" s="4"/>
      <c r="T638" s="4"/>
      <c r="U638" s="4"/>
      <c r="V638" s="4"/>
      <c r="W638" s="4"/>
      <c r="X638" s="4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55"/>
      <c r="P639" s="4"/>
      <c r="Q639" s="4"/>
      <c r="R639" s="4"/>
      <c r="S639" s="4"/>
      <c r="T639" s="4"/>
      <c r="U639" s="4"/>
      <c r="V639" s="4"/>
      <c r="W639" s="4"/>
      <c r="X639" s="4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55"/>
      <c r="P640" s="4"/>
      <c r="Q640" s="4"/>
      <c r="R640" s="4"/>
      <c r="S640" s="4"/>
      <c r="T640" s="4"/>
      <c r="U640" s="4"/>
      <c r="V640" s="4"/>
      <c r="W640" s="4"/>
      <c r="X640" s="4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55"/>
      <c r="P641" s="4"/>
      <c r="Q641" s="4"/>
      <c r="R641" s="4"/>
      <c r="S641" s="4"/>
      <c r="T641" s="4"/>
      <c r="U641" s="4"/>
      <c r="V641" s="4"/>
      <c r="W641" s="4"/>
      <c r="X641" s="4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55"/>
      <c r="P642" s="4"/>
      <c r="Q642" s="4"/>
      <c r="R642" s="4"/>
      <c r="S642" s="4"/>
      <c r="T642" s="4"/>
      <c r="U642" s="4"/>
      <c r="V642" s="4"/>
      <c r="W642" s="4"/>
      <c r="X642" s="4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55"/>
      <c r="P643" s="4"/>
      <c r="Q643" s="4"/>
      <c r="R643" s="4"/>
      <c r="S643" s="4"/>
      <c r="T643" s="4"/>
      <c r="U643" s="4"/>
      <c r="V643" s="4"/>
      <c r="W643" s="4"/>
      <c r="X643" s="4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55"/>
      <c r="P644" s="4"/>
      <c r="Q644" s="4"/>
      <c r="R644" s="4"/>
      <c r="S644" s="4"/>
      <c r="T644" s="4"/>
      <c r="U644" s="4"/>
      <c r="V644" s="4"/>
      <c r="W644" s="4"/>
      <c r="X644" s="4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55"/>
      <c r="P645" s="4"/>
      <c r="Q645" s="4"/>
      <c r="R645" s="4"/>
      <c r="S645" s="4"/>
      <c r="T645" s="4"/>
      <c r="U645" s="4"/>
      <c r="V645" s="4"/>
      <c r="W645" s="4"/>
      <c r="X645" s="4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55"/>
      <c r="P646" s="4"/>
      <c r="Q646" s="4"/>
      <c r="R646" s="4"/>
      <c r="S646" s="4"/>
      <c r="T646" s="4"/>
      <c r="U646" s="4"/>
      <c r="V646" s="4"/>
      <c r="W646" s="4"/>
      <c r="X646" s="4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55"/>
      <c r="P647" s="4"/>
      <c r="Q647" s="4"/>
      <c r="R647" s="4"/>
      <c r="S647" s="4"/>
      <c r="T647" s="4"/>
      <c r="U647" s="4"/>
      <c r="V647" s="4"/>
      <c r="W647" s="4"/>
      <c r="X647" s="4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55"/>
      <c r="P648" s="4"/>
      <c r="Q648" s="4"/>
      <c r="R648" s="4"/>
      <c r="S648" s="4"/>
      <c r="T648" s="4"/>
      <c r="U648" s="4"/>
      <c r="V648" s="4"/>
      <c r="W648" s="4"/>
      <c r="X648" s="4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55"/>
      <c r="P649" s="4"/>
      <c r="Q649" s="4"/>
      <c r="R649" s="4"/>
      <c r="S649" s="4"/>
      <c r="T649" s="4"/>
      <c r="U649" s="4"/>
      <c r="V649" s="4"/>
      <c r="W649" s="4"/>
      <c r="X649" s="4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55"/>
      <c r="P650" s="4"/>
      <c r="Q650" s="4"/>
      <c r="R650" s="4"/>
      <c r="S650" s="4"/>
      <c r="T650" s="4"/>
      <c r="U650" s="4"/>
      <c r="V650" s="4"/>
      <c r="W650" s="4"/>
      <c r="X650" s="4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55"/>
      <c r="P651" s="4"/>
      <c r="Q651" s="4"/>
      <c r="R651" s="4"/>
      <c r="S651" s="4"/>
      <c r="T651" s="4"/>
      <c r="U651" s="4"/>
      <c r="V651" s="4"/>
      <c r="W651" s="4"/>
      <c r="X651" s="4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55"/>
      <c r="P652" s="4"/>
      <c r="Q652" s="4"/>
      <c r="R652" s="4"/>
      <c r="S652" s="4"/>
      <c r="T652" s="4"/>
      <c r="U652" s="4"/>
      <c r="V652" s="4"/>
      <c r="W652" s="4"/>
      <c r="X652" s="4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55"/>
      <c r="P653" s="4"/>
      <c r="Q653" s="4"/>
      <c r="R653" s="4"/>
      <c r="S653" s="4"/>
      <c r="T653" s="4"/>
      <c r="U653" s="4"/>
      <c r="V653" s="4"/>
      <c r="W653" s="4"/>
      <c r="X653" s="4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55"/>
      <c r="P654" s="4"/>
      <c r="Q654" s="4"/>
      <c r="R654" s="4"/>
      <c r="S654" s="4"/>
      <c r="T654" s="4"/>
      <c r="U654" s="4"/>
      <c r="V654" s="4"/>
      <c r="W654" s="4"/>
      <c r="X654" s="4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55"/>
      <c r="P655" s="4"/>
      <c r="Q655" s="4"/>
      <c r="R655" s="4"/>
      <c r="S655" s="4"/>
      <c r="T655" s="4"/>
      <c r="U655" s="4"/>
      <c r="V655" s="4"/>
      <c r="W655" s="4"/>
      <c r="X655" s="4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55"/>
      <c r="P656" s="4"/>
      <c r="Q656" s="4"/>
      <c r="R656" s="4"/>
      <c r="S656" s="4"/>
      <c r="T656" s="4"/>
      <c r="U656" s="4"/>
      <c r="V656" s="4"/>
      <c r="W656" s="4"/>
      <c r="X656" s="4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55"/>
      <c r="P657" s="4"/>
      <c r="Q657" s="4"/>
      <c r="R657" s="4"/>
      <c r="S657" s="4"/>
      <c r="T657" s="4"/>
      <c r="U657" s="4"/>
      <c r="V657" s="4"/>
      <c r="W657" s="4"/>
      <c r="X657" s="4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55"/>
      <c r="P658" s="4"/>
      <c r="Q658" s="4"/>
      <c r="R658" s="4"/>
      <c r="S658" s="4"/>
      <c r="T658" s="4"/>
      <c r="U658" s="4"/>
      <c r="V658" s="4"/>
      <c r="W658" s="4"/>
      <c r="X658" s="4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55"/>
      <c r="P659" s="4"/>
      <c r="Q659" s="4"/>
      <c r="R659" s="4"/>
      <c r="S659" s="4"/>
      <c r="T659" s="4"/>
      <c r="U659" s="4"/>
      <c r="V659" s="4"/>
      <c r="W659" s="4"/>
      <c r="X659" s="4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55"/>
      <c r="P660" s="4"/>
      <c r="Q660" s="4"/>
      <c r="R660" s="4"/>
      <c r="S660" s="4"/>
      <c r="T660" s="4"/>
      <c r="U660" s="4"/>
      <c r="V660" s="4"/>
      <c r="W660" s="4"/>
      <c r="X660" s="4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55"/>
      <c r="P661" s="4"/>
      <c r="Q661" s="4"/>
      <c r="R661" s="4"/>
      <c r="S661" s="4"/>
      <c r="T661" s="4"/>
      <c r="U661" s="4"/>
      <c r="V661" s="4"/>
      <c r="W661" s="4"/>
      <c r="X661" s="4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55"/>
      <c r="P662" s="4"/>
      <c r="Q662" s="4"/>
      <c r="R662" s="4"/>
      <c r="S662" s="4"/>
      <c r="T662" s="4"/>
      <c r="U662" s="4"/>
      <c r="V662" s="4"/>
      <c r="W662" s="4"/>
      <c r="X662" s="4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55"/>
      <c r="P663" s="4"/>
      <c r="Q663" s="4"/>
      <c r="R663" s="4"/>
      <c r="S663" s="4"/>
      <c r="T663" s="4"/>
      <c r="U663" s="4"/>
      <c r="V663" s="4"/>
      <c r="W663" s="4"/>
      <c r="X663" s="4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55"/>
      <c r="P664" s="4"/>
      <c r="Q664" s="4"/>
      <c r="R664" s="4"/>
      <c r="S664" s="4"/>
      <c r="T664" s="4"/>
      <c r="U664" s="4"/>
      <c r="V664" s="4"/>
      <c r="W664" s="4"/>
      <c r="X664" s="4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55"/>
      <c r="P665" s="4"/>
      <c r="Q665" s="4"/>
      <c r="R665" s="4"/>
      <c r="S665" s="4"/>
      <c r="T665" s="4"/>
      <c r="U665" s="4"/>
      <c r="V665" s="4"/>
      <c r="W665" s="4"/>
      <c r="X665" s="4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55"/>
      <c r="P666" s="4"/>
      <c r="Q666" s="4"/>
      <c r="R666" s="4"/>
      <c r="S666" s="4"/>
      <c r="T666" s="4"/>
      <c r="U666" s="4"/>
      <c r="V666" s="4"/>
      <c r="W666" s="4"/>
      <c r="X666" s="4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55"/>
      <c r="P667" s="4"/>
      <c r="Q667" s="4"/>
      <c r="R667" s="4"/>
      <c r="S667" s="4"/>
      <c r="T667" s="4"/>
      <c r="U667" s="4"/>
      <c r="V667" s="4"/>
      <c r="W667" s="4"/>
      <c r="X667" s="4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55"/>
      <c r="P668" s="4"/>
      <c r="Q668" s="4"/>
      <c r="R668" s="4"/>
      <c r="S668" s="4"/>
      <c r="T668" s="4"/>
      <c r="U668" s="4"/>
      <c r="V668" s="4"/>
      <c r="W668" s="4"/>
      <c r="X668" s="4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55"/>
      <c r="P669" s="4"/>
      <c r="Q669" s="4"/>
      <c r="R669" s="4"/>
      <c r="S669" s="4"/>
      <c r="T669" s="4"/>
      <c r="U669" s="4"/>
      <c r="V669" s="4"/>
      <c r="W669" s="4"/>
      <c r="X669" s="4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55"/>
      <c r="P670" s="4"/>
      <c r="Q670" s="4"/>
      <c r="R670" s="4"/>
      <c r="S670" s="4"/>
      <c r="T670" s="4"/>
      <c r="U670" s="4"/>
      <c r="V670" s="4"/>
      <c r="W670" s="4"/>
      <c r="X670" s="4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55"/>
      <c r="P671" s="4"/>
      <c r="Q671" s="4"/>
      <c r="R671" s="4"/>
      <c r="S671" s="4"/>
      <c r="T671" s="4"/>
      <c r="U671" s="4"/>
      <c r="V671" s="4"/>
      <c r="W671" s="4"/>
      <c r="X671" s="4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55"/>
      <c r="P672" s="4"/>
      <c r="Q672" s="4"/>
      <c r="R672" s="4"/>
      <c r="S672" s="4"/>
      <c r="T672" s="4"/>
      <c r="U672" s="4"/>
      <c r="V672" s="4"/>
      <c r="W672" s="4"/>
      <c r="X672" s="4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55"/>
      <c r="P673" s="4"/>
      <c r="Q673" s="4"/>
      <c r="R673" s="4"/>
      <c r="S673" s="4"/>
      <c r="T673" s="4"/>
      <c r="U673" s="4"/>
      <c r="V673" s="4"/>
      <c r="W673" s="4"/>
      <c r="X673" s="4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55"/>
      <c r="P674" s="4"/>
      <c r="Q674" s="4"/>
      <c r="R674" s="4"/>
      <c r="S674" s="4"/>
      <c r="T674" s="4"/>
      <c r="U674" s="4"/>
      <c r="V674" s="4"/>
      <c r="W674" s="4"/>
      <c r="X674" s="4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55"/>
      <c r="P675" s="4"/>
      <c r="Q675" s="4"/>
      <c r="R675" s="4"/>
      <c r="S675" s="4"/>
      <c r="T675" s="4"/>
      <c r="U675" s="4"/>
      <c r="V675" s="4"/>
      <c r="W675" s="4"/>
      <c r="X675" s="4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55"/>
      <c r="P676" s="4"/>
      <c r="Q676" s="4"/>
      <c r="R676" s="4"/>
      <c r="S676" s="4"/>
      <c r="T676" s="4"/>
      <c r="U676" s="4"/>
      <c r="V676" s="4"/>
      <c r="W676" s="4"/>
      <c r="X676" s="4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55"/>
      <c r="P677" s="4"/>
      <c r="Q677" s="4"/>
      <c r="R677" s="4"/>
      <c r="S677" s="4"/>
      <c r="T677" s="4"/>
      <c r="U677" s="4"/>
      <c r="V677" s="4"/>
      <c r="W677" s="4"/>
      <c r="X677" s="4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55"/>
      <c r="P678" s="4"/>
      <c r="Q678" s="4"/>
      <c r="R678" s="4"/>
      <c r="S678" s="4"/>
      <c r="T678" s="4"/>
      <c r="U678" s="4"/>
      <c r="V678" s="4"/>
      <c r="W678" s="4"/>
      <c r="X678" s="4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55"/>
      <c r="P679" s="4"/>
      <c r="Q679" s="4"/>
      <c r="R679" s="4"/>
      <c r="S679" s="4"/>
      <c r="T679" s="4"/>
      <c r="U679" s="4"/>
      <c r="V679" s="4"/>
      <c r="W679" s="4"/>
      <c r="X679" s="4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55"/>
      <c r="P680" s="4"/>
      <c r="Q680" s="4"/>
      <c r="R680" s="4"/>
      <c r="S680" s="4"/>
      <c r="T680" s="4"/>
      <c r="U680" s="4"/>
      <c r="V680" s="4"/>
      <c r="W680" s="4"/>
      <c r="X680" s="4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55"/>
      <c r="P681" s="4"/>
      <c r="Q681" s="4"/>
      <c r="R681" s="4"/>
      <c r="S681" s="4"/>
      <c r="T681" s="4"/>
      <c r="U681" s="4"/>
      <c r="V681" s="4"/>
      <c r="W681" s="4"/>
      <c r="X681" s="4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55"/>
      <c r="P682" s="4"/>
      <c r="Q682" s="4"/>
      <c r="R682" s="4"/>
      <c r="S682" s="4"/>
      <c r="T682" s="4"/>
      <c r="U682" s="4"/>
      <c r="V682" s="4"/>
      <c r="W682" s="4"/>
      <c r="X682" s="4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55"/>
      <c r="P683" s="4"/>
      <c r="Q683" s="4"/>
      <c r="R683" s="4"/>
      <c r="S683" s="4"/>
      <c r="T683" s="4"/>
      <c r="U683" s="4"/>
      <c r="V683" s="4"/>
      <c r="W683" s="4"/>
      <c r="X683" s="4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55"/>
      <c r="P684" s="4"/>
      <c r="Q684" s="4"/>
      <c r="R684" s="4"/>
      <c r="S684" s="4"/>
      <c r="T684" s="4"/>
      <c r="U684" s="4"/>
      <c r="V684" s="4"/>
      <c r="W684" s="4"/>
      <c r="X684" s="4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55"/>
      <c r="P685" s="4"/>
      <c r="Q685" s="4"/>
      <c r="R685" s="4"/>
      <c r="S685" s="4"/>
      <c r="T685" s="4"/>
      <c r="U685" s="4"/>
      <c r="V685" s="4"/>
      <c r="W685" s="4"/>
      <c r="X685" s="4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55"/>
      <c r="P686" s="4"/>
      <c r="Q686" s="4"/>
      <c r="R686" s="4"/>
      <c r="S686" s="4"/>
      <c r="T686" s="4"/>
      <c r="U686" s="4"/>
      <c r="V686" s="4"/>
      <c r="W686" s="4"/>
      <c r="X686" s="4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55"/>
      <c r="P687" s="4"/>
      <c r="Q687" s="4"/>
      <c r="R687" s="4"/>
      <c r="S687" s="4"/>
      <c r="T687" s="4"/>
      <c r="U687" s="4"/>
      <c r="V687" s="4"/>
      <c r="W687" s="4"/>
      <c r="X687" s="4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55"/>
      <c r="P688" s="4"/>
      <c r="Q688" s="4"/>
      <c r="R688" s="4"/>
      <c r="S688" s="4"/>
      <c r="T688" s="4"/>
      <c r="U688" s="4"/>
      <c r="V688" s="4"/>
      <c r="W688" s="4"/>
      <c r="X688" s="4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55"/>
      <c r="P689" s="4"/>
      <c r="Q689" s="4"/>
      <c r="R689" s="4"/>
      <c r="S689" s="4"/>
      <c r="T689" s="4"/>
      <c r="U689" s="4"/>
      <c r="V689" s="4"/>
      <c r="W689" s="4"/>
      <c r="X689" s="4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55"/>
      <c r="P690" s="4"/>
      <c r="Q690" s="4"/>
      <c r="R690" s="4"/>
      <c r="S690" s="4"/>
      <c r="T690" s="4"/>
      <c r="U690" s="4"/>
      <c r="V690" s="4"/>
      <c r="W690" s="4"/>
      <c r="X690" s="4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55"/>
      <c r="P691" s="4"/>
      <c r="Q691" s="4"/>
      <c r="R691" s="4"/>
      <c r="S691" s="4"/>
      <c r="T691" s="4"/>
      <c r="U691" s="4"/>
      <c r="V691" s="4"/>
      <c r="W691" s="4"/>
      <c r="X691" s="4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55"/>
      <c r="P692" s="4"/>
      <c r="Q692" s="4"/>
      <c r="R692" s="4"/>
      <c r="S692" s="4"/>
      <c r="T692" s="4"/>
      <c r="U692" s="4"/>
      <c r="V692" s="4"/>
      <c r="W692" s="4"/>
      <c r="X692" s="4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55"/>
      <c r="P693" s="4"/>
      <c r="Q693" s="4"/>
      <c r="R693" s="4"/>
      <c r="S693" s="4"/>
      <c r="T693" s="4"/>
      <c r="U693" s="4"/>
      <c r="V693" s="4"/>
      <c r="W693" s="4"/>
      <c r="X693" s="4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55"/>
      <c r="P694" s="4"/>
      <c r="Q694" s="4"/>
      <c r="R694" s="4"/>
      <c r="S694" s="4"/>
      <c r="T694" s="4"/>
      <c r="U694" s="4"/>
      <c r="V694" s="4"/>
      <c r="W694" s="4"/>
      <c r="X694" s="4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55"/>
      <c r="P695" s="4"/>
      <c r="Q695" s="4"/>
      <c r="R695" s="4"/>
      <c r="S695" s="4"/>
      <c r="T695" s="4"/>
      <c r="U695" s="4"/>
      <c r="V695" s="4"/>
      <c r="W695" s="4"/>
      <c r="X695" s="4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55"/>
      <c r="P696" s="4"/>
      <c r="Q696" s="4"/>
      <c r="R696" s="4"/>
      <c r="S696" s="4"/>
      <c r="T696" s="4"/>
      <c r="U696" s="4"/>
      <c r="V696" s="4"/>
      <c r="W696" s="4"/>
      <c r="X696" s="4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55"/>
      <c r="P697" s="4"/>
      <c r="Q697" s="4"/>
      <c r="R697" s="4"/>
      <c r="S697" s="4"/>
      <c r="T697" s="4"/>
      <c r="U697" s="4"/>
      <c r="V697" s="4"/>
      <c r="W697" s="4"/>
      <c r="X697" s="4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55"/>
      <c r="P698" s="4"/>
      <c r="Q698" s="4"/>
      <c r="R698" s="4"/>
      <c r="S698" s="4"/>
      <c r="T698" s="4"/>
      <c r="U698" s="4"/>
      <c r="V698" s="4"/>
      <c r="W698" s="4"/>
      <c r="X698" s="4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55"/>
      <c r="P699" s="4"/>
      <c r="Q699" s="4"/>
      <c r="R699" s="4"/>
      <c r="S699" s="4"/>
      <c r="T699" s="4"/>
      <c r="U699" s="4"/>
      <c r="V699" s="4"/>
      <c r="W699" s="4"/>
      <c r="X699" s="4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55"/>
      <c r="P700" s="4"/>
      <c r="Q700" s="4"/>
      <c r="R700" s="4"/>
      <c r="S700" s="4"/>
      <c r="T700" s="4"/>
      <c r="U700" s="4"/>
      <c r="V700" s="4"/>
      <c r="W700" s="4"/>
      <c r="X700" s="4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55"/>
      <c r="P701" s="4"/>
      <c r="Q701" s="4"/>
      <c r="R701" s="4"/>
      <c r="S701" s="4"/>
      <c r="T701" s="4"/>
      <c r="U701" s="4"/>
      <c r="V701" s="4"/>
      <c r="W701" s="4"/>
      <c r="X701" s="4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55"/>
      <c r="P702" s="4"/>
      <c r="Q702" s="4"/>
      <c r="R702" s="4"/>
      <c r="S702" s="4"/>
      <c r="T702" s="4"/>
      <c r="U702" s="4"/>
      <c r="V702" s="4"/>
      <c r="W702" s="4"/>
      <c r="X702" s="4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55"/>
      <c r="P703" s="4"/>
      <c r="Q703" s="4"/>
      <c r="R703" s="4"/>
      <c r="S703" s="4"/>
      <c r="T703" s="4"/>
      <c r="U703" s="4"/>
      <c r="V703" s="4"/>
      <c r="W703" s="4"/>
      <c r="X703" s="4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55"/>
      <c r="P704" s="4"/>
      <c r="Q704" s="4"/>
      <c r="R704" s="4"/>
      <c r="S704" s="4"/>
      <c r="T704" s="4"/>
      <c r="U704" s="4"/>
      <c r="V704" s="4"/>
      <c r="W704" s="4"/>
      <c r="X704" s="4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55"/>
      <c r="P705" s="4"/>
      <c r="Q705" s="4"/>
      <c r="R705" s="4"/>
      <c r="S705" s="4"/>
      <c r="T705" s="4"/>
      <c r="U705" s="4"/>
      <c r="V705" s="4"/>
      <c r="W705" s="4"/>
      <c r="X705" s="4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55"/>
      <c r="P706" s="4"/>
      <c r="Q706" s="4"/>
      <c r="R706" s="4"/>
      <c r="S706" s="4"/>
      <c r="T706" s="4"/>
      <c r="U706" s="4"/>
      <c r="V706" s="4"/>
      <c r="W706" s="4"/>
      <c r="X706" s="4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55"/>
      <c r="P707" s="4"/>
      <c r="Q707" s="4"/>
      <c r="R707" s="4"/>
      <c r="S707" s="4"/>
      <c r="T707" s="4"/>
      <c r="U707" s="4"/>
      <c r="V707" s="4"/>
      <c r="W707" s="4"/>
      <c r="X707" s="4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55"/>
      <c r="P708" s="4"/>
      <c r="Q708" s="4"/>
      <c r="R708" s="4"/>
      <c r="S708" s="4"/>
      <c r="T708" s="4"/>
      <c r="U708" s="4"/>
      <c r="V708" s="4"/>
      <c r="W708" s="4"/>
      <c r="X708" s="4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55"/>
      <c r="P709" s="4"/>
      <c r="Q709" s="4"/>
      <c r="R709" s="4"/>
      <c r="S709" s="4"/>
      <c r="T709" s="4"/>
      <c r="U709" s="4"/>
      <c r="V709" s="4"/>
      <c r="W709" s="4"/>
      <c r="X709" s="4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55"/>
      <c r="P710" s="4"/>
      <c r="Q710" s="4"/>
      <c r="R710" s="4"/>
      <c r="S710" s="4"/>
      <c r="T710" s="4"/>
      <c r="U710" s="4"/>
      <c r="V710" s="4"/>
      <c r="W710" s="4"/>
      <c r="X710" s="4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55"/>
      <c r="P711" s="4"/>
      <c r="Q711" s="4"/>
      <c r="R711" s="4"/>
      <c r="S711" s="4"/>
      <c r="T711" s="4"/>
      <c r="U711" s="4"/>
      <c r="V711" s="4"/>
      <c r="W711" s="4"/>
      <c r="X711" s="4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55"/>
      <c r="P712" s="4"/>
      <c r="Q712" s="4"/>
      <c r="R712" s="4"/>
      <c r="S712" s="4"/>
      <c r="T712" s="4"/>
      <c r="U712" s="4"/>
      <c r="V712" s="4"/>
      <c r="W712" s="4"/>
      <c r="X712" s="4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55"/>
      <c r="P713" s="4"/>
      <c r="Q713" s="4"/>
      <c r="R713" s="4"/>
      <c r="S713" s="4"/>
      <c r="T713" s="4"/>
      <c r="U713" s="4"/>
      <c r="V713" s="4"/>
      <c r="W713" s="4"/>
      <c r="X713" s="4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55"/>
      <c r="P714" s="4"/>
      <c r="Q714" s="4"/>
      <c r="R714" s="4"/>
      <c r="S714" s="4"/>
      <c r="T714" s="4"/>
      <c r="U714" s="4"/>
      <c r="V714" s="4"/>
      <c r="W714" s="4"/>
      <c r="X714" s="4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55"/>
      <c r="P715" s="4"/>
      <c r="Q715" s="4"/>
      <c r="R715" s="4"/>
      <c r="S715" s="4"/>
      <c r="T715" s="4"/>
      <c r="U715" s="4"/>
      <c r="V715" s="4"/>
      <c r="W715" s="4"/>
      <c r="X715" s="4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55"/>
      <c r="P716" s="4"/>
      <c r="Q716" s="4"/>
      <c r="R716" s="4"/>
      <c r="S716" s="4"/>
      <c r="T716" s="4"/>
      <c r="U716" s="4"/>
      <c r="V716" s="4"/>
      <c r="W716" s="4"/>
      <c r="X716" s="4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55"/>
      <c r="P717" s="4"/>
      <c r="Q717" s="4"/>
      <c r="R717" s="4"/>
      <c r="S717" s="4"/>
      <c r="T717" s="4"/>
      <c r="U717" s="4"/>
      <c r="V717" s="4"/>
      <c r="W717" s="4"/>
      <c r="X717" s="4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  <c r="BE717" s="55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55"/>
      <c r="P718" s="4"/>
      <c r="Q718" s="4"/>
      <c r="R718" s="4"/>
      <c r="S718" s="4"/>
      <c r="T718" s="4"/>
      <c r="U718" s="4"/>
      <c r="V718" s="4"/>
      <c r="W718" s="4"/>
      <c r="X718" s="4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  <c r="BE718" s="55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55"/>
      <c r="P719" s="4"/>
      <c r="Q719" s="4"/>
      <c r="R719" s="4"/>
      <c r="S719" s="4"/>
      <c r="T719" s="4"/>
      <c r="U719" s="4"/>
      <c r="V719" s="4"/>
      <c r="W719" s="4"/>
      <c r="X719" s="4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  <c r="BE719" s="55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55"/>
      <c r="P720" s="4"/>
      <c r="Q720" s="4"/>
      <c r="R720" s="4"/>
      <c r="S720" s="4"/>
      <c r="T720" s="4"/>
      <c r="U720" s="4"/>
      <c r="V720" s="4"/>
      <c r="W720" s="4"/>
      <c r="X720" s="4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  <c r="BE720" s="55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55"/>
      <c r="P721" s="4"/>
      <c r="Q721" s="4"/>
      <c r="R721" s="4"/>
      <c r="S721" s="4"/>
      <c r="T721" s="4"/>
      <c r="U721" s="4"/>
      <c r="V721" s="4"/>
      <c r="W721" s="4"/>
      <c r="X721" s="4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  <c r="BE721" s="55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55"/>
      <c r="P722" s="4"/>
      <c r="Q722" s="4"/>
      <c r="R722" s="4"/>
      <c r="S722" s="4"/>
      <c r="T722" s="4"/>
      <c r="U722" s="4"/>
      <c r="V722" s="4"/>
      <c r="W722" s="4"/>
      <c r="X722" s="4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55"/>
      <c r="P723" s="4"/>
      <c r="Q723" s="4"/>
      <c r="R723" s="4"/>
      <c r="S723" s="4"/>
      <c r="T723" s="4"/>
      <c r="U723" s="4"/>
      <c r="V723" s="4"/>
      <c r="W723" s="4"/>
      <c r="X723" s="4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  <c r="BE723" s="55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55"/>
      <c r="P724" s="4"/>
      <c r="Q724" s="4"/>
      <c r="R724" s="4"/>
      <c r="S724" s="4"/>
      <c r="T724" s="4"/>
      <c r="U724" s="4"/>
      <c r="V724" s="4"/>
      <c r="W724" s="4"/>
      <c r="X724" s="4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  <c r="BE724" s="55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55"/>
      <c r="P725" s="4"/>
      <c r="Q725" s="4"/>
      <c r="R725" s="4"/>
      <c r="S725" s="4"/>
      <c r="T725" s="4"/>
      <c r="U725" s="4"/>
      <c r="V725" s="4"/>
      <c r="W725" s="4"/>
      <c r="X725" s="4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  <c r="BE725" s="55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55"/>
      <c r="P726" s="4"/>
      <c r="Q726" s="4"/>
      <c r="R726" s="4"/>
      <c r="S726" s="4"/>
      <c r="T726" s="4"/>
      <c r="U726" s="4"/>
      <c r="V726" s="4"/>
      <c r="W726" s="4"/>
      <c r="X726" s="4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  <c r="BE726" s="55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55"/>
      <c r="P727" s="4"/>
      <c r="Q727" s="4"/>
      <c r="R727" s="4"/>
      <c r="S727" s="4"/>
      <c r="T727" s="4"/>
      <c r="U727" s="4"/>
      <c r="V727" s="4"/>
      <c r="W727" s="4"/>
      <c r="X727" s="4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  <c r="BE727" s="55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55"/>
      <c r="P728" s="4"/>
      <c r="Q728" s="4"/>
      <c r="R728" s="4"/>
      <c r="S728" s="4"/>
      <c r="T728" s="4"/>
      <c r="U728" s="4"/>
      <c r="V728" s="4"/>
      <c r="W728" s="4"/>
      <c r="X728" s="4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  <c r="BE728" s="55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55"/>
      <c r="P729" s="4"/>
      <c r="Q729" s="4"/>
      <c r="R729" s="4"/>
      <c r="S729" s="4"/>
      <c r="T729" s="4"/>
      <c r="U729" s="4"/>
      <c r="V729" s="4"/>
      <c r="W729" s="4"/>
      <c r="X729" s="4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  <c r="BE729" s="55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55"/>
      <c r="P730" s="4"/>
      <c r="Q730" s="4"/>
      <c r="R730" s="4"/>
      <c r="S730" s="4"/>
      <c r="T730" s="4"/>
      <c r="U730" s="4"/>
      <c r="V730" s="4"/>
      <c r="W730" s="4"/>
      <c r="X730" s="4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  <c r="BE730" s="55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55"/>
      <c r="P731" s="4"/>
      <c r="Q731" s="4"/>
      <c r="R731" s="4"/>
      <c r="S731" s="4"/>
      <c r="T731" s="4"/>
      <c r="U731" s="4"/>
      <c r="V731" s="4"/>
      <c r="W731" s="4"/>
      <c r="X731" s="4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  <c r="BE731" s="55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55"/>
      <c r="P732" s="4"/>
      <c r="Q732" s="4"/>
      <c r="R732" s="4"/>
      <c r="S732" s="4"/>
      <c r="T732" s="4"/>
      <c r="U732" s="4"/>
      <c r="V732" s="4"/>
      <c r="W732" s="4"/>
      <c r="X732" s="4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  <c r="BE732" s="55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55"/>
      <c r="P733" s="4"/>
      <c r="Q733" s="4"/>
      <c r="R733" s="4"/>
      <c r="S733" s="4"/>
      <c r="T733" s="4"/>
      <c r="U733" s="4"/>
      <c r="V733" s="4"/>
      <c r="W733" s="4"/>
      <c r="X733" s="4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  <c r="BE733" s="55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55"/>
      <c r="P734" s="4"/>
      <c r="Q734" s="4"/>
      <c r="R734" s="4"/>
      <c r="S734" s="4"/>
      <c r="T734" s="4"/>
      <c r="U734" s="4"/>
      <c r="V734" s="4"/>
      <c r="W734" s="4"/>
      <c r="X734" s="4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  <c r="BE734" s="55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55"/>
      <c r="P735" s="4"/>
      <c r="Q735" s="4"/>
      <c r="R735" s="4"/>
      <c r="S735" s="4"/>
      <c r="T735" s="4"/>
      <c r="U735" s="4"/>
      <c r="V735" s="4"/>
      <c r="W735" s="4"/>
      <c r="X735" s="4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  <c r="BE735" s="55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55"/>
      <c r="P736" s="4"/>
      <c r="Q736" s="4"/>
      <c r="R736" s="4"/>
      <c r="S736" s="4"/>
      <c r="T736" s="4"/>
      <c r="U736" s="4"/>
      <c r="V736" s="4"/>
      <c r="W736" s="4"/>
      <c r="X736" s="4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  <c r="BE736" s="55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55"/>
      <c r="P737" s="4"/>
      <c r="Q737" s="4"/>
      <c r="R737" s="4"/>
      <c r="S737" s="4"/>
      <c r="T737" s="4"/>
      <c r="U737" s="4"/>
      <c r="V737" s="4"/>
      <c r="W737" s="4"/>
      <c r="X737" s="4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  <c r="BE737" s="55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55"/>
      <c r="P738" s="4"/>
      <c r="Q738" s="4"/>
      <c r="R738" s="4"/>
      <c r="S738" s="4"/>
      <c r="T738" s="4"/>
      <c r="U738" s="4"/>
      <c r="V738" s="4"/>
      <c r="W738" s="4"/>
      <c r="X738" s="4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  <c r="BE738" s="55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55"/>
      <c r="P739" s="4"/>
      <c r="Q739" s="4"/>
      <c r="R739" s="4"/>
      <c r="S739" s="4"/>
      <c r="T739" s="4"/>
      <c r="U739" s="4"/>
      <c r="V739" s="4"/>
      <c r="W739" s="4"/>
      <c r="X739" s="4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  <c r="BE739" s="55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55"/>
      <c r="P740" s="4"/>
      <c r="Q740" s="4"/>
      <c r="R740" s="4"/>
      <c r="S740" s="4"/>
      <c r="T740" s="4"/>
      <c r="U740" s="4"/>
      <c r="V740" s="4"/>
      <c r="W740" s="4"/>
      <c r="X740" s="4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  <c r="BE740" s="55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55"/>
      <c r="P741" s="4"/>
      <c r="Q741" s="4"/>
      <c r="R741" s="4"/>
      <c r="S741" s="4"/>
      <c r="T741" s="4"/>
      <c r="U741" s="4"/>
      <c r="V741" s="4"/>
      <c r="W741" s="4"/>
      <c r="X741" s="4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  <c r="BE741" s="55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55"/>
      <c r="P742" s="4"/>
      <c r="Q742" s="4"/>
      <c r="R742" s="4"/>
      <c r="S742" s="4"/>
      <c r="T742" s="4"/>
      <c r="U742" s="4"/>
      <c r="V742" s="4"/>
      <c r="W742" s="4"/>
      <c r="X742" s="4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  <c r="BE742" s="55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55"/>
      <c r="P743" s="4"/>
      <c r="Q743" s="4"/>
      <c r="R743" s="4"/>
      <c r="S743" s="4"/>
      <c r="T743" s="4"/>
      <c r="U743" s="4"/>
      <c r="V743" s="4"/>
      <c r="W743" s="4"/>
      <c r="X743" s="4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  <c r="BE743" s="55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55"/>
      <c r="P744" s="4"/>
      <c r="Q744" s="4"/>
      <c r="R744" s="4"/>
      <c r="S744" s="4"/>
      <c r="T744" s="4"/>
      <c r="U744" s="4"/>
      <c r="V744" s="4"/>
      <c r="W744" s="4"/>
      <c r="X744" s="4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  <c r="BE744" s="55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55"/>
      <c r="P745" s="4"/>
      <c r="Q745" s="4"/>
      <c r="R745" s="4"/>
      <c r="S745" s="4"/>
      <c r="T745" s="4"/>
      <c r="U745" s="4"/>
      <c r="V745" s="4"/>
      <c r="W745" s="4"/>
      <c r="X745" s="4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  <c r="BE745" s="55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55"/>
      <c r="P746" s="4"/>
      <c r="Q746" s="4"/>
      <c r="R746" s="4"/>
      <c r="S746" s="4"/>
      <c r="T746" s="4"/>
      <c r="U746" s="4"/>
      <c r="V746" s="4"/>
      <c r="W746" s="4"/>
      <c r="X746" s="4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  <c r="BE746" s="55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55"/>
      <c r="P747" s="4"/>
      <c r="Q747" s="4"/>
      <c r="R747" s="4"/>
      <c r="S747" s="4"/>
      <c r="T747" s="4"/>
      <c r="U747" s="4"/>
      <c r="V747" s="4"/>
      <c r="W747" s="4"/>
      <c r="X747" s="4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  <c r="BE747" s="55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55"/>
      <c r="P748" s="4"/>
      <c r="Q748" s="4"/>
      <c r="R748" s="4"/>
      <c r="S748" s="4"/>
      <c r="T748" s="4"/>
      <c r="U748" s="4"/>
      <c r="V748" s="4"/>
      <c r="W748" s="4"/>
      <c r="X748" s="4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  <c r="BE748" s="55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55"/>
      <c r="P749" s="4"/>
      <c r="Q749" s="4"/>
      <c r="R749" s="4"/>
      <c r="S749" s="4"/>
      <c r="T749" s="4"/>
      <c r="U749" s="4"/>
      <c r="V749" s="4"/>
      <c r="W749" s="4"/>
      <c r="X749" s="4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  <c r="BE749" s="55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55"/>
      <c r="P750" s="4"/>
      <c r="Q750" s="4"/>
      <c r="R750" s="4"/>
      <c r="S750" s="4"/>
      <c r="T750" s="4"/>
      <c r="U750" s="4"/>
      <c r="V750" s="4"/>
      <c r="W750" s="4"/>
      <c r="X750" s="4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  <c r="BE750" s="55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55"/>
      <c r="P751" s="4"/>
      <c r="Q751" s="4"/>
      <c r="R751" s="4"/>
      <c r="S751" s="4"/>
      <c r="T751" s="4"/>
      <c r="U751" s="4"/>
      <c r="V751" s="4"/>
      <c r="W751" s="4"/>
      <c r="X751" s="4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  <c r="BE751" s="55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55"/>
      <c r="P752" s="4"/>
      <c r="Q752" s="4"/>
      <c r="R752" s="4"/>
      <c r="S752" s="4"/>
      <c r="T752" s="4"/>
      <c r="U752" s="4"/>
      <c r="V752" s="4"/>
      <c r="W752" s="4"/>
      <c r="X752" s="4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  <c r="BE752" s="55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55"/>
      <c r="P753" s="4"/>
      <c r="Q753" s="4"/>
      <c r="R753" s="4"/>
      <c r="S753" s="4"/>
      <c r="T753" s="4"/>
      <c r="U753" s="4"/>
      <c r="V753" s="4"/>
      <c r="W753" s="4"/>
      <c r="X753" s="4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  <c r="BE753" s="55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55"/>
      <c r="P754" s="4"/>
      <c r="Q754" s="4"/>
      <c r="R754" s="4"/>
      <c r="S754" s="4"/>
      <c r="T754" s="4"/>
      <c r="U754" s="4"/>
      <c r="V754" s="4"/>
      <c r="W754" s="4"/>
      <c r="X754" s="4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  <c r="BE754" s="55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55"/>
      <c r="P755" s="4"/>
      <c r="Q755" s="4"/>
      <c r="R755" s="4"/>
      <c r="S755" s="4"/>
      <c r="T755" s="4"/>
      <c r="U755" s="4"/>
      <c r="V755" s="4"/>
      <c r="W755" s="4"/>
      <c r="X755" s="4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  <c r="BE755" s="55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55"/>
      <c r="P756" s="4"/>
      <c r="Q756" s="4"/>
      <c r="R756" s="4"/>
      <c r="S756" s="4"/>
      <c r="T756" s="4"/>
      <c r="U756" s="4"/>
      <c r="V756" s="4"/>
      <c r="W756" s="4"/>
      <c r="X756" s="4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  <c r="BE756" s="55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55"/>
      <c r="P757" s="4"/>
      <c r="Q757" s="4"/>
      <c r="R757" s="4"/>
      <c r="S757" s="4"/>
      <c r="T757" s="4"/>
      <c r="U757" s="4"/>
      <c r="V757" s="4"/>
      <c r="W757" s="4"/>
      <c r="X757" s="4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  <c r="BE757" s="55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55"/>
      <c r="P758" s="4"/>
      <c r="Q758" s="4"/>
      <c r="R758" s="4"/>
      <c r="S758" s="4"/>
      <c r="T758" s="4"/>
      <c r="U758" s="4"/>
      <c r="V758" s="4"/>
      <c r="W758" s="4"/>
      <c r="X758" s="4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  <c r="BE758" s="55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55"/>
      <c r="P759" s="4"/>
      <c r="Q759" s="4"/>
      <c r="R759" s="4"/>
      <c r="S759" s="4"/>
      <c r="T759" s="4"/>
      <c r="U759" s="4"/>
      <c r="V759" s="4"/>
      <c r="W759" s="4"/>
      <c r="X759" s="4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  <c r="BE759" s="55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55"/>
      <c r="P760" s="4"/>
      <c r="Q760" s="4"/>
      <c r="R760" s="4"/>
      <c r="S760" s="4"/>
      <c r="T760" s="4"/>
      <c r="U760" s="4"/>
      <c r="V760" s="4"/>
      <c r="W760" s="4"/>
      <c r="X760" s="4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  <c r="BE760" s="55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55"/>
      <c r="P761" s="4"/>
      <c r="Q761" s="4"/>
      <c r="R761" s="4"/>
      <c r="S761" s="4"/>
      <c r="T761" s="4"/>
      <c r="U761" s="4"/>
      <c r="V761" s="4"/>
      <c r="W761" s="4"/>
      <c r="X761" s="4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  <c r="BE761" s="55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55"/>
      <c r="P762" s="4"/>
      <c r="Q762" s="4"/>
      <c r="R762" s="4"/>
      <c r="S762" s="4"/>
      <c r="T762" s="4"/>
      <c r="U762" s="4"/>
      <c r="V762" s="4"/>
      <c r="W762" s="4"/>
      <c r="X762" s="4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  <c r="BE762" s="55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55"/>
      <c r="P763" s="4"/>
      <c r="Q763" s="4"/>
      <c r="R763" s="4"/>
      <c r="S763" s="4"/>
      <c r="T763" s="4"/>
      <c r="U763" s="4"/>
      <c r="V763" s="4"/>
      <c r="W763" s="4"/>
      <c r="X763" s="4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  <c r="BE763" s="55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55"/>
      <c r="P764" s="4"/>
      <c r="Q764" s="4"/>
      <c r="R764" s="4"/>
      <c r="S764" s="4"/>
      <c r="T764" s="4"/>
      <c r="U764" s="4"/>
      <c r="V764" s="4"/>
      <c r="W764" s="4"/>
      <c r="X764" s="4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  <c r="BE764" s="55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55"/>
      <c r="P765" s="4"/>
      <c r="Q765" s="4"/>
      <c r="R765" s="4"/>
      <c r="S765" s="4"/>
      <c r="T765" s="4"/>
      <c r="U765" s="4"/>
      <c r="V765" s="4"/>
      <c r="W765" s="4"/>
      <c r="X765" s="4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  <c r="BE765" s="55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55"/>
      <c r="P766" s="4"/>
      <c r="Q766" s="4"/>
      <c r="R766" s="4"/>
      <c r="S766" s="4"/>
      <c r="T766" s="4"/>
      <c r="U766" s="4"/>
      <c r="V766" s="4"/>
      <c r="W766" s="4"/>
      <c r="X766" s="4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  <c r="BE766" s="55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55"/>
      <c r="P767" s="4"/>
      <c r="Q767" s="4"/>
      <c r="R767" s="4"/>
      <c r="S767" s="4"/>
      <c r="T767" s="4"/>
      <c r="U767" s="4"/>
      <c r="V767" s="4"/>
      <c r="W767" s="4"/>
      <c r="X767" s="4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  <c r="BE767" s="55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55"/>
      <c r="P768" s="4"/>
      <c r="Q768" s="4"/>
      <c r="R768" s="4"/>
      <c r="S768" s="4"/>
      <c r="T768" s="4"/>
      <c r="U768" s="4"/>
      <c r="V768" s="4"/>
      <c r="W768" s="4"/>
      <c r="X768" s="4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  <c r="BE768" s="55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55"/>
      <c r="P769" s="4"/>
      <c r="Q769" s="4"/>
      <c r="R769" s="4"/>
      <c r="S769" s="4"/>
      <c r="T769" s="4"/>
      <c r="U769" s="4"/>
      <c r="V769" s="4"/>
      <c r="W769" s="4"/>
      <c r="X769" s="4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  <c r="BE769" s="55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55"/>
      <c r="P770" s="4"/>
      <c r="Q770" s="4"/>
      <c r="R770" s="4"/>
      <c r="S770" s="4"/>
      <c r="T770" s="4"/>
      <c r="U770" s="4"/>
      <c r="V770" s="4"/>
      <c r="W770" s="4"/>
      <c r="X770" s="4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  <c r="BE770" s="55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55"/>
      <c r="P771" s="4"/>
      <c r="Q771" s="4"/>
      <c r="R771" s="4"/>
      <c r="S771" s="4"/>
      <c r="T771" s="4"/>
      <c r="U771" s="4"/>
      <c r="V771" s="4"/>
      <c r="W771" s="4"/>
      <c r="X771" s="4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  <c r="BE771" s="55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55"/>
      <c r="P772" s="4"/>
      <c r="Q772" s="4"/>
      <c r="R772" s="4"/>
      <c r="S772" s="4"/>
      <c r="T772" s="4"/>
      <c r="U772" s="4"/>
      <c r="V772" s="4"/>
      <c r="W772" s="4"/>
      <c r="X772" s="4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  <c r="BE772" s="55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55"/>
      <c r="P773" s="4"/>
      <c r="Q773" s="4"/>
      <c r="R773" s="4"/>
      <c r="S773" s="4"/>
      <c r="T773" s="4"/>
      <c r="U773" s="4"/>
      <c r="V773" s="4"/>
      <c r="W773" s="4"/>
      <c r="X773" s="4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55"/>
      <c r="P774" s="4"/>
      <c r="Q774" s="4"/>
      <c r="R774" s="4"/>
      <c r="S774" s="4"/>
      <c r="T774" s="4"/>
      <c r="U774" s="4"/>
      <c r="V774" s="4"/>
      <c r="W774" s="4"/>
      <c r="X774" s="4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55"/>
      <c r="P775" s="4"/>
      <c r="Q775" s="4"/>
      <c r="R775" s="4"/>
      <c r="S775" s="4"/>
      <c r="T775" s="4"/>
      <c r="U775" s="4"/>
      <c r="V775" s="4"/>
      <c r="W775" s="4"/>
      <c r="X775" s="4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55"/>
      <c r="P776" s="4"/>
      <c r="Q776" s="4"/>
      <c r="R776" s="4"/>
      <c r="S776" s="4"/>
      <c r="T776" s="4"/>
      <c r="U776" s="4"/>
      <c r="V776" s="4"/>
      <c r="W776" s="4"/>
      <c r="X776" s="4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55"/>
      <c r="P777" s="4"/>
      <c r="Q777" s="4"/>
      <c r="R777" s="4"/>
      <c r="S777" s="4"/>
      <c r="T777" s="4"/>
      <c r="U777" s="4"/>
      <c r="V777" s="4"/>
      <c r="W777" s="4"/>
      <c r="X777" s="4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55"/>
      <c r="P778" s="4"/>
      <c r="Q778" s="4"/>
      <c r="R778" s="4"/>
      <c r="S778" s="4"/>
      <c r="T778" s="4"/>
      <c r="U778" s="4"/>
      <c r="V778" s="4"/>
      <c r="W778" s="4"/>
      <c r="X778" s="4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55"/>
      <c r="P779" s="4"/>
      <c r="Q779" s="4"/>
      <c r="R779" s="4"/>
      <c r="S779" s="4"/>
      <c r="T779" s="4"/>
      <c r="U779" s="4"/>
      <c r="V779" s="4"/>
      <c r="W779" s="4"/>
      <c r="X779" s="4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55"/>
      <c r="P780" s="4"/>
      <c r="Q780" s="4"/>
      <c r="R780" s="4"/>
      <c r="S780" s="4"/>
      <c r="T780" s="4"/>
      <c r="U780" s="4"/>
      <c r="V780" s="4"/>
      <c r="W780" s="4"/>
      <c r="X780" s="4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55"/>
      <c r="P781" s="4"/>
      <c r="Q781" s="4"/>
      <c r="R781" s="4"/>
      <c r="S781" s="4"/>
      <c r="T781" s="4"/>
      <c r="U781" s="4"/>
      <c r="V781" s="4"/>
      <c r="W781" s="4"/>
      <c r="X781" s="4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55"/>
      <c r="P782" s="4"/>
      <c r="Q782" s="4"/>
      <c r="R782" s="4"/>
      <c r="S782" s="4"/>
      <c r="T782" s="4"/>
      <c r="U782" s="4"/>
      <c r="V782" s="4"/>
      <c r="W782" s="4"/>
      <c r="X782" s="4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55"/>
      <c r="P783" s="4"/>
      <c r="Q783" s="4"/>
      <c r="R783" s="4"/>
      <c r="S783" s="4"/>
      <c r="T783" s="4"/>
      <c r="U783" s="4"/>
      <c r="V783" s="4"/>
      <c r="W783" s="4"/>
      <c r="X783" s="4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55"/>
      <c r="P784" s="4"/>
      <c r="Q784" s="4"/>
      <c r="R784" s="4"/>
      <c r="S784" s="4"/>
      <c r="T784" s="4"/>
      <c r="U784" s="4"/>
      <c r="V784" s="4"/>
      <c r="W784" s="4"/>
      <c r="X784" s="4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55"/>
      <c r="P785" s="4"/>
      <c r="Q785" s="4"/>
      <c r="R785" s="4"/>
      <c r="S785" s="4"/>
      <c r="T785" s="4"/>
      <c r="U785" s="4"/>
      <c r="V785" s="4"/>
      <c r="W785" s="4"/>
      <c r="X785" s="4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55"/>
      <c r="P786" s="4"/>
      <c r="Q786" s="4"/>
      <c r="R786" s="4"/>
      <c r="S786" s="4"/>
      <c r="T786" s="4"/>
      <c r="U786" s="4"/>
      <c r="V786" s="4"/>
      <c r="W786" s="4"/>
      <c r="X786" s="4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55"/>
      <c r="P787" s="4"/>
      <c r="Q787" s="4"/>
      <c r="R787" s="4"/>
      <c r="S787" s="4"/>
      <c r="T787" s="4"/>
      <c r="U787" s="4"/>
      <c r="V787" s="4"/>
      <c r="W787" s="4"/>
      <c r="X787" s="4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55"/>
      <c r="P788" s="4"/>
      <c r="Q788" s="4"/>
      <c r="R788" s="4"/>
      <c r="S788" s="4"/>
      <c r="T788" s="4"/>
      <c r="U788" s="4"/>
      <c r="V788" s="4"/>
      <c r="W788" s="4"/>
      <c r="X788" s="4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55"/>
      <c r="P789" s="4"/>
      <c r="Q789" s="4"/>
      <c r="R789" s="4"/>
      <c r="S789" s="4"/>
      <c r="T789" s="4"/>
      <c r="U789" s="4"/>
      <c r="V789" s="4"/>
      <c r="W789" s="4"/>
      <c r="X789" s="4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55"/>
      <c r="P790" s="4"/>
      <c r="Q790" s="4"/>
      <c r="R790" s="4"/>
      <c r="S790" s="4"/>
      <c r="T790" s="4"/>
      <c r="U790" s="4"/>
      <c r="V790" s="4"/>
      <c r="W790" s="4"/>
      <c r="X790" s="4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55"/>
      <c r="P791" s="4"/>
      <c r="Q791" s="4"/>
      <c r="R791" s="4"/>
      <c r="S791" s="4"/>
      <c r="T791" s="4"/>
      <c r="U791" s="4"/>
      <c r="V791" s="4"/>
      <c r="W791" s="4"/>
      <c r="X791" s="4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55"/>
      <c r="P792" s="4"/>
      <c r="Q792" s="4"/>
      <c r="R792" s="4"/>
      <c r="S792" s="4"/>
      <c r="T792" s="4"/>
      <c r="U792" s="4"/>
      <c r="V792" s="4"/>
      <c r="W792" s="4"/>
      <c r="X792" s="4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55"/>
      <c r="P793" s="4"/>
      <c r="Q793" s="4"/>
      <c r="R793" s="4"/>
      <c r="S793" s="4"/>
      <c r="T793" s="4"/>
      <c r="U793" s="4"/>
      <c r="V793" s="4"/>
      <c r="W793" s="4"/>
      <c r="X793" s="4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55"/>
      <c r="P794" s="4"/>
      <c r="Q794" s="4"/>
      <c r="R794" s="4"/>
      <c r="S794" s="4"/>
      <c r="T794" s="4"/>
      <c r="U794" s="4"/>
      <c r="V794" s="4"/>
      <c r="W794" s="4"/>
      <c r="X794" s="4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55"/>
      <c r="P795" s="4"/>
      <c r="Q795" s="4"/>
      <c r="R795" s="4"/>
      <c r="S795" s="4"/>
      <c r="T795" s="4"/>
      <c r="U795" s="4"/>
      <c r="V795" s="4"/>
      <c r="W795" s="4"/>
      <c r="X795" s="4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55"/>
      <c r="P796" s="4"/>
      <c r="Q796" s="4"/>
      <c r="R796" s="4"/>
      <c r="S796" s="4"/>
      <c r="T796" s="4"/>
      <c r="U796" s="4"/>
      <c r="V796" s="4"/>
      <c r="W796" s="4"/>
      <c r="X796" s="4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55"/>
      <c r="P797" s="4"/>
      <c r="Q797" s="4"/>
      <c r="R797" s="4"/>
      <c r="S797" s="4"/>
      <c r="T797" s="4"/>
      <c r="U797" s="4"/>
      <c r="V797" s="4"/>
      <c r="W797" s="4"/>
      <c r="X797" s="4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55"/>
      <c r="P798" s="4"/>
      <c r="Q798" s="4"/>
      <c r="R798" s="4"/>
      <c r="S798" s="4"/>
      <c r="T798" s="4"/>
      <c r="U798" s="4"/>
      <c r="V798" s="4"/>
      <c r="W798" s="4"/>
      <c r="X798" s="4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55"/>
      <c r="P799" s="4"/>
      <c r="Q799" s="4"/>
      <c r="R799" s="4"/>
      <c r="S799" s="4"/>
      <c r="T799" s="4"/>
      <c r="U799" s="4"/>
      <c r="V799" s="4"/>
      <c r="W799" s="4"/>
      <c r="X799" s="4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55"/>
      <c r="P800" s="4"/>
      <c r="Q800" s="4"/>
      <c r="R800" s="4"/>
      <c r="S800" s="4"/>
      <c r="T800" s="4"/>
      <c r="U800" s="4"/>
      <c r="V800" s="4"/>
      <c r="W800" s="4"/>
      <c r="X800" s="4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55"/>
      <c r="P801" s="4"/>
      <c r="Q801" s="4"/>
      <c r="R801" s="4"/>
      <c r="S801" s="4"/>
      <c r="T801" s="4"/>
      <c r="U801" s="4"/>
      <c r="V801" s="4"/>
      <c r="W801" s="4"/>
      <c r="X801" s="4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55"/>
      <c r="P802" s="4"/>
      <c r="Q802" s="4"/>
      <c r="R802" s="4"/>
      <c r="S802" s="4"/>
      <c r="T802" s="4"/>
      <c r="U802" s="4"/>
      <c r="V802" s="4"/>
      <c r="W802" s="4"/>
      <c r="X802" s="4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55"/>
      <c r="P803" s="4"/>
      <c r="Q803" s="4"/>
      <c r="R803" s="4"/>
      <c r="S803" s="4"/>
      <c r="T803" s="4"/>
      <c r="U803" s="4"/>
      <c r="V803" s="4"/>
      <c r="W803" s="4"/>
      <c r="X803" s="4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55"/>
      <c r="P804" s="4"/>
      <c r="Q804" s="4"/>
      <c r="R804" s="4"/>
      <c r="S804" s="4"/>
      <c r="T804" s="4"/>
      <c r="U804" s="4"/>
      <c r="V804" s="4"/>
      <c r="W804" s="4"/>
      <c r="X804" s="4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55"/>
      <c r="P805" s="4"/>
      <c r="Q805" s="4"/>
      <c r="R805" s="4"/>
      <c r="S805" s="4"/>
      <c r="T805" s="4"/>
      <c r="U805" s="4"/>
      <c r="V805" s="4"/>
      <c r="W805" s="4"/>
      <c r="X805" s="4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55"/>
      <c r="P806" s="4"/>
      <c r="Q806" s="4"/>
      <c r="R806" s="4"/>
      <c r="S806" s="4"/>
      <c r="T806" s="4"/>
      <c r="U806" s="4"/>
      <c r="V806" s="4"/>
      <c r="W806" s="4"/>
      <c r="X806" s="4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55"/>
      <c r="P807" s="4"/>
      <c r="Q807" s="4"/>
      <c r="R807" s="4"/>
      <c r="S807" s="4"/>
      <c r="T807" s="4"/>
      <c r="U807" s="4"/>
      <c r="V807" s="4"/>
      <c r="W807" s="4"/>
      <c r="X807" s="4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55"/>
      <c r="P808" s="4"/>
      <c r="Q808" s="4"/>
      <c r="R808" s="4"/>
      <c r="S808" s="4"/>
      <c r="T808" s="4"/>
      <c r="U808" s="4"/>
      <c r="V808" s="4"/>
      <c r="W808" s="4"/>
      <c r="X808" s="4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55"/>
      <c r="P809" s="4"/>
      <c r="Q809" s="4"/>
      <c r="R809" s="4"/>
      <c r="S809" s="4"/>
      <c r="T809" s="4"/>
      <c r="U809" s="4"/>
      <c r="V809" s="4"/>
      <c r="W809" s="4"/>
      <c r="X809" s="4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55"/>
      <c r="P810" s="4"/>
      <c r="Q810" s="4"/>
      <c r="R810" s="4"/>
      <c r="S810" s="4"/>
      <c r="T810" s="4"/>
      <c r="U810" s="4"/>
      <c r="V810" s="4"/>
      <c r="W810" s="4"/>
      <c r="X810" s="4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55"/>
      <c r="P811" s="4"/>
      <c r="Q811" s="4"/>
      <c r="R811" s="4"/>
      <c r="S811" s="4"/>
      <c r="T811" s="4"/>
      <c r="U811" s="4"/>
      <c r="V811" s="4"/>
      <c r="W811" s="4"/>
      <c r="X811" s="4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55"/>
      <c r="P812" s="4"/>
      <c r="Q812" s="4"/>
      <c r="R812" s="4"/>
      <c r="S812" s="4"/>
      <c r="T812" s="4"/>
      <c r="U812" s="4"/>
      <c r="V812" s="4"/>
      <c r="W812" s="4"/>
      <c r="X812" s="4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55"/>
      <c r="P813" s="4"/>
      <c r="Q813" s="4"/>
      <c r="R813" s="4"/>
      <c r="S813" s="4"/>
      <c r="T813" s="4"/>
      <c r="U813" s="4"/>
      <c r="V813" s="4"/>
      <c r="W813" s="4"/>
      <c r="X813" s="4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55"/>
      <c r="P814" s="4"/>
      <c r="Q814" s="4"/>
      <c r="R814" s="4"/>
      <c r="S814" s="4"/>
      <c r="T814" s="4"/>
      <c r="U814" s="4"/>
      <c r="V814" s="4"/>
      <c r="W814" s="4"/>
      <c r="X814" s="4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55"/>
      <c r="P815" s="4"/>
      <c r="Q815" s="4"/>
      <c r="R815" s="4"/>
      <c r="S815" s="4"/>
      <c r="T815" s="4"/>
      <c r="U815" s="4"/>
      <c r="V815" s="4"/>
      <c r="W815" s="4"/>
      <c r="X815" s="4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55"/>
      <c r="P816" s="4"/>
      <c r="Q816" s="4"/>
      <c r="R816" s="4"/>
      <c r="S816" s="4"/>
      <c r="T816" s="4"/>
      <c r="U816" s="4"/>
      <c r="V816" s="4"/>
      <c r="W816" s="4"/>
      <c r="X816" s="4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55"/>
      <c r="P817" s="4"/>
      <c r="Q817" s="4"/>
      <c r="R817" s="4"/>
      <c r="S817" s="4"/>
      <c r="T817" s="4"/>
      <c r="U817" s="4"/>
      <c r="V817" s="4"/>
      <c r="W817" s="4"/>
      <c r="X817" s="4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55"/>
      <c r="P818" s="4"/>
      <c r="Q818" s="4"/>
      <c r="R818" s="4"/>
      <c r="S818" s="4"/>
      <c r="T818" s="4"/>
      <c r="U818" s="4"/>
      <c r="V818" s="4"/>
      <c r="W818" s="4"/>
      <c r="X818" s="4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55"/>
      <c r="P819" s="4"/>
      <c r="Q819" s="4"/>
      <c r="R819" s="4"/>
      <c r="S819" s="4"/>
      <c r="T819" s="4"/>
      <c r="U819" s="4"/>
      <c r="V819" s="4"/>
      <c r="W819" s="4"/>
      <c r="X819" s="4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55"/>
      <c r="P820" s="4"/>
      <c r="Q820" s="4"/>
      <c r="R820" s="4"/>
      <c r="S820" s="4"/>
      <c r="T820" s="4"/>
      <c r="U820" s="4"/>
      <c r="V820" s="4"/>
      <c r="W820" s="4"/>
      <c r="X820" s="4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55"/>
      <c r="P821" s="4"/>
      <c r="Q821" s="4"/>
      <c r="R821" s="4"/>
      <c r="S821" s="4"/>
      <c r="T821" s="4"/>
      <c r="U821" s="4"/>
      <c r="V821" s="4"/>
      <c r="W821" s="4"/>
      <c r="X821" s="4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55"/>
      <c r="P822" s="4"/>
      <c r="Q822" s="4"/>
      <c r="R822" s="4"/>
      <c r="S822" s="4"/>
      <c r="T822" s="4"/>
      <c r="U822" s="4"/>
      <c r="V822" s="4"/>
      <c r="W822" s="4"/>
      <c r="X822" s="4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55"/>
      <c r="P823" s="4"/>
      <c r="Q823" s="4"/>
      <c r="R823" s="4"/>
      <c r="S823" s="4"/>
      <c r="T823" s="4"/>
      <c r="U823" s="4"/>
      <c r="V823" s="4"/>
      <c r="W823" s="4"/>
      <c r="X823" s="4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55"/>
      <c r="P824" s="4"/>
      <c r="Q824" s="4"/>
      <c r="R824" s="4"/>
      <c r="S824" s="4"/>
      <c r="T824" s="4"/>
      <c r="U824" s="4"/>
      <c r="V824" s="4"/>
      <c r="W824" s="4"/>
      <c r="X824" s="4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55"/>
      <c r="P825" s="4"/>
      <c r="Q825" s="4"/>
      <c r="R825" s="4"/>
      <c r="S825" s="4"/>
      <c r="T825" s="4"/>
      <c r="U825" s="4"/>
      <c r="V825" s="4"/>
      <c r="W825" s="4"/>
      <c r="X825" s="4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55"/>
      <c r="P826" s="4"/>
      <c r="Q826" s="4"/>
      <c r="R826" s="4"/>
      <c r="S826" s="4"/>
      <c r="T826" s="4"/>
      <c r="U826" s="4"/>
      <c r="V826" s="4"/>
      <c r="W826" s="4"/>
      <c r="X826" s="4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55"/>
      <c r="P827" s="4"/>
      <c r="Q827" s="4"/>
      <c r="R827" s="4"/>
      <c r="S827" s="4"/>
      <c r="T827" s="4"/>
      <c r="U827" s="4"/>
      <c r="V827" s="4"/>
      <c r="W827" s="4"/>
      <c r="X827" s="4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55"/>
      <c r="P828" s="4"/>
      <c r="Q828" s="4"/>
      <c r="R828" s="4"/>
      <c r="S828" s="4"/>
      <c r="T828" s="4"/>
      <c r="U828" s="4"/>
      <c r="V828" s="4"/>
      <c r="W828" s="4"/>
      <c r="X828" s="4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55"/>
      <c r="P829" s="4"/>
      <c r="Q829" s="4"/>
      <c r="R829" s="4"/>
      <c r="S829" s="4"/>
      <c r="T829" s="4"/>
      <c r="U829" s="4"/>
      <c r="V829" s="4"/>
      <c r="W829" s="4"/>
      <c r="X829" s="4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55"/>
      <c r="P830" s="4"/>
      <c r="Q830" s="4"/>
      <c r="R830" s="4"/>
      <c r="S830" s="4"/>
      <c r="T830" s="4"/>
      <c r="U830" s="4"/>
      <c r="V830" s="4"/>
      <c r="W830" s="4"/>
      <c r="X830" s="4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55"/>
      <c r="P831" s="4"/>
      <c r="Q831" s="4"/>
      <c r="R831" s="4"/>
      <c r="S831" s="4"/>
      <c r="T831" s="4"/>
      <c r="U831" s="4"/>
      <c r="V831" s="4"/>
      <c r="W831" s="4"/>
      <c r="X831" s="4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55"/>
      <c r="P832" s="4"/>
      <c r="Q832" s="4"/>
      <c r="R832" s="4"/>
      <c r="S832" s="4"/>
      <c r="T832" s="4"/>
      <c r="U832" s="4"/>
      <c r="V832" s="4"/>
      <c r="W832" s="4"/>
      <c r="X832" s="4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55"/>
      <c r="P833" s="4"/>
      <c r="Q833" s="4"/>
      <c r="R833" s="4"/>
      <c r="S833" s="4"/>
      <c r="T833" s="4"/>
      <c r="U833" s="4"/>
      <c r="V833" s="4"/>
      <c r="W833" s="4"/>
      <c r="X833" s="4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55"/>
      <c r="P834" s="4"/>
      <c r="Q834" s="4"/>
      <c r="R834" s="4"/>
      <c r="S834" s="4"/>
      <c r="T834" s="4"/>
      <c r="U834" s="4"/>
      <c r="V834" s="4"/>
      <c r="W834" s="4"/>
      <c r="X834" s="4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55"/>
      <c r="P835" s="4"/>
      <c r="Q835" s="4"/>
      <c r="R835" s="4"/>
      <c r="S835" s="4"/>
      <c r="T835" s="4"/>
      <c r="U835" s="4"/>
      <c r="V835" s="4"/>
      <c r="W835" s="4"/>
      <c r="X835" s="4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55"/>
      <c r="P836" s="4"/>
      <c r="Q836" s="4"/>
      <c r="R836" s="4"/>
      <c r="S836" s="4"/>
      <c r="T836" s="4"/>
      <c r="U836" s="4"/>
      <c r="V836" s="4"/>
      <c r="W836" s="4"/>
      <c r="X836" s="4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55"/>
      <c r="P837" s="4"/>
      <c r="Q837" s="4"/>
      <c r="R837" s="4"/>
      <c r="S837" s="4"/>
      <c r="T837" s="4"/>
      <c r="U837" s="4"/>
      <c r="V837" s="4"/>
      <c r="W837" s="4"/>
      <c r="X837" s="4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55"/>
      <c r="P838" s="4"/>
      <c r="Q838" s="4"/>
      <c r="R838" s="4"/>
      <c r="S838" s="4"/>
      <c r="T838" s="4"/>
      <c r="U838" s="4"/>
      <c r="V838" s="4"/>
      <c r="W838" s="4"/>
      <c r="X838" s="4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55"/>
      <c r="P839" s="4"/>
      <c r="Q839" s="4"/>
      <c r="R839" s="4"/>
      <c r="S839" s="4"/>
      <c r="T839" s="4"/>
      <c r="U839" s="4"/>
      <c r="V839" s="4"/>
      <c r="W839" s="4"/>
      <c r="X839" s="4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55"/>
      <c r="P840" s="4"/>
      <c r="Q840" s="4"/>
      <c r="R840" s="4"/>
      <c r="S840" s="4"/>
      <c r="T840" s="4"/>
      <c r="U840" s="4"/>
      <c r="V840" s="4"/>
      <c r="W840" s="4"/>
      <c r="X840" s="4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55"/>
      <c r="P841" s="4"/>
      <c r="Q841" s="4"/>
      <c r="R841" s="4"/>
      <c r="S841" s="4"/>
      <c r="T841" s="4"/>
      <c r="U841" s="4"/>
      <c r="V841" s="4"/>
      <c r="W841" s="4"/>
      <c r="X841" s="4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55"/>
      <c r="P842" s="4"/>
      <c r="Q842" s="4"/>
      <c r="R842" s="4"/>
      <c r="S842" s="4"/>
      <c r="T842" s="4"/>
      <c r="U842" s="4"/>
      <c r="V842" s="4"/>
      <c r="W842" s="4"/>
      <c r="X842" s="4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55"/>
      <c r="P843" s="4"/>
      <c r="Q843" s="4"/>
      <c r="R843" s="4"/>
      <c r="S843" s="4"/>
      <c r="T843" s="4"/>
      <c r="U843" s="4"/>
      <c r="V843" s="4"/>
      <c r="W843" s="4"/>
      <c r="X843" s="4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55"/>
      <c r="P844" s="4"/>
      <c r="Q844" s="4"/>
      <c r="R844" s="4"/>
      <c r="S844" s="4"/>
      <c r="T844" s="4"/>
      <c r="U844" s="4"/>
      <c r="V844" s="4"/>
      <c r="W844" s="4"/>
      <c r="X844" s="4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55"/>
      <c r="P845" s="4"/>
      <c r="Q845" s="4"/>
      <c r="R845" s="4"/>
      <c r="S845" s="4"/>
      <c r="T845" s="4"/>
      <c r="U845" s="4"/>
      <c r="V845" s="4"/>
      <c r="W845" s="4"/>
      <c r="X845" s="4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55"/>
      <c r="P846" s="4"/>
      <c r="Q846" s="4"/>
      <c r="R846" s="4"/>
      <c r="S846" s="4"/>
      <c r="T846" s="4"/>
      <c r="U846" s="4"/>
      <c r="V846" s="4"/>
      <c r="W846" s="4"/>
      <c r="X846" s="4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55"/>
      <c r="P847" s="4"/>
      <c r="Q847" s="4"/>
      <c r="R847" s="4"/>
      <c r="S847" s="4"/>
      <c r="T847" s="4"/>
      <c r="U847" s="4"/>
      <c r="V847" s="4"/>
      <c r="W847" s="4"/>
      <c r="X847" s="4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55"/>
      <c r="P848" s="4"/>
      <c r="Q848" s="4"/>
      <c r="R848" s="4"/>
      <c r="S848" s="4"/>
      <c r="T848" s="4"/>
      <c r="U848" s="4"/>
      <c r="V848" s="4"/>
      <c r="W848" s="4"/>
      <c r="X848" s="4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55"/>
      <c r="P849" s="4"/>
      <c r="Q849" s="4"/>
      <c r="R849" s="4"/>
      <c r="S849" s="4"/>
      <c r="T849" s="4"/>
      <c r="U849" s="4"/>
      <c r="V849" s="4"/>
      <c r="W849" s="4"/>
      <c r="X849" s="4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55"/>
      <c r="P850" s="4"/>
      <c r="Q850" s="4"/>
      <c r="R850" s="4"/>
      <c r="S850" s="4"/>
      <c r="T850" s="4"/>
      <c r="U850" s="4"/>
      <c r="V850" s="4"/>
      <c r="W850" s="4"/>
      <c r="X850" s="4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55"/>
      <c r="P851" s="4"/>
      <c r="Q851" s="4"/>
      <c r="R851" s="4"/>
      <c r="S851" s="4"/>
      <c r="T851" s="4"/>
      <c r="U851" s="4"/>
      <c r="V851" s="4"/>
      <c r="W851" s="4"/>
      <c r="X851" s="4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55"/>
      <c r="P852" s="4"/>
      <c r="Q852" s="4"/>
      <c r="R852" s="4"/>
      <c r="S852" s="4"/>
      <c r="T852" s="4"/>
      <c r="U852" s="4"/>
      <c r="V852" s="4"/>
      <c r="W852" s="4"/>
      <c r="X852" s="4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55"/>
      <c r="P853" s="4"/>
      <c r="Q853" s="4"/>
      <c r="R853" s="4"/>
      <c r="S853" s="4"/>
      <c r="T853" s="4"/>
      <c r="U853" s="4"/>
      <c r="V853" s="4"/>
      <c r="W853" s="4"/>
      <c r="X853" s="4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55"/>
      <c r="P854" s="4"/>
      <c r="Q854" s="4"/>
      <c r="R854" s="4"/>
      <c r="S854" s="4"/>
      <c r="T854" s="4"/>
      <c r="U854" s="4"/>
      <c r="V854" s="4"/>
      <c r="W854" s="4"/>
      <c r="X854" s="4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55"/>
      <c r="P855" s="4"/>
      <c r="Q855" s="4"/>
      <c r="R855" s="4"/>
      <c r="S855" s="4"/>
      <c r="T855" s="4"/>
      <c r="U855" s="4"/>
      <c r="V855" s="4"/>
      <c r="W855" s="4"/>
      <c r="X855" s="4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55"/>
      <c r="P856" s="4"/>
      <c r="Q856" s="4"/>
      <c r="R856" s="4"/>
      <c r="S856" s="4"/>
      <c r="T856" s="4"/>
      <c r="U856" s="4"/>
      <c r="V856" s="4"/>
      <c r="W856" s="4"/>
      <c r="X856" s="4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55"/>
      <c r="P857" s="4"/>
      <c r="Q857" s="4"/>
      <c r="R857" s="4"/>
      <c r="S857" s="4"/>
      <c r="T857" s="4"/>
      <c r="U857" s="4"/>
      <c r="V857" s="4"/>
      <c r="W857" s="4"/>
      <c r="X857" s="4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55"/>
      <c r="P858" s="4"/>
      <c r="Q858" s="4"/>
      <c r="R858" s="4"/>
      <c r="S858" s="4"/>
      <c r="T858" s="4"/>
      <c r="U858" s="4"/>
      <c r="V858" s="4"/>
      <c r="W858" s="4"/>
      <c r="X858" s="4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55"/>
      <c r="P859" s="4"/>
      <c r="Q859" s="4"/>
      <c r="R859" s="4"/>
      <c r="S859" s="4"/>
      <c r="T859" s="4"/>
      <c r="U859" s="4"/>
      <c r="V859" s="4"/>
      <c r="W859" s="4"/>
      <c r="X859" s="4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55"/>
      <c r="P860" s="4"/>
      <c r="Q860" s="4"/>
      <c r="R860" s="4"/>
      <c r="S860" s="4"/>
      <c r="T860" s="4"/>
      <c r="U860" s="4"/>
      <c r="V860" s="4"/>
      <c r="W860" s="4"/>
      <c r="X860" s="4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55"/>
      <c r="P861" s="4"/>
      <c r="Q861" s="4"/>
      <c r="R861" s="4"/>
      <c r="S861" s="4"/>
      <c r="T861" s="4"/>
      <c r="U861" s="4"/>
      <c r="V861" s="4"/>
      <c r="W861" s="4"/>
      <c r="X861" s="4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55"/>
      <c r="P862" s="4"/>
      <c r="Q862" s="4"/>
      <c r="R862" s="4"/>
      <c r="S862" s="4"/>
      <c r="T862" s="4"/>
      <c r="U862" s="4"/>
      <c r="V862" s="4"/>
      <c r="W862" s="4"/>
      <c r="X862" s="4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55"/>
      <c r="P863" s="4"/>
      <c r="Q863" s="4"/>
      <c r="R863" s="4"/>
      <c r="S863" s="4"/>
      <c r="T863" s="4"/>
      <c r="U863" s="4"/>
      <c r="V863" s="4"/>
      <c r="W863" s="4"/>
      <c r="X863" s="4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55"/>
      <c r="P864" s="4"/>
      <c r="Q864" s="4"/>
      <c r="R864" s="4"/>
      <c r="S864" s="4"/>
      <c r="T864" s="4"/>
      <c r="U864" s="4"/>
      <c r="V864" s="4"/>
      <c r="W864" s="4"/>
      <c r="X864" s="4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55"/>
      <c r="P865" s="4"/>
      <c r="Q865" s="4"/>
      <c r="R865" s="4"/>
      <c r="S865" s="4"/>
      <c r="T865" s="4"/>
      <c r="U865" s="4"/>
      <c r="V865" s="4"/>
      <c r="W865" s="4"/>
      <c r="X865" s="4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55"/>
      <c r="P866" s="4"/>
      <c r="Q866" s="4"/>
      <c r="R866" s="4"/>
      <c r="S866" s="4"/>
      <c r="T866" s="4"/>
      <c r="U866" s="4"/>
      <c r="V866" s="4"/>
      <c r="W866" s="4"/>
      <c r="X866" s="4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55"/>
      <c r="P867" s="4"/>
      <c r="Q867" s="4"/>
      <c r="R867" s="4"/>
      <c r="S867" s="4"/>
      <c r="T867" s="4"/>
      <c r="U867" s="4"/>
      <c r="V867" s="4"/>
      <c r="W867" s="4"/>
      <c r="X867" s="4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55"/>
      <c r="P868" s="4"/>
      <c r="Q868" s="4"/>
      <c r="R868" s="4"/>
      <c r="S868" s="4"/>
      <c r="T868" s="4"/>
      <c r="U868" s="4"/>
      <c r="V868" s="4"/>
      <c r="W868" s="4"/>
      <c r="X868" s="4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55"/>
      <c r="P869" s="4"/>
      <c r="Q869" s="4"/>
      <c r="R869" s="4"/>
      <c r="S869" s="4"/>
      <c r="T869" s="4"/>
      <c r="U869" s="4"/>
      <c r="V869" s="4"/>
      <c r="W869" s="4"/>
      <c r="X869" s="4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55"/>
      <c r="P870" s="4"/>
      <c r="Q870" s="4"/>
      <c r="R870" s="4"/>
      <c r="S870" s="4"/>
      <c r="T870" s="4"/>
      <c r="U870" s="4"/>
      <c r="V870" s="4"/>
      <c r="W870" s="4"/>
      <c r="X870" s="4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55"/>
      <c r="P871" s="4"/>
      <c r="Q871" s="4"/>
      <c r="R871" s="4"/>
      <c r="S871" s="4"/>
      <c r="T871" s="4"/>
      <c r="U871" s="4"/>
      <c r="V871" s="4"/>
      <c r="W871" s="4"/>
      <c r="X871" s="4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55"/>
      <c r="P872" s="4"/>
      <c r="Q872" s="4"/>
      <c r="R872" s="4"/>
      <c r="S872" s="4"/>
      <c r="T872" s="4"/>
      <c r="U872" s="4"/>
      <c r="V872" s="4"/>
      <c r="W872" s="4"/>
      <c r="X872" s="4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55"/>
      <c r="P873" s="4"/>
      <c r="Q873" s="4"/>
      <c r="R873" s="4"/>
      <c r="S873" s="4"/>
      <c r="T873" s="4"/>
      <c r="U873" s="4"/>
      <c r="V873" s="4"/>
      <c r="W873" s="4"/>
      <c r="X873" s="4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55"/>
      <c r="P874" s="4"/>
      <c r="Q874" s="4"/>
      <c r="R874" s="4"/>
      <c r="S874" s="4"/>
      <c r="T874" s="4"/>
      <c r="U874" s="4"/>
      <c r="V874" s="4"/>
      <c r="W874" s="4"/>
      <c r="X874" s="4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55"/>
      <c r="P875" s="4"/>
      <c r="Q875" s="4"/>
      <c r="R875" s="4"/>
      <c r="S875" s="4"/>
      <c r="T875" s="4"/>
      <c r="U875" s="4"/>
      <c r="V875" s="4"/>
      <c r="W875" s="4"/>
      <c r="X875" s="4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55"/>
      <c r="P876" s="4"/>
      <c r="Q876" s="4"/>
      <c r="R876" s="4"/>
      <c r="S876" s="4"/>
      <c r="T876" s="4"/>
      <c r="U876" s="4"/>
      <c r="V876" s="4"/>
      <c r="W876" s="4"/>
      <c r="X876" s="4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55"/>
      <c r="P877" s="4"/>
      <c r="Q877" s="4"/>
      <c r="R877" s="4"/>
      <c r="S877" s="4"/>
      <c r="T877" s="4"/>
      <c r="U877" s="4"/>
      <c r="V877" s="4"/>
      <c r="W877" s="4"/>
      <c r="X877" s="4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55"/>
      <c r="P878" s="4"/>
      <c r="Q878" s="4"/>
      <c r="R878" s="4"/>
      <c r="S878" s="4"/>
      <c r="T878" s="4"/>
      <c r="U878" s="4"/>
      <c r="V878" s="4"/>
      <c r="W878" s="4"/>
      <c r="X878" s="4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55"/>
      <c r="P879" s="4"/>
      <c r="Q879" s="4"/>
      <c r="R879" s="4"/>
      <c r="S879" s="4"/>
      <c r="T879" s="4"/>
      <c r="U879" s="4"/>
      <c r="V879" s="4"/>
      <c r="W879" s="4"/>
      <c r="X879" s="4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55"/>
      <c r="P880" s="4"/>
      <c r="Q880" s="4"/>
      <c r="R880" s="4"/>
      <c r="S880" s="4"/>
      <c r="T880" s="4"/>
      <c r="U880" s="4"/>
      <c r="V880" s="4"/>
      <c r="W880" s="4"/>
      <c r="X880" s="4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55"/>
      <c r="P881" s="4"/>
      <c r="Q881" s="4"/>
      <c r="R881" s="4"/>
      <c r="S881" s="4"/>
      <c r="T881" s="4"/>
      <c r="U881" s="4"/>
      <c r="V881" s="4"/>
      <c r="W881" s="4"/>
      <c r="X881" s="4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55"/>
      <c r="P882" s="4"/>
      <c r="Q882" s="4"/>
      <c r="R882" s="4"/>
      <c r="S882" s="4"/>
      <c r="T882" s="4"/>
      <c r="U882" s="4"/>
      <c r="V882" s="4"/>
      <c r="W882" s="4"/>
      <c r="X882" s="4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55"/>
      <c r="P883" s="4"/>
      <c r="Q883" s="4"/>
      <c r="R883" s="4"/>
      <c r="S883" s="4"/>
      <c r="T883" s="4"/>
      <c r="U883" s="4"/>
      <c r="V883" s="4"/>
      <c r="W883" s="4"/>
      <c r="X883" s="4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55"/>
      <c r="P884" s="4"/>
      <c r="Q884" s="4"/>
      <c r="R884" s="4"/>
      <c r="S884" s="4"/>
      <c r="T884" s="4"/>
      <c r="U884" s="4"/>
      <c r="V884" s="4"/>
      <c r="W884" s="4"/>
      <c r="X884" s="4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55"/>
      <c r="P885" s="4"/>
      <c r="Q885" s="4"/>
      <c r="R885" s="4"/>
      <c r="S885" s="4"/>
      <c r="T885" s="4"/>
      <c r="U885" s="4"/>
      <c r="V885" s="4"/>
      <c r="W885" s="4"/>
      <c r="X885" s="4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55"/>
      <c r="P886" s="4"/>
      <c r="Q886" s="4"/>
      <c r="R886" s="4"/>
      <c r="S886" s="4"/>
      <c r="T886" s="4"/>
      <c r="U886" s="4"/>
      <c r="V886" s="4"/>
      <c r="W886" s="4"/>
      <c r="X886" s="4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55"/>
      <c r="P887" s="4"/>
      <c r="Q887" s="4"/>
      <c r="R887" s="4"/>
      <c r="S887" s="4"/>
      <c r="T887" s="4"/>
      <c r="U887" s="4"/>
      <c r="V887" s="4"/>
      <c r="W887" s="4"/>
      <c r="X887" s="4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55"/>
      <c r="P888" s="4"/>
      <c r="Q888" s="4"/>
      <c r="R888" s="4"/>
      <c r="S888" s="4"/>
      <c r="T888" s="4"/>
      <c r="U888" s="4"/>
      <c r="V888" s="4"/>
      <c r="W888" s="4"/>
      <c r="X888" s="4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55"/>
      <c r="P889" s="4"/>
      <c r="Q889" s="4"/>
      <c r="R889" s="4"/>
      <c r="S889" s="4"/>
      <c r="T889" s="4"/>
      <c r="U889" s="4"/>
      <c r="V889" s="4"/>
      <c r="W889" s="4"/>
      <c r="X889" s="4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55"/>
      <c r="P890" s="4"/>
      <c r="Q890" s="4"/>
      <c r="R890" s="4"/>
      <c r="S890" s="4"/>
      <c r="T890" s="4"/>
      <c r="U890" s="4"/>
      <c r="V890" s="4"/>
      <c r="W890" s="4"/>
      <c r="X890" s="4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55"/>
      <c r="P891" s="4"/>
      <c r="Q891" s="4"/>
      <c r="R891" s="4"/>
      <c r="S891" s="4"/>
      <c r="T891" s="4"/>
      <c r="U891" s="4"/>
      <c r="V891" s="4"/>
      <c r="W891" s="4"/>
      <c r="X891" s="4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55"/>
      <c r="P892" s="4"/>
      <c r="Q892" s="4"/>
      <c r="R892" s="4"/>
      <c r="S892" s="4"/>
      <c r="T892" s="4"/>
      <c r="U892" s="4"/>
      <c r="V892" s="4"/>
      <c r="W892" s="4"/>
      <c r="X892" s="4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55"/>
      <c r="P893" s="4"/>
      <c r="Q893" s="4"/>
      <c r="R893" s="4"/>
      <c r="S893" s="4"/>
      <c r="T893" s="4"/>
      <c r="U893" s="4"/>
      <c r="V893" s="4"/>
      <c r="W893" s="4"/>
      <c r="X893" s="4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55"/>
      <c r="P894" s="4"/>
      <c r="Q894" s="4"/>
      <c r="R894" s="4"/>
      <c r="S894" s="4"/>
      <c r="T894" s="4"/>
      <c r="U894" s="4"/>
      <c r="V894" s="4"/>
      <c r="W894" s="4"/>
      <c r="X894" s="4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55"/>
      <c r="P895" s="4"/>
      <c r="Q895" s="4"/>
      <c r="R895" s="4"/>
      <c r="S895" s="4"/>
      <c r="T895" s="4"/>
      <c r="U895" s="4"/>
      <c r="V895" s="4"/>
      <c r="W895" s="4"/>
      <c r="X895" s="4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55"/>
      <c r="P896" s="4"/>
      <c r="Q896" s="4"/>
      <c r="R896" s="4"/>
      <c r="S896" s="4"/>
      <c r="T896" s="4"/>
      <c r="U896" s="4"/>
      <c r="V896" s="4"/>
      <c r="W896" s="4"/>
      <c r="X896" s="4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55"/>
      <c r="P897" s="4"/>
      <c r="Q897" s="4"/>
      <c r="R897" s="4"/>
      <c r="S897" s="4"/>
      <c r="T897" s="4"/>
      <c r="U897" s="4"/>
      <c r="V897" s="4"/>
      <c r="W897" s="4"/>
      <c r="X897" s="4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55"/>
      <c r="P898" s="4"/>
      <c r="Q898" s="4"/>
      <c r="R898" s="4"/>
      <c r="S898" s="4"/>
      <c r="T898" s="4"/>
      <c r="U898" s="4"/>
      <c r="V898" s="4"/>
      <c r="W898" s="4"/>
      <c r="X898" s="4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55"/>
      <c r="P899" s="4"/>
      <c r="Q899" s="4"/>
      <c r="R899" s="4"/>
      <c r="S899" s="4"/>
      <c r="T899" s="4"/>
      <c r="U899" s="4"/>
      <c r="V899" s="4"/>
      <c r="W899" s="4"/>
      <c r="X899" s="4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55"/>
      <c r="P900" s="4"/>
      <c r="Q900" s="4"/>
      <c r="R900" s="4"/>
      <c r="S900" s="4"/>
      <c r="T900" s="4"/>
      <c r="U900" s="4"/>
      <c r="V900" s="4"/>
      <c r="W900" s="4"/>
      <c r="X900" s="4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55"/>
      <c r="P901" s="4"/>
      <c r="Q901" s="4"/>
      <c r="R901" s="4"/>
      <c r="S901" s="4"/>
      <c r="T901" s="4"/>
      <c r="U901" s="4"/>
      <c r="V901" s="4"/>
      <c r="W901" s="4"/>
      <c r="X901" s="4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55"/>
      <c r="P902" s="4"/>
      <c r="Q902" s="4"/>
      <c r="R902" s="4"/>
      <c r="S902" s="4"/>
      <c r="T902" s="4"/>
      <c r="U902" s="4"/>
      <c r="V902" s="4"/>
      <c r="W902" s="4"/>
      <c r="X902" s="4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55"/>
      <c r="P903" s="4"/>
      <c r="Q903" s="4"/>
      <c r="R903" s="4"/>
      <c r="S903" s="4"/>
      <c r="T903" s="4"/>
      <c r="U903" s="4"/>
      <c r="V903" s="4"/>
      <c r="W903" s="4"/>
      <c r="X903" s="4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55"/>
      <c r="P904" s="4"/>
      <c r="Q904" s="4"/>
      <c r="R904" s="4"/>
      <c r="S904" s="4"/>
      <c r="T904" s="4"/>
      <c r="U904" s="4"/>
      <c r="V904" s="4"/>
      <c r="W904" s="4"/>
      <c r="X904" s="4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55"/>
      <c r="P905" s="4"/>
      <c r="Q905" s="4"/>
      <c r="R905" s="4"/>
      <c r="S905" s="4"/>
      <c r="T905" s="4"/>
      <c r="U905" s="4"/>
      <c r="V905" s="4"/>
      <c r="W905" s="4"/>
      <c r="X905" s="4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55"/>
      <c r="P906" s="4"/>
      <c r="Q906" s="4"/>
      <c r="R906" s="4"/>
      <c r="S906" s="4"/>
      <c r="T906" s="4"/>
      <c r="U906" s="4"/>
      <c r="V906" s="4"/>
      <c r="W906" s="4"/>
      <c r="X906" s="4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55"/>
      <c r="P907" s="4"/>
      <c r="Q907" s="4"/>
      <c r="R907" s="4"/>
      <c r="S907" s="4"/>
      <c r="T907" s="4"/>
      <c r="U907" s="4"/>
      <c r="V907" s="4"/>
      <c r="W907" s="4"/>
      <c r="X907" s="4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55"/>
      <c r="P908" s="4"/>
      <c r="Q908" s="4"/>
      <c r="R908" s="4"/>
      <c r="S908" s="4"/>
      <c r="T908" s="4"/>
      <c r="U908" s="4"/>
      <c r="V908" s="4"/>
      <c r="W908" s="4"/>
      <c r="X908" s="4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55"/>
      <c r="P909" s="4"/>
      <c r="Q909" s="4"/>
      <c r="R909" s="4"/>
      <c r="S909" s="4"/>
      <c r="T909" s="4"/>
      <c r="U909" s="4"/>
      <c r="V909" s="4"/>
      <c r="W909" s="4"/>
      <c r="X909" s="4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55"/>
      <c r="P910" s="4"/>
      <c r="Q910" s="4"/>
      <c r="R910" s="4"/>
      <c r="S910" s="4"/>
      <c r="T910" s="4"/>
      <c r="U910" s="4"/>
      <c r="V910" s="4"/>
      <c r="W910" s="4"/>
      <c r="X910" s="4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55"/>
      <c r="P911" s="4"/>
      <c r="Q911" s="4"/>
      <c r="R911" s="4"/>
      <c r="S911" s="4"/>
      <c r="T911" s="4"/>
      <c r="U911" s="4"/>
      <c r="V911" s="4"/>
      <c r="W911" s="4"/>
      <c r="X911" s="4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55"/>
      <c r="P912" s="4"/>
      <c r="Q912" s="4"/>
      <c r="R912" s="4"/>
      <c r="S912" s="4"/>
      <c r="T912" s="4"/>
      <c r="U912" s="4"/>
      <c r="V912" s="4"/>
      <c r="W912" s="4"/>
      <c r="X912" s="4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55"/>
      <c r="P913" s="4"/>
      <c r="Q913" s="4"/>
      <c r="R913" s="4"/>
      <c r="S913" s="4"/>
      <c r="T913" s="4"/>
      <c r="U913" s="4"/>
      <c r="V913" s="4"/>
      <c r="W913" s="4"/>
      <c r="X913" s="4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55"/>
      <c r="P914" s="4"/>
      <c r="Q914" s="4"/>
      <c r="R914" s="4"/>
      <c r="S914" s="4"/>
      <c r="T914" s="4"/>
      <c r="U914" s="4"/>
      <c r="V914" s="4"/>
      <c r="W914" s="4"/>
      <c r="X914" s="4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55"/>
      <c r="P915" s="4"/>
      <c r="Q915" s="4"/>
      <c r="R915" s="4"/>
      <c r="S915" s="4"/>
      <c r="T915" s="4"/>
      <c r="U915" s="4"/>
      <c r="V915" s="4"/>
      <c r="W915" s="4"/>
      <c r="X915" s="4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  <c r="BE915" s="55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55"/>
      <c r="P916" s="4"/>
      <c r="Q916" s="4"/>
      <c r="R916" s="4"/>
      <c r="S916" s="4"/>
      <c r="T916" s="4"/>
      <c r="U916" s="4"/>
      <c r="V916" s="4"/>
      <c r="W916" s="4"/>
      <c r="X916" s="4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  <c r="BE916" s="55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55"/>
      <c r="P917" s="4"/>
      <c r="Q917" s="4"/>
      <c r="R917" s="4"/>
      <c r="S917" s="4"/>
      <c r="T917" s="4"/>
      <c r="U917" s="4"/>
      <c r="V917" s="4"/>
      <c r="W917" s="4"/>
      <c r="X917" s="4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55"/>
      <c r="P918" s="4"/>
      <c r="Q918" s="4"/>
      <c r="R918" s="4"/>
      <c r="S918" s="4"/>
      <c r="T918" s="4"/>
      <c r="U918" s="4"/>
      <c r="V918" s="4"/>
      <c r="W918" s="4"/>
      <c r="X918" s="4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55"/>
      <c r="P919" s="4"/>
      <c r="Q919" s="4"/>
      <c r="R919" s="4"/>
      <c r="S919" s="4"/>
      <c r="T919" s="4"/>
      <c r="U919" s="4"/>
      <c r="V919" s="4"/>
      <c r="W919" s="4"/>
      <c r="X919" s="4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55"/>
      <c r="P920" s="4"/>
      <c r="Q920" s="4"/>
      <c r="R920" s="4"/>
      <c r="S920" s="4"/>
      <c r="T920" s="4"/>
      <c r="U920" s="4"/>
      <c r="V920" s="4"/>
      <c r="W920" s="4"/>
      <c r="X920" s="4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55"/>
      <c r="P921" s="4"/>
      <c r="Q921" s="4"/>
      <c r="R921" s="4"/>
      <c r="S921" s="4"/>
      <c r="T921" s="4"/>
      <c r="U921" s="4"/>
      <c r="V921" s="4"/>
      <c r="W921" s="4"/>
      <c r="X921" s="4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  <c r="BE921" s="55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55"/>
      <c r="P922" s="4"/>
      <c r="Q922" s="4"/>
      <c r="R922" s="4"/>
      <c r="S922" s="4"/>
      <c r="T922" s="4"/>
      <c r="U922" s="4"/>
      <c r="V922" s="4"/>
      <c r="W922" s="4"/>
      <c r="X922" s="4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  <c r="BE922" s="55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55"/>
      <c r="P923" s="4"/>
      <c r="Q923" s="4"/>
      <c r="R923" s="4"/>
      <c r="S923" s="4"/>
      <c r="T923" s="4"/>
      <c r="U923" s="4"/>
      <c r="V923" s="4"/>
      <c r="W923" s="4"/>
      <c r="X923" s="4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  <c r="BE923" s="55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55"/>
      <c r="P924" s="4"/>
      <c r="Q924" s="4"/>
      <c r="R924" s="4"/>
      <c r="S924" s="4"/>
      <c r="T924" s="4"/>
      <c r="U924" s="4"/>
      <c r="V924" s="4"/>
      <c r="W924" s="4"/>
      <c r="X924" s="4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  <c r="BE924" s="55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55"/>
      <c r="P925" s="4"/>
      <c r="Q925" s="4"/>
      <c r="R925" s="4"/>
      <c r="S925" s="4"/>
      <c r="T925" s="4"/>
      <c r="U925" s="4"/>
      <c r="V925" s="4"/>
      <c r="W925" s="4"/>
      <c r="X925" s="4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  <c r="BE925" s="55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55"/>
      <c r="P926" s="4"/>
      <c r="Q926" s="4"/>
      <c r="R926" s="4"/>
      <c r="S926" s="4"/>
      <c r="T926" s="4"/>
      <c r="U926" s="4"/>
      <c r="V926" s="4"/>
      <c r="W926" s="4"/>
      <c r="X926" s="4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55"/>
      <c r="P927" s="4"/>
      <c r="Q927" s="4"/>
      <c r="R927" s="4"/>
      <c r="S927" s="4"/>
      <c r="T927" s="4"/>
      <c r="U927" s="4"/>
      <c r="V927" s="4"/>
      <c r="W927" s="4"/>
      <c r="X927" s="4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55"/>
      <c r="P928" s="4"/>
      <c r="Q928" s="4"/>
      <c r="R928" s="4"/>
      <c r="S928" s="4"/>
      <c r="T928" s="4"/>
      <c r="U928" s="4"/>
      <c r="V928" s="4"/>
      <c r="W928" s="4"/>
      <c r="X928" s="4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55"/>
      <c r="P929" s="4"/>
      <c r="Q929" s="4"/>
      <c r="R929" s="4"/>
      <c r="S929" s="4"/>
      <c r="T929" s="4"/>
      <c r="U929" s="4"/>
      <c r="V929" s="4"/>
      <c r="W929" s="4"/>
      <c r="X929" s="4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  <c r="BE929" s="55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55"/>
      <c r="P930" s="4"/>
      <c r="Q930" s="4"/>
      <c r="R930" s="4"/>
      <c r="S930" s="4"/>
      <c r="T930" s="4"/>
      <c r="U930" s="4"/>
      <c r="V930" s="4"/>
      <c r="W930" s="4"/>
      <c r="X930" s="4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  <c r="BE930" s="55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55"/>
      <c r="P931" s="4"/>
      <c r="Q931" s="4"/>
      <c r="R931" s="4"/>
      <c r="S931" s="4"/>
      <c r="T931" s="4"/>
      <c r="U931" s="4"/>
      <c r="V931" s="4"/>
      <c r="W931" s="4"/>
      <c r="X931" s="4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  <c r="BE931" s="55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55"/>
      <c r="P932" s="4"/>
      <c r="Q932" s="4"/>
      <c r="R932" s="4"/>
      <c r="S932" s="4"/>
      <c r="T932" s="4"/>
      <c r="U932" s="4"/>
      <c r="V932" s="4"/>
      <c r="W932" s="4"/>
      <c r="X932" s="4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55"/>
      <c r="P933" s="4"/>
      <c r="Q933" s="4"/>
      <c r="R933" s="4"/>
      <c r="S933" s="4"/>
      <c r="T933" s="4"/>
      <c r="U933" s="4"/>
      <c r="V933" s="4"/>
      <c r="W933" s="4"/>
      <c r="X933" s="4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55"/>
      <c r="P934" s="4"/>
      <c r="Q934" s="4"/>
      <c r="R934" s="4"/>
      <c r="S934" s="4"/>
      <c r="T934" s="4"/>
      <c r="U934" s="4"/>
      <c r="V934" s="4"/>
      <c r="W934" s="4"/>
      <c r="X934" s="4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  <c r="BE934" s="55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55"/>
      <c r="P935" s="4"/>
      <c r="Q935" s="4"/>
      <c r="R935" s="4"/>
      <c r="S935" s="4"/>
      <c r="T935" s="4"/>
      <c r="U935" s="4"/>
      <c r="V935" s="4"/>
      <c r="W935" s="4"/>
      <c r="X935" s="4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  <c r="BE935" s="55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55"/>
      <c r="P936" s="4"/>
      <c r="Q936" s="4"/>
      <c r="R936" s="4"/>
      <c r="S936" s="4"/>
      <c r="T936" s="4"/>
      <c r="U936" s="4"/>
      <c r="V936" s="4"/>
      <c r="W936" s="4"/>
      <c r="X936" s="4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  <c r="BE936" s="55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55"/>
      <c r="P937" s="4"/>
      <c r="Q937" s="4"/>
      <c r="R937" s="4"/>
      <c r="S937" s="4"/>
      <c r="T937" s="4"/>
      <c r="U937" s="4"/>
      <c r="V937" s="4"/>
      <c r="W937" s="4"/>
      <c r="X937" s="4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  <c r="BE937" s="55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55"/>
      <c r="P938" s="4"/>
      <c r="Q938" s="4"/>
      <c r="R938" s="4"/>
      <c r="S938" s="4"/>
      <c r="T938" s="4"/>
      <c r="U938" s="4"/>
      <c r="V938" s="4"/>
      <c r="W938" s="4"/>
      <c r="X938" s="4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  <c r="BE938" s="55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55"/>
      <c r="P939" s="4"/>
      <c r="Q939" s="4"/>
      <c r="R939" s="4"/>
      <c r="S939" s="4"/>
      <c r="T939" s="4"/>
      <c r="U939" s="4"/>
      <c r="V939" s="4"/>
      <c r="W939" s="4"/>
      <c r="X939" s="4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  <c r="BE939" s="55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55"/>
      <c r="P940" s="4"/>
      <c r="Q940" s="4"/>
      <c r="R940" s="4"/>
      <c r="S940" s="4"/>
      <c r="T940" s="4"/>
      <c r="U940" s="4"/>
      <c r="V940" s="4"/>
      <c r="W940" s="4"/>
      <c r="X940" s="4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  <c r="BE940" s="55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55"/>
      <c r="P941" s="4"/>
      <c r="Q941" s="4"/>
      <c r="R941" s="4"/>
      <c r="S941" s="4"/>
      <c r="T941" s="4"/>
      <c r="U941" s="4"/>
      <c r="V941" s="4"/>
      <c r="W941" s="4"/>
      <c r="X941" s="4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55"/>
      <c r="P942" s="4"/>
      <c r="Q942" s="4"/>
      <c r="R942" s="4"/>
      <c r="S942" s="4"/>
      <c r="T942" s="4"/>
      <c r="U942" s="4"/>
      <c r="V942" s="4"/>
      <c r="W942" s="4"/>
      <c r="X942" s="4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55"/>
      <c r="P943" s="4"/>
      <c r="Q943" s="4"/>
      <c r="R943" s="4"/>
      <c r="S943" s="4"/>
      <c r="T943" s="4"/>
      <c r="U943" s="4"/>
      <c r="V943" s="4"/>
      <c r="W943" s="4"/>
      <c r="X943" s="4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55"/>
      <c r="P944" s="4"/>
      <c r="Q944" s="4"/>
      <c r="R944" s="4"/>
      <c r="S944" s="4"/>
      <c r="T944" s="4"/>
      <c r="U944" s="4"/>
      <c r="V944" s="4"/>
      <c r="W944" s="4"/>
      <c r="X944" s="4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55"/>
      <c r="P945" s="4"/>
      <c r="Q945" s="4"/>
      <c r="R945" s="4"/>
      <c r="S945" s="4"/>
      <c r="T945" s="4"/>
      <c r="U945" s="4"/>
      <c r="V945" s="4"/>
      <c r="W945" s="4"/>
      <c r="X945" s="4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55"/>
      <c r="P946" s="4"/>
      <c r="Q946" s="4"/>
      <c r="R946" s="4"/>
      <c r="S946" s="4"/>
      <c r="T946" s="4"/>
      <c r="U946" s="4"/>
      <c r="V946" s="4"/>
      <c r="W946" s="4"/>
      <c r="X946" s="4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55"/>
      <c r="P947" s="4"/>
      <c r="Q947" s="4"/>
      <c r="R947" s="4"/>
      <c r="S947" s="4"/>
      <c r="T947" s="4"/>
      <c r="U947" s="4"/>
      <c r="V947" s="4"/>
      <c r="W947" s="4"/>
      <c r="X947" s="4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55"/>
      <c r="P948" s="4"/>
      <c r="Q948" s="4"/>
      <c r="R948" s="4"/>
      <c r="S948" s="4"/>
      <c r="T948" s="4"/>
      <c r="U948" s="4"/>
      <c r="V948" s="4"/>
      <c r="W948" s="4"/>
      <c r="X948" s="4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55"/>
      <c r="P949" s="4"/>
      <c r="Q949" s="4"/>
      <c r="R949" s="4"/>
      <c r="S949" s="4"/>
      <c r="T949" s="4"/>
      <c r="U949" s="4"/>
      <c r="V949" s="4"/>
      <c r="W949" s="4"/>
      <c r="X949" s="4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  <c r="BE949" s="55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55"/>
      <c r="P950" s="4"/>
      <c r="Q950" s="4"/>
      <c r="R950" s="4"/>
      <c r="S950" s="4"/>
      <c r="T950" s="4"/>
      <c r="U950" s="4"/>
      <c r="V950" s="4"/>
      <c r="W950" s="4"/>
      <c r="X950" s="4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55"/>
      <c r="P951" s="4"/>
      <c r="Q951" s="4"/>
      <c r="R951" s="4"/>
      <c r="S951" s="4"/>
      <c r="T951" s="4"/>
      <c r="U951" s="4"/>
      <c r="V951" s="4"/>
      <c r="W951" s="4"/>
      <c r="X951" s="4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55"/>
      <c r="P952" s="4"/>
      <c r="Q952" s="4"/>
      <c r="R952" s="4"/>
      <c r="S952" s="4"/>
      <c r="T952" s="4"/>
      <c r="U952" s="4"/>
      <c r="V952" s="4"/>
      <c r="W952" s="4"/>
      <c r="X952" s="4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55"/>
      <c r="P953" s="4"/>
      <c r="Q953" s="4"/>
      <c r="R953" s="4"/>
      <c r="S953" s="4"/>
      <c r="T953" s="4"/>
      <c r="U953" s="4"/>
      <c r="V953" s="4"/>
      <c r="W953" s="4"/>
      <c r="X953" s="4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55"/>
      <c r="P954" s="4"/>
      <c r="Q954" s="4"/>
      <c r="R954" s="4"/>
      <c r="S954" s="4"/>
      <c r="T954" s="4"/>
      <c r="U954" s="4"/>
      <c r="V954" s="4"/>
      <c r="W954" s="4"/>
      <c r="X954" s="4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  <c r="BE954" s="55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55"/>
      <c r="P955" s="4"/>
      <c r="Q955" s="4"/>
      <c r="R955" s="4"/>
      <c r="S955" s="4"/>
      <c r="T955" s="4"/>
      <c r="U955" s="4"/>
      <c r="V955" s="4"/>
      <c r="W955" s="4"/>
      <c r="X955" s="4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  <c r="BE955" s="55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55"/>
      <c r="P956" s="4"/>
      <c r="Q956" s="4"/>
      <c r="R956" s="4"/>
      <c r="S956" s="4"/>
      <c r="T956" s="4"/>
      <c r="U956" s="4"/>
      <c r="V956" s="4"/>
      <c r="W956" s="4"/>
      <c r="X956" s="4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  <c r="BE956" s="55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55"/>
      <c r="P957" s="4"/>
      <c r="Q957" s="4"/>
      <c r="R957" s="4"/>
      <c r="S957" s="4"/>
      <c r="T957" s="4"/>
      <c r="U957" s="4"/>
      <c r="V957" s="4"/>
      <c r="W957" s="4"/>
      <c r="X957" s="4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  <c r="BE957" s="55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55"/>
      <c r="P958" s="4"/>
      <c r="Q958" s="4"/>
      <c r="R958" s="4"/>
      <c r="S958" s="4"/>
      <c r="T958" s="4"/>
      <c r="U958" s="4"/>
      <c r="V958" s="4"/>
      <c r="W958" s="4"/>
      <c r="X958" s="4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  <c r="BE958" s="55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55"/>
      <c r="P959" s="4"/>
      <c r="Q959" s="4"/>
      <c r="R959" s="4"/>
      <c r="S959" s="4"/>
      <c r="T959" s="4"/>
      <c r="U959" s="4"/>
      <c r="V959" s="4"/>
      <c r="W959" s="4"/>
      <c r="X959" s="4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  <c r="BE959" s="55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55"/>
      <c r="P960" s="4"/>
      <c r="Q960" s="4"/>
      <c r="R960" s="4"/>
      <c r="S960" s="4"/>
      <c r="T960" s="4"/>
      <c r="U960" s="4"/>
      <c r="V960" s="4"/>
      <c r="W960" s="4"/>
      <c r="X960" s="4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  <c r="BE960" s="55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55"/>
      <c r="P961" s="4"/>
      <c r="Q961" s="4"/>
      <c r="R961" s="4"/>
      <c r="S961" s="4"/>
      <c r="T961" s="4"/>
      <c r="U961" s="4"/>
      <c r="V961" s="4"/>
      <c r="W961" s="4"/>
      <c r="X961" s="4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  <c r="BE961" s="55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55"/>
      <c r="P962" s="4"/>
      <c r="Q962" s="4"/>
      <c r="R962" s="4"/>
      <c r="S962" s="4"/>
      <c r="T962" s="4"/>
      <c r="U962" s="4"/>
      <c r="V962" s="4"/>
      <c r="W962" s="4"/>
      <c r="X962" s="4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  <c r="BE962" s="55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55"/>
      <c r="P963" s="4"/>
      <c r="Q963" s="4"/>
      <c r="R963" s="4"/>
      <c r="S963" s="4"/>
      <c r="T963" s="4"/>
      <c r="U963" s="4"/>
      <c r="V963" s="4"/>
      <c r="W963" s="4"/>
      <c r="X963" s="4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55"/>
      <c r="P964" s="4"/>
      <c r="Q964" s="4"/>
      <c r="R964" s="4"/>
      <c r="S964" s="4"/>
      <c r="T964" s="4"/>
      <c r="U964" s="4"/>
      <c r="V964" s="4"/>
      <c r="W964" s="4"/>
      <c r="X964" s="4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  <c r="BE964" s="55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55"/>
      <c r="P965" s="4"/>
      <c r="Q965" s="4"/>
      <c r="R965" s="4"/>
      <c r="S965" s="4"/>
      <c r="T965" s="4"/>
      <c r="U965" s="4"/>
      <c r="V965" s="4"/>
      <c r="W965" s="4"/>
      <c r="X965" s="4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  <c r="BE965" s="55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55"/>
      <c r="P966" s="4"/>
      <c r="Q966" s="4"/>
      <c r="R966" s="4"/>
      <c r="S966" s="4"/>
      <c r="T966" s="4"/>
      <c r="U966" s="4"/>
      <c r="V966" s="4"/>
      <c r="W966" s="4"/>
      <c r="X966" s="4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  <c r="BE966" s="55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55"/>
      <c r="P967" s="4"/>
      <c r="Q967" s="4"/>
      <c r="R967" s="4"/>
      <c r="S967" s="4"/>
      <c r="T967" s="4"/>
      <c r="U967" s="4"/>
      <c r="V967" s="4"/>
      <c r="W967" s="4"/>
      <c r="X967" s="4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  <c r="BE967" s="55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55"/>
      <c r="P968" s="4"/>
      <c r="Q968" s="4"/>
      <c r="R968" s="4"/>
      <c r="S968" s="4"/>
      <c r="T968" s="4"/>
      <c r="U968" s="4"/>
      <c r="V968" s="4"/>
      <c r="W968" s="4"/>
      <c r="X968" s="4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  <c r="BE968" s="55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55"/>
      <c r="P969" s="4"/>
      <c r="Q969" s="4"/>
      <c r="R969" s="4"/>
      <c r="S969" s="4"/>
      <c r="T969" s="4"/>
      <c r="U969" s="4"/>
      <c r="V969" s="4"/>
      <c r="W969" s="4"/>
      <c r="X969" s="4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  <c r="BE969" s="55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55"/>
      <c r="P970" s="4"/>
      <c r="Q970" s="4"/>
      <c r="R970" s="4"/>
      <c r="S970" s="4"/>
      <c r="T970" s="4"/>
      <c r="U970" s="4"/>
      <c r="V970" s="4"/>
      <c r="W970" s="4"/>
      <c r="X970" s="4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  <c r="BE970" s="55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55"/>
      <c r="P971" s="4"/>
      <c r="Q971" s="4"/>
      <c r="R971" s="4"/>
      <c r="S971" s="4"/>
      <c r="T971" s="4"/>
      <c r="U971" s="4"/>
      <c r="V971" s="4"/>
      <c r="W971" s="4"/>
      <c r="X971" s="4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  <c r="BE971" s="55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55"/>
      <c r="P972" s="4"/>
      <c r="Q972" s="4"/>
      <c r="R972" s="4"/>
      <c r="S972" s="4"/>
      <c r="T972" s="4"/>
      <c r="U972" s="4"/>
      <c r="V972" s="4"/>
      <c r="W972" s="4"/>
      <c r="X972" s="4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  <c r="BE972" s="55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55"/>
      <c r="P973" s="4"/>
      <c r="Q973" s="4"/>
      <c r="R973" s="4"/>
      <c r="S973" s="4"/>
      <c r="T973" s="4"/>
      <c r="U973" s="4"/>
      <c r="V973" s="4"/>
      <c r="W973" s="4"/>
      <c r="X973" s="4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  <c r="BE973" s="55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55"/>
      <c r="P974" s="4"/>
      <c r="Q974" s="4"/>
      <c r="R974" s="4"/>
      <c r="S974" s="4"/>
      <c r="T974" s="4"/>
      <c r="U974" s="4"/>
      <c r="V974" s="4"/>
      <c r="W974" s="4"/>
      <c r="X974" s="4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  <c r="BE974" s="55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55"/>
      <c r="P975" s="4"/>
      <c r="Q975" s="4"/>
      <c r="R975" s="4"/>
      <c r="S975" s="4"/>
      <c r="T975" s="4"/>
      <c r="U975" s="4"/>
      <c r="V975" s="4"/>
      <c r="W975" s="4"/>
      <c r="X975" s="4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  <c r="BE975" s="55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55"/>
      <c r="P976" s="4"/>
      <c r="Q976" s="4"/>
      <c r="R976" s="4"/>
      <c r="S976" s="4"/>
      <c r="T976" s="4"/>
      <c r="U976" s="4"/>
      <c r="V976" s="4"/>
      <c r="W976" s="4"/>
      <c r="X976" s="4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  <c r="BE976" s="55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55"/>
      <c r="P977" s="4"/>
      <c r="Q977" s="4"/>
      <c r="R977" s="4"/>
      <c r="S977" s="4"/>
      <c r="T977" s="4"/>
      <c r="U977" s="4"/>
      <c r="V977" s="4"/>
      <c r="W977" s="4"/>
      <c r="X977" s="4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  <c r="BE977" s="55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55"/>
      <c r="P978" s="4"/>
      <c r="Q978" s="4"/>
      <c r="R978" s="4"/>
      <c r="S978" s="4"/>
      <c r="T978" s="4"/>
      <c r="U978" s="4"/>
      <c r="V978" s="4"/>
      <c r="W978" s="4"/>
      <c r="X978" s="4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  <c r="BE978" s="55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55"/>
      <c r="P979" s="4"/>
      <c r="Q979" s="4"/>
      <c r="R979" s="4"/>
      <c r="S979" s="4"/>
      <c r="T979" s="4"/>
      <c r="U979" s="4"/>
      <c r="V979" s="4"/>
      <c r="W979" s="4"/>
      <c r="X979" s="4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  <c r="BE979" s="55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55"/>
      <c r="P980" s="4"/>
      <c r="Q980" s="4"/>
      <c r="R980" s="4"/>
      <c r="S980" s="4"/>
      <c r="T980" s="4"/>
      <c r="U980" s="4"/>
      <c r="V980" s="4"/>
      <c r="W980" s="4"/>
      <c r="X980" s="4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  <c r="BE980" s="55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55"/>
      <c r="P981" s="4"/>
      <c r="Q981" s="4"/>
      <c r="R981" s="4"/>
      <c r="S981" s="4"/>
      <c r="T981" s="4"/>
      <c r="U981" s="4"/>
      <c r="V981" s="4"/>
      <c r="W981" s="4"/>
      <c r="X981" s="4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  <c r="BE981" s="55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55"/>
      <c r="P982" s="4"/>
      <c r="Q982" s="4"/>
      <c r="R982" s="4"/>
      <c r="S982" s="4"/>
      <c r="T982" s="4"/>
      <c r="U982" s="4"/>
      <c r="V982" s="4"/>
      <c r="W982" s="4"/>
      <c r="X982" s="4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  <c r="BE982" s="55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55"/>
      <c r="P983" s="4"/>
      <c r="Q983" s="4"/>
      <c r="R983" s="4"/>
      <c r="S983" s="4"/>
      <c r="T983" s="4"/>
      <c r="U983" s="4"/>
      <c r="V983" s="4"/>
      <c r="W983" s="4"/>
      <c r="X983" s="4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  <c r="BE983" s="55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55"/>
      <c r="P984" s="4"/>
      <c r="Q984" s="4"/>
      <c r="R984" s="4"/>
      <c r="S984" s="4"/>
      <c r="T984" s="4"/>
      <c r="U984" s="4"/>
      <c r="V984" s="4"/>
      <c r="W984" s="4"/>
      <c r="X984" s="4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  <c r="BE984" s="55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55"/>
      <c r="P985" s="4"/>
      <c r="Q985" s="4"/>
      <c r="R985" s="4"/>
      <c r="S985" s="4"/>
      <c r="T985" s="4"/>
      <c r="U985" s="4"/>
      <c r="V985" s="4"/>
      <c r="W985" s="4"/>
      <c r="X985" s="4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  <c r="BE985" s="55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55"/>
      <c r="P986" s="4"/>
      <c r="Q986" s="4"/>
      <c r="R986" s="4"/>
      <c r="S986" s="4"/>
      <c r="T986" s="4"/>
      <c r="U986" s="4"/>
      <c r="V986" s="4"/>
      <c r="W986" s="4"/>
      <c r="X986" s="4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  <c r="BE986" s="55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55"/>
      <c r="P987" s="4"/>
      <c r="Q987" s="4"/>
      <c r="R987" s="4"/>
      <c r="S987" s="4"/>
      <c r="T987" s="4"/>
      <c r="U987" s="4"/>
      <c r="V987" s="4"/>
      <c r="W987" s="4"/>
      <c r="X987" s="4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  <c r="BE987" s="55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55"/>
      <c r="P988" s="4"/>
      <c r="Q988" s="4"/>
      <c r="R988" s="4"/>
      <c r="S988" s="4"/>
      <c r="T988" s="4"/>
      <c r="U988" s="4"/>
      <c r="V988" s="4"/>
      <c r="W988" s="4"/>
      <c r="X988" s="4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  <c r="BE988" s="55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55"/>
      <c r="P989" s="4"/>
      <c r="Q989" s="4"/>
      <c r="R989" s="4"/>
      <c r="S989" s="4"/>
      <c r="T989" s="4"/>
      <c r="U989" s="4"/>
      <c r="V989" s="4"/>
      <c r="W989" s="4"/>
      <c r="X989" s="4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  <c r="BE989" s="55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55"/>
      <c r="P990" s="4"/>
      <c r="Q990" s="4"/>
      <c r="R990" s="4"/>
      <c r="S990" s="4"/>
      <c r="T990" s="4"/>
      <c r="U990" s="4"/>
      <c r="V990" s="4"/>
      <c r="W990" s="4"/>
      <c r="X990" s="4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  <c r="BE990" s="55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55"/>
      <c r="P991" s="4"/>
      <c r="Q991" s="4"/>
      <c r="R991" s="4"/>
      <c r="S991" s="4"/>
      <c r="T991" s="4"/>
      <c r="U991" s="4"/>
      <c r="V991" s="4"/>
      <c r="W991" s="4"/>
      <c r="X991" s="4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  <c r="BE991" s="55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55"/>
      <c r="P992" s="4"/>
      <c r="Q992" s="4"/>
      <c r="R992" s="4"/>
      <c r="S992" s="4"/>
      <c r="T992" s="4"/>
      <c r="U992" s="4"/>
      <c r="V992" s="4"/>
      <c r="W992" s="4"/>
      <c r="X992" s="4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  <c r="BE992" s="55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55"/>
      <c r="P993" s="4"/>
      <c r="Q993" s="4"/>
      <c r="R993" s="4"/>
      <c r="S993" s="4"/>
      <c r="T993" s="4"/>
      <c r="U993" s="4"/>
      <c r="V993" s="4"/>
      <c r="W993" s="4"/>
      <c r="X993" s="4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  <c r="BE993" s="55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55"/>
      <c r="P994" s="4"/>
      <c r="Q994" s="4"/>
      <c r="R994" s="4"/>
      <c r="S994" s="4"/>
      <c r="T994" s="4"/>
      <c r="U994" s="4"/>
      <c r="V994" s="4"/>
      <c r="W994" s="4"/>
      <c r="X994" s="4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  <c r="BE994" s="55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55"/>
      <c r="P995" s="4"/>
      <c r="Q995" s="4"/>
      <c r="R995" s="4"/>
      <c r="S995" s="4"/>
      <c r="T995" s="4"/>
      <c r="U995" s="4"/>
      <c r="V995" s="4"/>
      <c r="W995" s="4"/>
      <c r="X995" s="4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  <c r="BE995" s="55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55"/>
      <c r="P996" s="4"/>
      <c r="Q996" s="4"/>
      <c r="R996" s="4"/>
      <c r="S996" s="4"/>
      <c r="T996" s="4"/>
      <c r="U996" s="4"/>
      <c r="V996" s="4"/>
      <c r="W996" s="4"/>
      <c r="X996" s="4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  <c r="BE996" s="55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55"/>
      <c r="P997" s="4"/>
      <c r="Q997" s="4"/>
      <c r="R997" s="4"/>
      <c r="S997" s="4"/>
      <c r="T997" s="4"/>
      <c r="U997" s="4"/>
      <c r="V997" s="4"/>
      <c r="W997" s="4"/>
      <c r="X997" s="4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55"/>
      <c r="P998" s="4"/>
      <c r="Q998" s="4"/>
      <c r="R998" s="4"/>
      <c r="S998" s="4"/>
      <c r="T998" s="4"/>
      <c r="U998" s="4"/>
      <c r="V998" s="4"/>
      <c r="W998" s="4"/>
      <c r="X998" s="4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55"/>
      <c r="P999" s="4"/>
      <c r="Q999" s="4"/>
      <c r="R999" s="4"/>
      <c r="S999" s="4"/>
      <c r="T999" s="4"/>
      <c r="U999" s="4"/>
      <c r="V999" s="4"/>
      <c r="W999" s="4"/>
      <c r="X999" s="4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55"/>
      <c r="P1000" s="4"/>
      <c r="Q1000" s="4"/>
      <c r="R1000" s="4"/>
      <c r="S1000" s="4"/>
      <c r="T1000" s="4"/>
      <c r="U1000" s="4"/>
      <c r="V1000" s="4"/>
      <c r="W1000" s="4"/>
      <c r="X1000" s="4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</row>
  </sheetData>
  <mergeCells count="422">
    <mergeCell ref="E133:G133"/>
    <mergeCell ref="E127:G127"/>
    <mergeCell ref="E128:G128"/>
    <mergeCell ref="E126:G126"/>
    <mergeCell ref="E121:G121"/>
    <mergeCell ref="E122:G122"/>
    <mergeCell ref="E123:G123"/>
    <mergeCell ref="E124:G124"/>
    <mergeCell ref="E125:G125"/>
    <mergeCell ref="E120:G120"/>
    <mergeCell ref="E116:G116"/>
    <mergeCell ref="E117:G117"/>
    <mergeCell ref="E118:G118"/>
    <mergeCell ref="E119:G119"/>
    <mergeCell ref="E115:G115"/>
    <mergeCell ref="E110:G110"/>
    <mergeCell ref="E111:G111"/>
    <mergeCell ref="E112:G112"/>
    <mergeCell ref="E113:G113"/>
    <mergeCell ref="E114:G114"/>
    <mergeCell ref="E109:G109"/>
    <mergeCell ref="E105:G105"/>
    <mergeCell ref="E106:G106"/>
    <mergeCell ref="E107:G107"/>
    <mergeCell ref="E108:G108"/>
    <mergeCell ref="E103:G103"/>
    <mergeCell ref="E104:G104"/>
    <mergeCell ref="E102:G102"/>
    <mergeCell ref="E100:G100"/>
    <mergeCell ref="E85:G85"/>
    <mergeCell ref="E84:G84"/>
    <mergeCell ref="E134:G134"/>
    <mergeCell ref="E135:G135"/>
    <mergeCell ref="E86:G86"/>
    <mergeCell ref="E87:G87"/>
    <mergeCell ref="E88:G88"/>
    <mergeCell ref="E89:G89"/>
    <mergeCell ref="E90:G90"/>
    <mergeCell ref="E78:G78"/>
    <mergeCell ref="E79:G79"/>
    <mergeCell ref="E80:G80"/>
    <mergeCell ref="E81:G81"/>
    <mergeCell ref="E82:G82"/>
    <mergeCell ref="E83:G83"/>
    <mergeCell ref="E75:G75"/>
    <mergeCell ref="E76:G76"/>
    <mergeCell ref="E77:G77"/>
    <mergeCell ref="E43:G43"/>
    <mergeCell ref="E41:G41"/>
    <mergeCell ref="E54:G54"/>
    <mergeCell ref="E49:G49"/>
    <mergeCell ref="E50:G50"/>
    <mergeCell ref="E44:G44"/>
    <mergeCell ref="E55:G55"/>
    <mergeCell ref="E56:G56"/>
    <mergeCell ref="E48:G48"/>
    <mergeCell ref="E26:G26"/>
    <mergeCell ref="E27:G27"/>
    <mergeCell ref="H8:H9"/>
    <mergeCell ref="K8:K9"/>
    <mergeCell ref="C7:R7"/>
    <mergeCell ref="O8:O9"/>
    <mergeCell ref="E35:G35"/>
    <mergeCell ref="E25:G25"/>
    <mergeCell ref="E21:G21"/>
    <mergeCell ref="E182:G182"/>
    <mergeCell ref="E181:G181"/>
    <mergeCell ref="E223:G223"/>
    <mergeCell ref="E224:G224"/>
    <mergeCell ref="E225:G225"/>
    <mergeCell ref="E226:G226"/>
    <mergeCell ref="E258:G258"/>
    <mergeCell ref="E259:G259"/>
    <mergeCell ref="E183:G183"/>
    <mergeCell ref="E184:G184"/>
    <mergeCell ref="E179:G179"/>
    <mergeCell ref="E180:G180"/>
    <mergeCell ref="E227:G227"/>
    <mergeCell ref="E202:G202"/>
    <mergeCell ref="E191:G191"/>
    <mergeCell ref="E192:G192"/>
    <mergeCell ref="E185:G185"/>
    <mergeCell ref="E201:G201"/>
    <mergeCell ref="E186:G186"/>
    <mergeCell ref="E187:G187"/>
    <mergeCell ref="E188:G188"/>
    <mergeCell ref="E189:G189"/>
    <mergeCell ref="E190:G190"/>
    <mergeCell ref="E169:G169"/>
    <mergeCell ref="E170:G170"/>
    <mergeCell ref="E171:G171"/>
    <mergeCell ref="E172:G172"/>
    <mergeCell ref="E175:G175"/>
    <mergeCell ref="E176:G176"/>
    <mergeCell ref="E174:G174"/>
    <mergeCell ref="E177:G177"/>
    <mergeCell ref="E178:G178"/>
    <mergeCell ref="E168:G168"/>
    <mergeCell ref="E167:G167"/>
    <mergeCell ref="E173:G173"/>
    <mergeCell ref="E260:G260"/>
    <mergeCell ref="E261:G261"/>
    <mergeCell ref="E262:G262"/>
    <mergeCell ref="E263:G263"/>
    <mergeCell ref="E277:G277"/>
    <mergeCell ref="E278:G278"/>
    <mergeCell ref="E276:G276"/>
    <mergeCell ref="E268:G268"/>
    <mergeCell ref="E275:G275"/>
    <mergeCell ref="E57:G57"/>
    <mergeCell ref="E58:G58"/>
    <mergeCell ref="E59:G59"/>
    <mergeCell ref="E37:G37"/>
    <mergeCell ref="E38:G38"/>
    <mergeCell ref="E39:G39"/>
    <mergeCell ref="E40:G40"/>
    <mergeCell ref="E164:G164"/>
    <mergeCell ref="E165:G165"/>
    <mergeCell ref="E166:G166"/>
    <mergeCell ref="E163:G163"/>
    <mergeCell ref="E162:G162"/>
    <mergeCell ref="E255:G255"/>
    <mergeCell ref="E264:G264"/>
    <mergeCell ref="E249:G249"/>
    <mergeCell ref="E250:G250"/>
    <mergeCell ref="E269:G269"/>
    <mergeCell ref="E270:G270"/>
    <mergeCell ref="E271:G271"/>
    <mergeCell ref="E272:G272"/>
    <mergeCell ref="E273:G273"/>
    <mergeCell ref="E274:G274"/>
    <mergeCell ref="E267:G267"/>
    <mergeCell ref="E265:G265"/>
    <mergeCell ref="E266:G266"/>
    <mergeCell ref="E279:G279"/>
    <mergeCell ref="E280:G280"/>
    <mergeCell ref="E281:G281"/>
    <mergeCell ref="E282:G282"/>
    <mergeCell ref="E251:G251"/>
    <mergeCell ref="E254:G254"/>
    <mergeCell ref="E246:G246"/>
    <mergeCell ref="E45:G45"/>
    <mergeCell ref="E46:G46"/>
    <mergeCell ref="E32:G32"/>
    <mergeCell ref="E33:G33"/>
    <mergeCell ref="E36:G36"/>
    <mergeCell ref="E65:G65"/>
    <mergeCell ref="E63:G63"/>
    <mergeCell ref="E61:G61"/>
    <mergeCell ref="E62:G62"/>
    <mergeCell ref="E52:G52"/>
    <mergeCell ref="E53:G53"/>
    <mergeCell ref="E66:G66"/>
    <mergeCell ref="E67:G67"/>
    <mergeCell ref="E68:G68"/>
    <mergeCell ref="E69:G69"/>
    <mergeCell ref="P8:P9"/>
    <mergeCell ref="N8:N9"/>
    <mergeCell ref="E70:G70"/>
    <mergeCell ref="E34:G34"/>
    <mergeCell ref="E151:G151"/>
    <mergeCell ref="E152:G152"/>
    <mergeCell ref="E150:G150"/>
    <mergeCell ref="E145:G145"/>
    <mergeCell ref="E146:G146"/>
    <mergeCell ref="E147:G147"/>
    <mergeCell ref="E148:G148"/>
    <mergeCell ref="E149:G149"/>
    <mergeCell ref="E144:G144"/>
    <mergeCell ref="E140:G140"/>
    <mergeCell ref="E141:G141"/>
    <mergeCell ref="E142:G142"/>
    <mergeCell ref="E143:G143"/>
    <mergeCell ref="E139:G139"/>
    <mergeCell ref="E138:G138"/>
    <mergeCell ref="E129:G129"/>
    <mergeCell ref="E130:G130"/>
    <mergeCell ref="E212:G212"/>
    <mergeCell ref="E213:G213"/>
    <mergeCell ref="E214:G214"/>
    <mergeCell ref="E215:G215"/>
    <mergeCell ref="E222:G222"/>
    <mergeCell ref="E203:G203"/>
    <mergeCell ref="E204:G204"/>
    <mergeCell ref="E205:G205"/>
    <mergeCell ref="E206:G206"/>
    <mergeCell ref="E207:G207"/>
    <mergeCell ref="E208:G208"/>
    <mergeCell ref="E210:G210"/>
    <mergeCell ref="E247:G247"/>
    <mergeCell ref="E248:G248"/>
    <mergeCell ref="E153:G153"/>
    <mergeCell ref="E154:G154"/>
    <mergeCell ref="E155:G155"/>
    <mergeCell ref="E156:G156"/>
    <mergeCell ref="E161:G161"/>
    <mergeCell ref="E158:G158"/>
    <mergeCell ref="E157:G157"/>
    <mergeCell ref="E217:G217"/>
    <mergeCell ref="E218:G218"/>
    <mergeCell ref="E219:G219"/>
    <mergeCell ref="E220:G220"/>
    <mergeCell ref="E221:G221"/>
    <mergeCell ref="E211:G211"/>
    <mergeCell ref="E216:G216"/>
    <mergeCell ref="E198:G198"/>
    <mergeCell ref="E199:G199"/>
    <mergeCell ref="E193:G193"/>
    <mergeCell ref="E194:G194"/>
    <mergeCell ref="E195:G195"/>
    <mergeCell ref="E196:G196"/>
    <mergeCell ref="E136:G136"/>
    <mergeCell ref="E137:G137"/>
    <mergeCell ref="E159:G159"/>
    <mergeCell ref="E160:G160"/>
    <mergeCell ref="E197:G197"/>
    <mergeCell ref="E209:G209"/>
    <mergeCell ref="E200:G200"/>
    <mergeCell ref="E131:G131"/>
    <mergeCell ref="E132:G132"/>
    <mergeCell ref="L8:L9"/>
    <mergeCell ref="E31:G31"/>
    <mergeCell ref="E30:G30"/>
    <mergeCell ref="E28:G28"/>
    <mergeCell ref="E29:G29"/>
    <mergeCell ref="I8:I9"/>
    <mergeCell ref="J8:J9"/>
    <mergeCell ref="E245:G245"/>
    <mergeCell ref="E244:G244"/>
    <mergeCell ref="T8:T9"/>
    <mergeCell ref="R8:R9"/>
    <mergeCell ref="Q8:Q9"/>
    <mergeCell ref="AH8:AM8"/>
    <mergeCell ref="M8:M9"/>
    <mergeCell ref="E101:G101"/>
    <mergeCell ref="E93:G93"/>
    <mergeCell ref="E94:G94"/>
    <mergeCell ref="E95:G95"/>
    <mergeCell ref="E97:G97"/>
    <mergeCell ref="E98:G98"/>
    <mergeCell ref="E99:G99"/>
    <mergeCell ref="E96:G96"/>
    <mergeCell ref="E229:G229"/>
    <mergeCell ref="E228:G228"/>
    <mergeCell ref="E51:G51"/>
    <mergeCell ref="E73:G73"/>
    <mergeCell ref="E74:G74"/>
    <mergeCell ref="E72:G72"/>
    <mergeCell ref="E71:G71"/>
    <mergeCell ref="E241:G241"/>
    <mergeCell ref="E242:G242"/>
    <mergeCell ref="E243:G243"/>
    <mergeCell ref="E235:G235"/>
    <mergeCell ref="E234:G234"/>
    <mergeCell ref="E232:G232"/>
    <mergeCell ref="E233:G233"/>
    <mergeCell ref="E236:G236"/>
    <mergeCell ref="E237:G237"/>
    <mergeCell ref="E238:G238"/>
    <mergeCell ref="E239:G239"/>
    <mergeCell ref="E240:G240"/>
    <mergeCell ref="E230:G230"/>
    <mergeCell ref="E231:G231"/>
    <mergeCell ref="E64:G64"/>
    <mergeCell ref="E60:G60"/>
    <mergeCell ref="E47:G47"/>
    <mergeCell ref="E42:G42"/>
    <mergeCell ref="E22:G22"/>
    <mergeCell ref="E23:G23"/>
    <mergeCell ref="E24:G24"/>
    <mergeCell ref="E19:G19"/>
    <mergeCell ref="E20:G20"/>
    <mergeCell ref="E92:G92"/>
    <mergeCell ref="E91:G91"/>
    <mergeCell ref="E337:G337"/>
    <mergeCell ref="E338:G338"/>
    <mergeCell ref="E339:G339"/>
    <mergeCell ref="E340:G340"/>
    <mergeCell ref="E333:G333"/>
    <mergeCell ref="E331:G331"/>
    <mergeCell ref="E332:G332"/>
    <mergeCell ref="E326:G326"/>
    <mergeCell ref="E327:G327"/>
    <mergeCell ref="E330:G330"/>
    <mergeCell ref="E321:G321"/>
    <mergeCell ref="E322:G322"/>
    <mergeCell ref="E323:G323"/>
    <mergeCell ref="E324:G324"/>
    <mergeCell ref="E325:G325"/>
    <mergeCell ref="E329:G329"/>
    <mergeCell ref="E345:G345"/>
    <mergeCell ref="E343:G343"/>
    <mergeCell ref="E344:G344"/>
    <mergeCell ref="E342:G342"/>
    <mergeCell ref="E334:G334"/>
    <mergeCell ref="E341:G341"/>
    <mergeCell ref="E328:G328"/>
    <mergeCell ref="E308:G308"/>
    <mergeCell ref="E309:G309"/>
    <mergeCell ref="E305:G305"/>
    <mergeCell ref="E307:G307"/>
    <mergeCell ref="E306:G306"/>
    <mergeCell ref="E311:G311"/>
    <mergeCell ref="E302:G302"/>
    <mergeCell ref="E303:G303"/>
    <mergeCell ref="E301:G301"/>
    <mergeCell ref="E300:G300"/>
    <mergeCell ref="E304:G304"/>
    <mergeCell ref="E310:G310"/>
    <mergeCell ref="E292:G292"/>
    <mergeCell ref="E293:G293"/>
    <mergeCell ref="E299:G299"/>
    <mergeCell ref="E297:G297"/>
    <mergeCell ref="E298:G298"/>
    <mergeCell ref="E296:G296"/>
    <mergeCell ref="E295:G295"/>
    <mergeCell ref="E291:G291"/>
    <mergeCell ref="E294:G294"/>
    <mergeCell ref="E290:G290"/>
    <mergeCell ref="E284:G284"/>
    <mergeCell ref="E285:G285"/>
    <mergeCell ref="E286:G286"/>
    <mergeCell ref="E287:G287"/>
    <mergeCell ref="E289:G289"/>
    <mergeCell ref="E288:G288"/>
    <mergeCell ref="E283:G283"/>
    <mergeCell ref="E253:G253"/>
    <mergeCell ref="E252:G252"/>
    <mergeCell ref="E256:G256"/>
    <mergeCell ref="E257:G257"/>
    <mergeCell ref="E400:G400"/>
    <mergeCell ref="E401:G401"/>
    <mergeCell ref="E395:G395"/>
    <mergeCell ref="E397:G397"/>
    <mergeCell ref="E398:G398"/>
    <mergeCell ref="E396:G396"/>
    <mergeCell ref="E399:G399"/>
    <mergeCell ref="E403:G403"/>
    <mergeCell ref="E402:G402"/>
    <mergeCell ref="E312:G312"/>
    <mergeCell ref="E313:G313"/>
    <mergeCell ref="E314:G314"/>
    <mergeCell ref="E315:G315"/>
    <mergeCell ref="E319:G319"/>
    <mergeCell ref="E320:G320"/>
    <mergeCell ref="E318:G318"/>
    <mergeCell ref="E316:G316"/>
    <mergeCell ref="E317:G317"/>
    <mergeCell ref="E377:G377"/>
    <mergeCell ref="E385:G385"/>
    <mergeCell ref="E379:G379"/>
    <mergeCell ref="E380:G380"/>
    <mergeCell ref="E381:G381"/>
    <mergeCell ref="E382:G382"/>
    <mergeCell ref="E383:G383"/>
    <mergeCell ref="E384:G384"/>
    <mergeCell ref="E404:G404"/>
    <mergeCell ref="E405:G405"/>
    <mergeCell ref="E406:G406"/>
    <mergeCell ref="E407:G407"/>
    <mergeCell ref="E408:G408"/>
    <mergeCell ref="E361:G361"/>
    <mergeCell ref="E362:G362"/>
    <mergeCell ref="E363:G363"/>
    <mergeCell ref="E335:G335"/>
    <mergeCell ref="E336:G336"/>
    <mergeCell ref="E346:G346"/>
    <mergeCell ref="E347:G347"/>
    <mergeCell ref="E348:G348"/>
    <mergeCell ref="E359:G359"/>
    <mergeCell ref="E360:G360"/>
    <mergeCell ref="E357:G357"/>
    <mergeCell ref="E358:G358"/>
    <mergeCell ref="E349:G349"/>
    <mergeCell ref="E350:G350"/>
    <mergeCell ref="E351:G351"/>
    <mergeCell ref="E352:G352"/>
    <mergeCell ref="E366:G366"/>
    <mergeCell ref="E364:G364"/>
    <mergeCell ref="E365:G365"/>
    <mergeCell ref="E392:G392"/>
    <mergeCell ref="E393:G393"/>
    <mergeCell ref="E394:G394"/>
    <mergeCell ref="E391:G391"/>
    <mergeCell ref="E390:G390"/>
    <mergeCell ref="E386:G386"/>
    <mergeCell ref="E387:G387"/>
    <mergeCell ref="E388:G388"/>
    <mergeCell ref="E389:G389"/>
    <mergeCell ref="E373:G373"/>
    <mergeCell ref="E374:G374"/>
    <mergeCell ref="E376:G376"/>
    <mergeCell ref="E367:G367"/>
    <mergeCell ref="E368:G368"/>
    <mergeCell ref="E369:G369"/>
    <mergeCell ref="E370:G370"/>
    <mergeCell ref="E371:G371"/>
    <mergeCell ref="E372:G372"/>
    <mergeCell ref="E378:G378"/>
    <mergeCell ref="E375:G375"/>
    <mergeCell ref="E355:G355"/>
    <mergeCell ref="E356:G356"/>
    <mergeCell ref="E354:G354"/>
    <mergeCell ref="E353:G353"/>
    <mergeCell ref="A17:A18"/>
    <mergeCell ref="A19:A20"/>
    <mergeCell ref="A8:A9"/>
    <mergeCell ref="E13:G13"/>
    <mergeCell ref="E10:G10"/>
    <mergeCell ref="E11:G11"/>
    <mergeCell ref="E12:G12"/>
    <mergeCell ref="E8:G9"/>
    <mergeCell ref="C3:H3"/>
    <mergeCell ref="D8:D9"/>
    <mergeCell ref="C8:C9"/>
    <mergeCell ref="E18:G18"/>
    <mergeCell ref="E14:G14"/>
    <mergeCell ref="A10:A11"/>
    <mergeCell ref="A12:A13"/>
    <mergeCell ref="E15:G15"/>
    <mergeCell ref="E16:G16"/>
    <mergeCell ref="E17:G17"/>
  </mergeCells>
  <conditionalFormatting sqref="C10:R408">
    <cfRule type="expression" dxfId="0" priority="1">
      <formula>IF($B9 = 0, TRUE, FALSE)</formula>
    </cfRule>
  </conditionalFormatting>
  <conditionalFormatting sqref="H10:H408">
    <cfRule type="cellIs" dxfId="3" priority="2" operator="lessThanOrEqual">
      <formula>0</formula>
    </cfRule>
  </conditionalFormatting>
  <conditionalFormatting sqref="J10:J1000 K10:L408">
    <cfRule type="containsText" dxfId="3" priority="3" operator="containsText" text="muito baixo">
      <formula>NOT(ISERROR(SEARCH(("muito baixo"),(J10))))</formula>
    </cfRule>
  </conditionalFormatting>
  <conditionalFormatting sqref="J10:J409 K10:L408">
    <cfRule type="containsText" dxfId="1" priority="4" operator="containsText" text="Estoque confortável">
      <formula>NOT(ISERROR(SEARCH(("Estoque confortável"),(J10))))</formula>
    </cfRule>
  </conditionalFormatting>
  <conditionalFormatting sqref="J10:J409 K10:L408">
    <cfRule type="containsText" dxfId="2" priority="5" operator="containsText" text="Estoque moderado!">
      <formula>NOT(ISERROR(SEARCH(("Estoque moderado!"),(J10))))</formula>
    </cfRule>
  </conditionalFormatting>
  <conditionalFormatting sqref="J10:J409 K10:L408">
    <cfRule type="containsText" dxfId="2" priority="6" operator="containsText" text="Estoque baixo!">
      <formula>NOT(ISERROR(SEARCH(("Estoque baixo!"),(J10))))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18.44"/>
    <col customWidth="1" min="4" max="4" width="19.0"/>
    <col customWidth="1" min="5" max="29" width="14.78"/>
    <col customWidth="1" min="30" max="33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87"/>
      <c r="Z1" s="2"/>
      <c r="AA1" s="2"/>
      <c r="AB1" s="2"/>
      <c r="AC1" s="2"/>
      <c r="AD1" s="2"/>
      <c r="AE1" s="2"/>
      <c r="AF1" s="2"/>
      <c r="AG1" s="2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30.0" customHeight="1">
      <c r="A3" s="1"/>
      <c r="B3" s="89"/>
      <c r="C3" s="5" t="s">
        <v>201</v>
      </c>
      <c r="D3" s="6"/>
      <c r="E3" s="6"/>
      <c r="F3" s="6"/>
      <c r="G3" s="6"/>
      <c r="H3" s="53"/>
      <c r="I3" s="202"/>
      <c r="J3" s="202"/>
      <c r="K3" s="203"/>
      <c r="L3" s="89"/>
      <c r="M3" s="183"/>
      <c r="N3" s="183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89"/>
      <c r="AA3" s="4"/>
      <c r="AB3" s="4"/>
      <c r="AC3" s="4"/>
      <c r="AD3" s="4"/>
      <c r="AE3" s="4"/>
      <c r="AF3" s="4"/>
      <c r="AG3" s="4"/>
    </row>
    <row r="4" ht="30.0" customHeight="1">
      <c r="A4" s="1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205"/>
      <c r="N4" s="205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185"/>
      <c r="AA4" s="35"/>
      <c r="AB4" s="4"/>
      <c r="AC4" s="4"/>
      <c r="AD4" s="4"/>
      <c r="AE4" s="4"/>
      <c r="AF4" s="4"/>
      <c r="AG4" s="4"/>
    </row>
    <row r="5" ht="30.0" customHeight="1">
      <c r="A5" s="1"/>
      <c r="B5" s="185"/>
      <c r="C5" s="205"/>
      <c r="D5" s="185"/>
      <c r="E5" s="185"/>
      <c r="F5" s="185"/>
      <c r="G5" s="185"/>
      <c r="H5" s="185"/>
      <c r="I5" s="185"/>
      <c r="J5" s="185"/>
      <c r="K5" s="185"/>
      <c r="L5" s="185"/>
      <c r="M5" s="205"/>
      <c r="N5" s="205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185"/>
      <c r="AA5" s="35"/>
      <c r="AB5" s="4"/>
      <c r="AC5" s="4"/>
      <c r="AD5" s="4"/>
      <c r="AE5" s="4"/>
      <c r="AF5" s="4"/>
      <c r="AG5" s="4"/>
    </row>
    <row r="6" ht="30.0" customHeight="1">
      <c r="A6" s="1" t="s">
        <v>2</v>
      </c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185"/>
      <c r="Z6" s="185"/>
      <c r="AA6" s="185"/>
      <c r="AB6" s="185"/>
      <c r="AC6" s="35"/>
      <c r="AD6" s="4"/>
      <c r="AE6" s="4"/>
      <c r="AF6" s="4"/>
      <c r="AG6" s="4"/>
    </row>
    <row r="7" ht="30.0" customHeight="1">
      <c r="A7" s="1" t="s">
        <v>3</v>
      </c>
      <c r="B7" s="208"/>
      <c r="C7" s="91" t="s">
        <v>15</v>
      </c>
      <c r="D7" s="92"/>
      <c r="E7" s="92"/>
      <c r="F7" s="92"/>
      <c r="G7" s="92"/>
      <c r="H7" s="92"/>
      <c r="I7" s="92"/>
      <c r="J7" s="92"/>
      <c r="K7" s="93"/>
      <c r="L7" s="185"/>
      <c r="M7" s="185"/>
      <c r="N7" s="185"/>
      <c r="O7" s="185"/>
      <c r="P7" s="185"/>
      <c r="Q7" s="209" t="s">
        <v>202</v>
      </c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1"/>
      <c r="AD7" s="185"/>
      <c r="AE7" s="35"/>
      <c r="AF7" s="4"/>
      <c r="AG7" s="4"/>
    </row>
    <row r="8" ht="30.0" customHeight="1">
      <c r="A8" s="18" t="s">
        <v>4</v>
      </c>
      <c r="B8" s="208"/>
      <c r="C8" s="212" t="s">
        <v>203</v>
      </c>
      <c r="D8" s="92"/>
      <c r="E8" s="93"/>
      <c r="F8" s="212" t="s">
        <v>204</v>
      </c>
      <c r="G8" s="92"/>
      <c r="H8" s="93"/>
      <c r="I8" s="212" t="s">
        <v>205</v>
      </c>
      <c r="J8" s="92"/>
      <c r="K8" s="93"/>
      <c r="L8" s="185"/>
      <c r="M8" s="185"/>
      <c r="N8" s="185"/>
      <c r="O8" s="185"/>
      <c r="P8" s="185"/>
      <c r="Q8" s="213" t="s">
        <v>206</v>
      </c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5"/>
      <c r="AD8" s="185"/>
      <c r="AE8" s="35"/>
      <c r="AF8" s="4"/>
      <c r="AG8" s="4"/>
    </row>
    <row r="9" ht="30.0" customHeight="1">
      <c r="A9" s="23"/>
      <c r="B9" s="185"/>
      <c r="C9" s="100" t="str">
        <f>COUNTA('CADASTRO PROD'!D:D)</f>
        <v>8</v>
      </c>
      <c r="D9" s="92"/>
      <c r="E9" s="93"/>
      <c r="F9" s="216" t="str">
        <f>SUM('INVENTÁRIO'!L:L)</f>
        <v> R$ 7,199.66 </v>
      </c>
      <c r="G9" s="92"/>
      <c r="H9" s="93"/>
      <c r="I9" s="217" t="str">
        <f>SUM('INVENTÁRIO'!I:I)</f>
        <v>11,762.00</v>
      </c>
      <c r="J9" s="92"/>
      <c r="K9" s="93"/>
      <c r="L9" s="185"/>
      <c r="M9" s="185"/>
      <c r="N9" s="185"/>
      <c r="O9" s="185"/>
      <c r="P9" s="185"/>
      <c r="Q9" s="218"/>
      <c r="AC9" s="219"/>
      <c r="AD9" s="185"/>
      <c r="AE9" s="35"/>
      <c r="AF9" s="4"/>
      <c r="AG9" s="4"/>
    </row>
    <row r="10" ht="30.0" customHeight="1">
      <c r="A10" s="18" t="s">
        <v>5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185"/>
      <c r="Q10" s="218"/>
      <c r="AC10" s="219"/>
      <c r="AD10" s="185"/>
      <c r="AE10" s="35"/>
      <c r="AF10" s="4"/>
      <c r="AG10" s="4"/>
    </row>
    <row r="11" ht="30.0" customHeight="1">
      <c r="A11" s="23"/>
      <c r="B11" s="185"/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185"/>
      <c r="Q11" s="220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221"/>
      <c r="AD11" s="185"/>
      <c r="AE11" s="35"/>
      <c r="AF11" s="4"/>
      <c r="AG11" s="4"/>
    </row>
    <row r="12" ht="30.0" customHeight="1">
      <c r="A12" s="18" t="s">
        <v>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5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185"/>
      <c r="AC12" s="185"/>
      <c r="AD12" s="185"/>
      <c r="AE12" s="35"/>
      <c r="AF12" s="4"/>
      <c r="AG12" s="4"/>
    </row>
    <row r="13" ht="30.0" customHeight="1">
      <c r="A13" s="23"/>
      <c r="B13" s="185"/>
      <c r="C13" s="91" t="s">
        <v>207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3"/>
      <c r="P13" s="185"/>
      <c r="Q13" s="91" t="s">
        <v>208</v>
      </c>
      <c r="R13" s="92"/>
      <c r="S13" s="92"/>
      <c r="T13" s="92"/>
      <c r="U13" s="92"/>
      <c r="V13" s="93"/>
      <c r="W13" s="35"/>
      <c r="X13" s="91" t="s">
        <v>209</v>
      </c>
      <c r="Y13" s="92"/>
      <c r="Z13" s="92"/>
      <c r="AA13" s="92"/>
      <c r="AB13" s="92"/>
      <c r="AC13" s="93"/>
      <c r="AD13" s="185"/>
      <c r="AE13" s="35"/>
      <c r="AF13" s="4"/>
      <c r="AG13" s="4"/>
    </row>
    <row r="14" ht="30.0" customHeight="1">
      <c r="A14" s="1" t="s">
        <v>9</v>
      </c>
      <c r="B14" s="185"/>
      <c r="C14" s="188" t="s">
        <v>210</v>
      </c>
      <c r="D14" s="189"/>
      <c r="E14" s="190"/>
      <c r="F14" s="187" t="s">
        <v>211</v>
      </c>
      <c r="G14" s="187" t="s">
        <v>212</v>
      </c>
      <c r="H14" s="187" t="s">
        <v>213</v>
      </c>
      <c r="I14" s="187" t="s">
        <v>214</v>
      </c>
      <c r="J14" s="187" t="s">
        <v>215</v>
      </c>
      <c r="K14" s="187" t="s">
        <v>216</v>
      </c>
      <c r="L14" s="187" t="s">
        <v>217</v>
      </c>
      <c r="M14" s="187" t="s">
        <v>218</v>
      </c>
      <c r="N14" s="187" t="s">
        <v>219</v>
      </c>
      <c r="O14" s="187" t="s">
        <v>220</v>
      </c>
      <c r="P14" s="185"/>
      <c r="Q14" s="222" t="s">
        <v>29</v>
      </c>
      <c r="R14" s="189"/>
      <c r="S14" s="190"/>
      <c r="T14" s="187" t="s">
        <v>221</v>
      </c>
      <c r="U14" s="187" t="s">
        <v>222</v>
      </c>
      <c r="V14" s="223" t="s">
        <v>170</v>
      </c>
      <c r="W14" s="224"/>
      <c r="X14" s="222" t="s">
        <v>29</v>
      </c>
      <c r="Y14" s="189"/>
      <c r="Z14" s="190"/>
      <c r="AA14" s="187" t="s">
        <v>221</v>
      </c>
      <c r="AB14" s="187" t="s">
        <v>222</v>
      </c>
      <c r="AC14" s="223" t="s">
        <v>170</v>
      </c>
      <c r="AD14" s="185"/>
      <c r="AE14" s="185"/>
      <c r="AF14" s="185"/>
      <c r="AG14" s="35"/>
    </row>
    <row r="15" ht="30.0" customHeight="1">
      <c r="A15" s="1" t="s">
        <v>11</v>
      </c>
      <c r="B15" s="185"/>
      <c r="C15" s="192"/>
      <c r="D15" s="193"/>
      <c r="E15" s="194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225"/>
      <c r="Q15" s="192"/>
      <c r="R15" s="193"/>
      <c r="S15" s="194"/>
      <c r="T15" s="107"/>
      <c r="U15" s="107"/>
      <c r="V15" s="107"/>
      <c r="W15" s="35"/>
      <c r="X15" s="192"/>
      <c r="Y15" s="193"/>
      <c r="Z15" s="194"/>
      <c r="AA15" s="107"/>
      <c r="AB15" s="107"/>
      <c r="AC15" s="107"/>
      <c r="AD15" s="185"/>
      <c r="AE15" s="185"/>
      <c r="AF15" s="185"/>
      <c r="AG15" s="35"/>
    </row>
    <row r="16" ht="30.0" customHeight="1">
      <c r="A16" s="1" t="s">
        <v>12</v>
      </c>
      <c r="B16" s="185"/>
      <c r="C16" s="100" t="s">
        <v>59</v>
      </c>
      <c r="D16" s="92"/>
      <c r="E16" s="93"/>
      <c r="F16" s="226" t="str">
        <f>SUMIFS('CADASTRO PROD'!I:I, 'CADASTRO PROD'!$B:$B, $C16)</f>
        <v>0.00</v>
      </c>
      <c r="G16" s="103" t="str">
        <f>SUMIFS('CADASTRO PROD'!M:M, 'CADASTRO PROD'!$B:$B, $C16)</f>
        <v> R$ -   </v>
      </c>
      <c r="H16" s="226" t="str">
        <f>SUMIFS('LANÇAMENTOS ENT'!N:N, 'LANÇAMENTOS ENT'!B:B,C16)</f>
        <v>0.00</v>
      </c>
      <c r="I16" s="103" t="str">
        <f>SUMIFS('LANÇAMENTOS ENT'!T:T, 'LANÇAMENTOS ENT'!B:B,C16)</f>
        <v> R$ -   </v>
      </c>
      <c r="J16" s="226" t="str">
        <f>SUMIFS('LANÇAMENTOS SAÍ'!K:K, 'LANÇAMENTOS SAÍ'!B:B,C16)</f>
        <v>0.00</v>
      </c>
      <c r="K16" s="103" t="str">
        <f>SUMIFS('LANÇAMENTOS SAÍ'!M:M, 'LANÇAMENTOS SAÍ'!B:B,C16)</f>
        <v> R$ -   </v>
      </c>
      <c r="L16" s="226" t="str">
        <f t="shared" ref="L16:M16" si="1">H16-J16+F16</f>
        <v>0.00</v>
      </c>
      <c r="M16" s="103" t="str">
        <f t="shared" si="1"/>
        <v> R$ -   </v>
      </c>
      <c r="N16" s="226" t="str">
        <f t="shared" ref="N16:O16" si="2">L16</f>
        <v>0.00</v>
      </c>
      <c r="O16" s="103" t="str">
        <f t="shared" si="2"/>
        <v> R$ -   </v>
      </c>
      <c r="P16" s="225"/>
      <c r="Q16" s="100" t="str">
        <f>'INVENTÁRIO'!W11</f>
        <v>Maçã</v>
      </c>
      <c r="R16" s="92"/>
      <c r="S16" s="93"/>
      <c r="T16" s="195" t="str">
        <f>'INVENTÁRIO'!X11</f>
        <v>27.9%</v>
      </c>
      <c r="U16" s="195" t="str">
        <f>'INVENTÁRIO'!Y11</f>
        <v>27.9%</v>
      </c>
      <c r="V16" s="195" t="str">
        <f>'INVENTÁRIO'!Z11</f>
        <v>A</v>
      </c>
      <c r="W16" s="185"/>
      <c r="X16" s="100" t="str">
        <f>'RESULTADOS GERAIS'!AJ10</f>
        <v>Papel para embalagem</v>
      </c>
      <c r="Y16" s="92"/>
      <c r="Z16" s="93"/>
      <c r="AA16" s="195" t="str">
        <f>'RESULTADOS GERAIS'!AK10</f>
        <v>#NUM!</v>
      </c>
      <c r="AB16" s="195" t="str">
        <f>'RESULTADOS GERAIS'!AL10</f>
        <v>#NUM!</v>
      </c>
      <c r="AC16" s="98" t="str">
        <f>'RESULTADOS GERAIS'!AM10</f>
        <v>#NUM!</v>
      </c>
      <c r="AD16" s="185"/>
      <c r="AE16" s="185"/>
      <c r="AF16" s="185"/>
      <c r="AG16" s="35"/>
    </row>
    <row r="17" ht="30.0" customHeight="1">
      <c r="A17" s="18" t="s">
        <v>13</v>
      </c>
      <c r="B17" s="185"/>
      <c r="C17" s="110" t="s">
        <v>62</v>
      </c>
      <c r="D17" s="92"/>
      <c r="E17" s="93"/>
      <c r="F17" s="227" t="str">
        <f>SUMIFS('CADASTRO PROD'!I:I, 'CADASTRO PROD'!$B:$B, $C17)</f>
        <v>0.00</v>
      </c>
      <c r="G17" s="113" t="str">
        <f>SUMIFS('CADASTRO PROD'!M:M, 'CADASTRO PROD'!$B:$B, $C17)</f>
        <v> R$ -   </v>
      </c>
      <c r="H17" s="227" t="str">
        <f>SUMIFS('LANÇAMENTOS ENT'!N:N, 'LANÇAMENTOS ENT'!B:B,C17)</f>
        <v>0.00</v>
      </c>
      <c r="I17" s="113" t="str">
        <f>SUMIFS('LANÇAMENTOS ENT'!T:T, 'LANÇAMENTOS ENT'!B:B,C17)</f>
        <v> R$ -   </v>
      </c>
      <c r="J17" s="227" t="str">
        <f>SUMIFS('LANÇAMENTOS SAÍ'!K:K, 'LANÇAMENTOS SAÍ'!B:B,C17)</f>
        <v>0.00</v>
      </c>
      <c r="K17" s="113" t="str">
        <f>SUMIFS('LANÇAMENTOS SAÍ'!M:M, 'LANÇAMENTOS SAÍ'!B:B,C17)</f>
        <v> R$ -   </v>
      </c>
      <c r="L17" s="227" t="str">
        <f t="shared" ref="L17:M17" si="3">H17-J17+F17</f>
        <v>0.00</v>
      </c>
      <c r="M17" s="113" t="str">
        <f t="shared" si="3"/>
        <v> R$ -   </v>
      </c>
      <c r="N17" s="227" t="str">
        <f t="shared" ref="N17:N27" si="5">N16+L17</f>
        <v>0.00</v>
      </c>
      <c r="O17" s="113" t="str">
        <f t="shared" ref="O17:O27" si="6">M17+O16</f>
        <v> R$ -   </v>
      </c>
      <c r="P17" s="225"/>
      <c r="Q17" s="110" t="str">
        <f>'INVENTÁRIO'!W12</f>
        <v>Leite</v>
      </c>
      <c r="R17" s="92"/>
      <c r="S17" s="93"/>
      <c r="T17" s="197" t="str">
        <f>'INVENTÁRIO'!X12</f>
        <v>26.2%</v>
      </c>
      <c r="U17" s="197" t="str">
        <f>'INVENTÁRIO'!Y12</f>
        <v>54.1%</v>
      </c>
      <c r="V17" s="197" t="str">
        <f>'INVENTÁRIO'!Z12</f>
        <v>A</v>
      </c>
      <c r="W17" s="185"/>
      <c r="X17" s="110" t="str">
        <f>'RESULTADOS GERAIS'!AJ11</f>
        <v>Maçã</v>
      </c>
      <c r="Y17" s="92"/>
      <c r="Z17" s="93"/>
      <c r="AA17" s="197" t="str">
        <f>'RESULTADOS GERAIS'!AK11</f>
        <v>#NUM!</v>
      </c>
      <c r="AB17" s="197" t="str">
        <f>'RESULTADOS GERAIS'!AL11</f>
        <v>#NUM!</v>
      </c>
      <c r="AC17" s="108" t="str">
        <f>'RESULTADOS GERAIS'!AM11</f>
        <v>#NUM!</v>
      </c>
      <c r="AD17" s="185"/>
      <c r="AE17" s="185"/>
      <c r="AF17" s="185"/>
      <c r="AG17" s="35"/>
    </row>
    <row r="18" ht="30.0" customHeight="1">
      <c r="A18" s="23"/>
      <c r="B18" s="185"/>
      <c r="C18" s="100" t="s">
        <v>66</v>
      </c>
      <c r="D18" s="92"/>
      <c r="E18" s="93"/>
      <c r="F18" s="226" t="str">
        <f>SUMIFS('CADASTRO PROD'!I:I, 'CADASTRO PROD'!$B:$B, $C18)</f>
        <v>0.00</v>
      </c>
      <c r="G18" s="103" t="str">
        <f>SUMIFS('CADASTRO PROD'!M:M, 'CADASTRO PROD'!$B:$B, $C18)</f>
        <v> R$ -   </v>
      </c>
      <c r="H18" s="226" t="str">
        <f>SUMIFS('LANÇAMENTOS ENT'!N:N, 'LANÇAMENTOS ENT'!B:B,C18)</f>
        <v>0.00</v>
      </c>
      <c r="I18" s="103" t="str">
        <f>SUMIFS('LANÇAMENTOS ENT'!T:T, 'LANÇAMENTOS ENT'!B:B,C18)</f>
        <v> R$ -   </v>
      </c>
      <c r="J18" s="226" t="str">
        <f>SUMIFS('LANÇAMENTOS SAÍ'!K:K, 'LANÇAMENTOS SAÍ'!B:B,C18)</f>
        <v>0.00</v>
      </c>
      <c r="K18" s="103" t="str">
        <f>SUMIFS('LANÇAMENTOS SAÍ'!M:M, 'LANÇAMENTOS SAÍ'!B:B,C18)</f>
        <v> R$ -   </v>
      </c>
      <c r="L18" s="226" t="str">
        <f t="shared" ref="L18:M18" si="4">H18-J18+F18</f>
        <v>0.00</v>
      </c>
      <c r="M18" s="103" t="str">
        <f t="shared" si="4"/>
        <v> R$ -   </v>
      </c>
      <c r="N18" s="226" t="str">
        <f t="shared" si="5"/>
        <v>0.00</v>
      </c>
      <c r="O18" s="103" t="str">
        <f t="shared" si="6"/>
        <v> R$ -   </v>
      </c>
      <c r="P18" s="225"/>
      <c r="Q18" s="100" t="str">
        <f>'INVENTÁRIO'!W13</f>
        <v>Cola para papel</v>
      </c>
      <c r="R18" s="92"/>
      <c r="S18" s="93"/>
      <c r="T18" s="195" t="str">
        <f>'INVENTÁRIO'!X13</f>
        <v>24.4%</v>
      </c>
      <c r="U18" s="195" t="str">
        <f>'INVENTÁRIO'!Y13</f>
        <v>78.5%</v>
      </c>
      <c r="V18" s="195" t="str">
        <f>'INVENTÁRIO'!Z13</f>
        <v>B</v>
      </c>
      <c r="W18" s="185"/>
      <c r="X18" s="100" t="str">
        <f>'RESULTADOS GERAIS'!AJ12</f>
        <v>Leite</v>
      </c>
      <c r="Y18" s="92"/>
      <c r="Z18" s="93"/>
      <c r="AA18" s="195" t="str">
        <f>'RESULTADOS GERAIS'!AK12</f>
        <v>#NUM!</v>
      </c>
      <c r="AB18" s="195" t="str">
        <f>'RESULTADOS GERAIS'!AL12</f>
        <v>#NUM!</v>
      </c>
      <c r="AC18" s="98" t="str">
        <f>'RESULTADOS GERAIS'!AM12</f>
        <v>#NUM!</v>
      </c>
      <c r="AD18" s="185"/>
      <c r="AE18" s="185"/>
      <c r="AF18" s="185"/>
      <c r="AG18" s="35"/>
    </row>
    <row r="19" ht="30.0" customHeight="1">
      <c r="A19" s="96" t="s">
        <v>15</v>
      </c>
      <c r="B19" s="185"/>
      <c r="C19" s="110" t="s">
        <v>70</v>
      </c>
      <c r="D19" s="92"/>
      <c r="E19" s="93"/>
      <c r="F19" s="227" t="str">
        <f>SUMIFS('CADASTRO PROD'!I:I, 'CADASTRO PROD'!$B:$B, $C19)</f>
        <v>5,080.00</v>
      </c>
      <c r="G19" s="113" t="str">
        <f>SUMIFS('CADASTRO PROD'!M:M, 'CADASTRO PROD'!$B:$B, $C19)</f>
        <v> R$ 1,609.00 </v>
      </c>
      <c r="H19" s="227" t="str">
        <f>SUMIFS('LANÇAMENTOS ENT'!N:N, 'LANÇAMENTOS ENT'!B:B,C19)</f>
        <v>0.00</v>
      </c>
      <c r="I19" s="113" t="str">
        <f>SUMIFS('LANÇAMENTOS ENT'!T:T, 'LANÇAMENTOS ENT'!B:B,C19)</f>
        <v> R$ -   </v>
      </c>
      <c r="J19" s="227" t="str">
        <f>SUMIFS('LANÇAMENTOS SAÍ'!K:K, 'LANÇAMENTOS SAÍ'!B:B,C19)</f>
        <v>0.00</v>
      </c>
      <c r="K19" s="113" t="str">
        <f>SUMIFS('LANÇAMENTOS SAÍ'!M:M, 'LANÇAMENTOS SAÍ'!B:B,C19)</f>
        <v> R$ -   </v>
      </c>
      <c r="L19" s="227" t="str">
        <f t="shared" ref="L19:M19" si="7">H19-J19+F19</f>
        <v>5,080.00</v>
      </c>
      <c r="M19" s="113" t="str">
        <f t="shared" si="7"/>
        <v> R$ 1,609.00 </v>
      </c>
      <c r="N19" s="227" t="str">
        <f t="shared" si="5"/>
        <v>5,080.00</v>
      </c>
      <c r="O19" s="113" t="str">
        <f t="shared" si="6"/>
        <v> R$ 1,609.00 </v>
      </c>
      <c r="P19" s="225"/>
      <c r="Q19" s="110" t="str">
        <f>'INVENTÁRIO'!W14</f>
        <v>Papel para embalagem</v>
      </c>
      <c r="R19" s="92"/>
      <c r="S19" s="93"/>
      <c r="T19" s="197" t="str">
        <f>'INVENTÁRIO'!X14</f>
        <v>10.9%</v>
      </c>
      <c r="U19" s="197" t="str">
        <f>'INVENTÁRIO'!Y14</f>
        <v>89.4%</v>
      </c>
      <c r="V19" s="197" t="str">
        <f>'INVENTÁRIO'!Z14</f>
        <v>B</v>
      </c>
      <c r="W19" s="185"/>
      <c r="X19" s="110" t="str">
        <f>'RESULTADOS GERAIS'!AJ13</f>
        <v>Palitos de madeira</v>
      </c>
      <c r="Y19" s="92"/>
      <c r="Z19" s="93"/>
      <c r="AA19" s="197" t="str">
        <f>'RESULTADOS GERAIS'!AK13</f>
        <v>#NUM!</v>
      </c>
      <c r="AB19" s="197" t="str">
        <f>'RESULTADOS GERAIS'!AL13</f>
        <v>#NUM!</v>
      </c>
      <c r="AC19" s="108" t="str">
        <f>'RESULTADOS GERAIS'!AM13</f>
        <v>#NUM!</v>
      </c>
      <c r="AD19" s="185"/>
      <c r="AE19" s="185"/>
      <c r="AF19" s="185"/>
      <c r="AG19" s="35"/>
    </row>
    <row r="20" ht="30.0" customHeight="1">
      <c r="A20" s="107"/>
      <c r="B20" s="185"/>
      <c r="C20" s="100" t="s">
        <v>74</v>
      </c>
      <c r="D20" s="92"/>
      <c r="E20" s="93"/>
      <c r="F20" s="226" t="str">
        <f>SUMIFS('CADASTRO PROD'!I:I, 'CADASTRO PROD'!$B:$B, $C20)</f>
        <v>60.00</v>
      </c>
      <c r="G20" s="103" t="str">
        <f>SUMIFS('CADASTRO PROD'!M:M, 'CADASTRO PROD'!$B:$B, $C20)</f>
        <v> R$ 1,060.50 </v>
      </c>
      <c r="H20" s="226" t="str">
        <f>SUMIFS('LANÇAMENTOS ENT'!N:N, 'LANÇAMENTOS ENT'!B:B,C20)</f>
        <v>7,145.00</v>
      </c>
      <c r="I20" s="103" t="str">
        <f>SUMIFS('LANÇAMENTOS ENT'!T:T, 'LANÇAMENTOS ENT'!B:B,C20)</f>
        <v> R$ 3,772.43 </v>
      </c>
      <c r="J20" s="226" t="str">
        <f>SUMIFS('LANÇAMENTOS SAÍ'!K:K, 'LANÇAMENTOS SAÍ'!B:B,C20)</f>
        <v>2,620.00</v>
      </c>
      <c r="K20" s="103" t="str">
        <f>SUMIFS('LANÇAMENTOS SAÍ'!M:M, 'LANÇAMENTOS SAÍ'!B:B,C20)</f>
        <v> R$ 871.74 </v>
      </c>
      <c r="L20" s="226" t="str">
        <f t="shared" ref="L20:M20" si="8">H20-J20+F20</f>
        <v>4,585.00</v>
      </c>
      <c r="M20" s="103" t="str">
        <f t="shared" si="8"/>
        <v> R$ 3,961.19 </v>
      </c>
      <c r="N20" s="226" t="str">
        <f t="shared" si="5"/>
        <v>9,665.00</v>
      </c>
      <c r="O20" s="103" t="str">
        <f t="shared" si="6"/>
        <v> R$ 5,570.19 </v>
      </c>
      <c r="P20" s="225"/>
      <c r="Q20" s="100" t="str">
        <f>'INVENTÁRIO'!W15</f>
        <v>Graxa para máquina</v>
      </c>
      <c r="R20" s="92"/>
      <c r="S20" s="93"/>
      <c r="T20" s="195" t="str">
        <f>'INVENTÁRIO'!X15</f>
        <v>6.0%</v>
      </c>
      <c r="U20" s="195" t="str">
        <f>'INVENTÁRIO'!Y15</f>
        <v>95.4%</v>
      </c>
      <c r="V20" s="195" t="str">
        <f>'INVENTÁRIO'!Z15</f>
        <v>C</v>
      </c>
      <c r="W20" s="185"/>
      <c r="X20" s="100" t="str">
        <f>'RESULTADOS GERAIS'!AJ14</f>
        <v>Morango</v>
      </c>
      <c r="Y20" s="92"/>
      <c r="Z20" s="93"/>
      <c r="AA20" s="195" t="str">
        <f>'RESULTADOS GERAIS'!AK14</f>
        <v>#NUM!</v>
      </c>
      <c r="AB20" s="195" t="str">
        <f>'RESULTADOS GERAIS'!AL14</f>
        <v>#NUM!</v>
      </c>
      <c r="AC20" s="98" t="str">
        <f>'RESULTADOS GERAIS'!AM14</f>
        <v>#NUM!</v>
      </c>
      <c r="AD20" s="185"/>
      <c r="AE20" s="185"/>
      <c r="AF20" s="185"/>
      <c r="AG20" s="35"/>
    </row>
    <row r="21" ht="30.0" customHeight="1">
      <c r="A21" s="1" t="s">
        <v>17</v>
      </c>
      <c r="B21" s="185"/>
      <c r="C21" s="110" t="s">
        <v>77</v>
      </c>
      <c r="D21" s="92"/>
      <c r="E21" s="93"/>
      <c r="F21" s="227" t="str">
        <f>SUMIFS('CADASTRO PROD'!I:I, 'CADASTRO PROD'!$B:$B, $C21)</f>
        <v>0.00</v>
      </c>
      <c r="G21" s="113" t="str">
        <f>SUMIFS('CADASTRO PROD'!M:M, 'CADASTRO PROD'!$B:$B, $C21)</f>
        <v> R$ -   </v>
      </c>
      <c r="H21" s="227" t="str">
        <f>SUMIFS('LANÇAMENTOS ENT'!N:N, 'LANÇAMENTOS ENT'!B:B,C21)</f>
        <v>1,000.00</v>
      </c>
      <c r="I21" s="113" t="str">
        <f>SUMIFS('LANÇAMENTOS ENT'!T:T, 'LANÇAMENTOS ENT'!B:B,C21)</f>
        <v> R$ 1,500.00 </v>
      </c>
      <c r="J21" s="227" t="str">
        <f>SUMIFS('LANÇAMENTOS SAÍ'!K:K, 'LANÇAMENTOS SAÍ'!B:B,C21)</f>
        <v>0.00</v>
      </c>
      <c r="K21" s="113" t="str">
        <f>SUMIFS('LANÇAMENTOS SAÍ'!M:M, 'LANÇAMENTOS SAÍ'!B:B,C21)</f>
        <v> R$ -   </v>
      </c>
      <c r="L21" s="227" t="str">
        <f t="shared" ref="L21:M21" si="9">H21-J21+F21</f>
        <v>1,000.00</v>
      </c>
      <c r="M21" s="113" t="str">
        <f t="shared" si="9"/>
        <v> R$ 1,500.00 </v>
      </c>
      <c r="N21" s="227" t="str">
        <f t="shared" si="5"/>
        <v>10,665.00</v>
      </c>
      <c r="O21" s="113" t="str">
        <f t="shared" si="6"/>
        <v> R$ 7,070.19 </v>
      </c>
      <c r="P21" s="225"/>
      <c r="Q21" s="110" t="str">
        <f>'INVENTÁRIO'!W16</f>
        <v>Morango</v>
      </c>
      <c r="R21" s="92"/>
      <c r="S21" s="93"/>
      <c r="T21" s="197" t="str">
        <f>'INVENTÁRIO'!X16</f>
        <v>3.7%</v>
      </c>
      <c r="U21" s="197" t="str">
        <f>'INVENTÁRIO'!Y16</f>
        <v>99.2%</v>
      </c>
      <c r="V21" s="197" t="str">
        <f>'INVENTÁRIO'!Z16</f>
        <v>C</v>
      </c>
      <c r="W21" s="185"/>
      <c r="X21" s="110" t="str">
        <f>'RESULTADOS GERAIS'!AJ15</f>
        <v>Cola para papel</v>
      </c>
      <c r="Y21" s="92"/>
      <c r="Z21" s="93"/>
      <c r="AA21" s="197" t="str">
        <f>'RESULTADOS GERAIS'!AK15</f>
        <v>#NUM!</v>
      </c>
      <c r="AB21" s="197" t="str">
        <f>'RESULTADOS GERAIS'!AL15</f>
        <v>#NUM!</v>
      </c>
      <c r="AC21" s="108" t="str">
        <f>'RESULTADOS GERAIS'!AM15</f>
        <v>#NUM!</v>
      </c>
      <c r="AD21" s="185"/>
      <c r="AE21" s="185"/>
      <c r="AF21" s="185"/>
      <c r="AG21" s="35"/>
    </row>
    <row r="22" ht="30.0" customHeight="1">
      <c r="A22" s="1"/>
      <c r="B22" s="185"/>
      <c r="C22" s="100" t="s">
        <v>80</v>
      </c>
      <c r="D22" s="92"/>
      <c r="E22" s="93"/>
      <c r="F22" s="226" t="str">
        <f>SUMIFS('CADASTRO PROD'!I:I, 'CADASTRO PROD'!$B:$B, $C22)</f>
        <v>0.00</v>
      </c>
      <c r="G22" s="103" t="str">
        <f>SUMIFS('CADASTRO PROD'!M:M, 'CADASTRO PROD'!$B:$B, $C22)</f>
        <v> R$ -   </v>
      </c>
      <c r="H22" s="226" t="str">
        <f>SUMIFS('LANÇAMENTOS ENT'!N:N, 'LANÇAMENTOS ENT'!B:B,C22)</f>
        <v>0.00</v>
      </c>
      <c r="I22" s="103" t="str">
        <f>SUMIFS('LANÇAMENTOS ENT'!T:T, 'LANÇAMENTOS ENT'!B:B,C22)</f>
        <v> R$ -   </v>
      </c>
      <c r="J22" s="226" t="str">
        <f>SUMIFS('LANÇAMENTOS SAÍ'!K:K, 'LANÇAMENTOS SAÍ'!B:B,C22)</f>
        <v>0.00</v>
      </c>
      <c r="K22" s="103" t="str">
        <f>SUMIFS('LANÇAMENTOS SAÍ'!M:M, 'LANÇAMENTOS SAÍ'!B:B,C22)</f>
        <v> R$ -   </v>
      </c>
      <c r="L22" s="226" t="str">
        <f t="shared" ref="L22:M22" si="10">H22-J22+F22</f>
        <v>0.00</v>
      </c>
      <c r="M22" s="103" t="str">
        <f t="shared" si="10"/>
        <v> R$ -   </v>
      </c>
      <c r="N22" s="226" t="str">
        <f t="shared" si="5"/>
        <v>10,665.00</v>
      </c>
      <c r="O22" s="103" t="str">
        <f t="shared" si="6"/>
        <v> R$ 7,070.19 </v>
      </c>
      <c r="P22" s="185"/>
      <c r="Q22" s="100" t="str">
        <f>'INVENTÁRIO'!W17</f>
        <v>Palitos de madeira</v>
      </c>
      <c r="R22" s="92"/>
      <c r="S22" s="93"/>
      <c r="T22" s="195" t="str">
        <f>'INVENTÁRIO'!X17</f>
        <v>0.8%</v>
      </c>
      <c r="U22" s="195" t="str">
        <f>'INVENTÁRIO'!Y17</f>
        <v>100.0%</v>
      </c>
      <c r="V22" s="195" t="str">
        <f>'INVENTÁRIO'!Z17</f>
        <v>C</v>
      </c>
      <c r="W22" s="185"/>
      <c r="X22" s="100" t="str">
        <f>'RESULTADOS GERAIS'!AJ16</f>
        <v>Graxa para máquina</v>
      </c>
      <c r="Y22" s="92"/>
      <c r="Z22" s="93"/>
      <c r="AA22" s="195" t="str">
        <f>'RESULTADOS GERAIS'!AK16</f>
        <v>#NUM!</v>
      </c>
      <c r="AB22" s="195" t="str">
        <f>'RESULTADOS GERAIS'!AL16</f>
        <v>#NUM!</v>
      </c>
      <c r="AC22" s="98" t="str">
        <f>'RESULTADOS GERAIS'!AM16</f>
        <v>#NUM!</v>
      </c>
      <c r="AD22" s="185"/>
      <c r="AE22" s="185"/>
      <c r="AF22" s="185"/>
      <c r="AG22" s="35"/>
    </row>
    <row r="23" ht="30.0" customHeight="1">
      <c r="A23" s="1"/>
      <c r="B23" s="185"/>
      <c r="C23" s="110" t="s">
        <v>81</v>
      </c>
      <c r="D23" s="92"/>
      <c r="E23" s="93"/>
      <c r="F23" s="227" t="str">
        <f>SUMIFS('CADASTRO PROD'!I:I, 'CADASTRO PROD'!$B:$B, $C23)</f>
        <v>0.00</v>
      </c>
      <c r="G23" s="113" t="str">
        <f>SUMIFS('CADASTRO PROD'!M:M, 'CADASTRO PROD'!$B:$B, $C23)</f>
        <v> R$ -   </v>
      </c>
      <c r="H23" s="227" t="str">
        <f>SUMIFS('LANÇAMENTOS ENT'!N:N, 'LANÇAMENTOS ENT'!B:B,C23)</f>
        <v>0.00</v>
      </c>
      <c r="I23" s="113" t="str">
        <f>SUMIFS('LANÇAMENTOS ENT'!T:T, 'LANÇAMENTOS ENT'!B:B,C23)</f>
        <v> R$ -   </v>
      </c>
      <c r="J23" s="227" t="str">
        <f>SUMIFS('LANÇAMENTOS SAÍ'!K:K, 'LANÇAMENTOS SAÍ'!B:B,C23)</f>
        <v>0.00</v>
      </c>
      <c r="K23" s="113" t="str">
        <f>SUMIFS('LANÇAMENTOS SAÍ'!M:M, 'LANÇAMENTOS SAÍ'!B:B,C23)</f>
        <v> R$ -   </v>
      </c>
      <c r="L23" s="227" t="str">
        <f t="shared" ref="L23:M23" si="11">H23-J23+F23</f>
        <v>0.00</v>
      </c>
      <c r="M23" s="113" t="str">
        <f t="shared" si="11"/>
        <v> R$ -   </v>
      </c>
      <c r="N23" s="227" t="str">
        <f t="shared" si="5"/>
        <v>10,665.00</v>
      </c>
      <c r="O23" s="113" t="str">
        <f t="shared" si="6"/>
        <v> R$ 7,070.19 </v>
      </c>
      <c r="P23" s="185"/>
      <c r="Q23" s="110" t="str">
        <f>'INVENTÁRIO'!W18</f>
        <v/>
      </c>
      <c r="R23" s="92"/>
      <c r="S23" s="93"/>
      <c r="T23" s="197" t="str">
        <f>'INVENTÁRIO'!X18</f>
        <v/>
      </c>
      <c r="U23" s="197" t="str">
        <f>'INVENTÁRIO'!Y18</f>
        <v>100.0%</v>
      </c>
      <c r="V23" s="197" t="str">
        <f>'INVENTÁRIO'!Z18</f>
        <v/>
      </c>
      <c r="W23" s="185"/>
      <c r="X23" s="110" t="str">
        <f>'RESULTADOS GERAIS'!AJ17</f>
        <v/>
      </c>
      <c r="Y23" s="92"/>
      <c r="Z23" s="93"/>
      <c r="AA23" s="197" t="str">
        <f>'RESULTADOS GERAIS'!AK17</f>
        <v/>
      </c>
      <c r="AB23" s="197" t="str">
        <f>'RESULTADOS GERAIS'!AL17</f>
        <v/>
      </c>
      <c r="AC23" s="108" t="str">
        <f>'RESULTADOS GERAIS'!AM17</f>
        <v/>
      </c>
      <c r="AD23" s="185"/>
      <c r="AE23" s="185"/>
      <c r="AF23" s="185"/>
      <c r="AG23" s="35"/>
    </row>
    <row r="24" ht="30.0" customHeight="1">
      <c r="A24" s="1"/>
      <c r="B24" s="185"/>
      <c r="C24" s="100" t="s">
        <v>82</v>
      </c>
      <c r="D24" s="92"/>
      <c r="E24" s="93"/>
      <c r="F24" s="226" t="str">
        <f>SUMIFS('CADASTRO PROD'!I:I, 'CADASTRO PROD'!$B:$B, $C24)</f>
        <v>0.00</v>
      </c>
      <c r="G24" s="103" t="str">
        <f>SUMIFS('CADASTRO PROD'!M:M, 'CADASTRO PROD'!$B:$B, $C24)</f>
        <v> R$ -   </v>
      </c>
      <c r="H24" s="226" t="str">
        <f>SUMIFS('LANÇAMENTOS ENT'!N:N, 'LANÇAMENTOS ENT'!B:B,C24)</f>
        <v>0.00</v>
      </c>
      <c r="I24" s="103" t="str">
        <f>SUMIFS('LANÇAMENTOS ENT'!T:T, 'LANÇAMENTOS ENT'!B:B,C24)</f>
        <v> R$ -   </v>
      </c>
      <c r="J24" s="226" t="str">
        <f>SUMIFS('LANÇAMENTOS SAÍ'!K:K, 'LANÇAMENTOS SAÍ'!B:B,C24)</f>
        <v>0.00</v>
      </c>
      <c r="K24" s="103" t="str">
        <f>SUMIFS('LANÇAMENTOS SAÍ'!M:M, 'LANÇAMENTOS SAÍ'!B:B,C24)</f>
        <v> R$ -   </v>
      </c>
      <c r="L24" s="226" t="str">
        <f t="shared" ref="L24:M24" si="12">H24-J24+F24</f>
        <v>0.00</v>
      </c>
      <c r="M24" s="103" t="str">
        <f t="shared" si="12"/>
        <v> R$ -   </v>
      </c>
      <c r="N24" s="226" t="str">
        <f t="shared" si="5"/>
        <v>10,665.00</v>
      </c>
      <c r="O24" s="103" t="str">
        <f t="shared" si="6"/>
        <v> R$ 7,070.19 </v>
      </c>
      <c r="P24" s="185"/>
      <c r="Q24" s="100" t="str">
        <f>'INVENTÁRIO'!W19</f>
        <v/>
      </c>
      <c r="R24" s="92"/>
      <c r="S24" s="93"/>
      <c r="T24" s="195" t="str">
        <f>'INVENTÁRIO'!X19</f>
        <v/>
      </c>
      <c r="U24" s="195" t="str">
        <f>'INVENTÁRIO'!Y19</f>
        <v>100.0%</v>
      </c>
      <c r="V24" s="195" t="str">
        <f>'INVENTÁRIO'!Z19</f>
        <v/>
      </c>
      <c r="W24" s="185"/>
      <c r="X24" s="100" t="str">
        <f>'RESULTADOS GERAIS'!AJ18</f>
        <v/>
      </c>
      <c r="Y24" s="92"/>
      <c r="Z24" s="93"/>
      <c r="AA24" s="195" t="str">
        <f>'RESULTADOS GERAIS'!AK18</f>
        <v/>
      </c>
      <c r="AB24" s="195" t="str">
        <f>'RESULTADOS GERAIS'!AL18</f>
        <v/>
      </c>
      <c r="AC24" s="98" t="str">
        <f>'RESULTADOS GERAIS'!AM18</f>
        <v/>
      </c>
      <c r="AD24" s="185"/>
      <c r="AE24" s="185"/>
      <c r="AF24" s="185"/>
      <c r="AG24" s="35"/>
    </row>
    <row r="25" ht="30.0" customHeight="1">
      <c r="A25" s="1"/>
      <c r="B25" s="185"/>
      <c r="C25" s="110" t="s">
        <v>83</v>
      </c>
      <c r="D25" s="92"/>
      <c r="E25" s="93"/>
      <c r="F25" s="227" t="str">
        <f>SUMIFS('CADASTRO PROD'!I:I, 'CADASTRO PROD'!$B:$B, $C25)</f>
        <v>0.00</v>
      </c>
      <c r="G25" s="113" t="str">
        <f>SUMIFS('CADASTRO PROD'!M:M, 'CADASTRO PROD'!$B:$B, $C25)</f>
        <v> R$ -   </v>
      </c>
      <c r="H25" s="227" t="str">
        <f>SUMIFS('LANÇAMENTOS ENT'!N:N, 'LANÇAMENTOS ENT'!B:B,C25)</f>
        <v>0.00</v>
      </c>
      <c r="I25" s="113" t="str">
        <f>SUMIFS('LANÇAMENTOS ENT'!T:T, 'LANÇAMENTOS ENT'!B:B,C25)</f>
        <v> R$ -   </v>
      </c>
      <c r="J25" s="227" t="str">
        <f>SUMIFS('LANÇAMENTOS SAÍ'!K:K, 'LANÇAMENTOS SAÍ'!B:B,C25)</f>
        <v>0.00</v>
      </c>
      <c r="K25" s="113" t="str">
        <f>SUMIFS('LANÇAMENTOS SAÍ'!M:M, 'LANÇAMENTOS SAÍ'!B:B,C25)</f>
        <v> R$ -   </v>
      </c>
      <c r="L25" s="227" t="str">
        <f t="shared" ref="L25:M25" si="13">H25-J25+F25</f>
        <v>0.00</v>
      </c>
      <c r="M25" s="113" t="str">
        <f t="shared" si="13"/>
        <v> R$ -   </v>
      </c>
      <c r="N25" s="227" t="str">
        <f t="shared" si="5"/>
        <v>10,665.00</v>
      </c>
      <c r="O25" s="113" t="str">
        <f t="shared" si="6"/>
        <v> R$ 7,070.19 </v>
      </c>
      <c r="P25" s="185"/>
      <c r="Q25" s="110" t="str">
        <f>'INVENTÁRIO'!W20</f>
        <v/>
      </c>
      <c r="R25" s="92"/>
      <c r="S25" s="93"/>
      <c r="T25" s="197" t="str">
        <f>'INVENTÁRIO'!X20</f>
        <v/>
      </c>
      <c r="U25" s="197" t="str">
        <f>'INVENTÁRIO'!Y20</f>
        <v>100.0%</v>
      </c>
      <c r="V25" s="197" t="str">
        <f>'INVENTÁRIO'!Z20</f>
        <v/>
      </c>
      <c r="W25" s="185"/>
      <c r="X25" s="110" t="str">
        <f>'RESULTADOS GERAIS'!AJ19</f>
        <v/>
      </c>
      <c r="Y25" s="92"/>
      <c r="Z25" s="93"/>
      <c r="AA25" s="197" t="str">
        <f>'RESULTADOS GERAIS'!AK19</f>
        <v/>
      </c>
      <c r="AB25" s="197" t="str">
        <f>'RESULTADOS GERAIS'!AL19</f>
        <v/>
      </c>
      <c r="AC25" s="108" t="str">
        <f>'RESULTADOS GERAIS'!AM19</f>
        <v/>
      </c>
      <c r="AD25" s="185"/>
      <c r="AE25" s="185"/>
      <c r="AF25" s="185"/>
      <c r="AG25" s="35"/>
    </row>
    <row r="26" ht="30.0" customHeight="1">
      <c r="A26" s="1"/>
      <c r="B26" s="185"/>
      <c r="C26" s="100" t="s">
        <v>84</v>
      </c>
      <c r="D26" s="92"/>
      <c r="E26" s="93"/>
      <c r="F26" s="226" t="str">
        <f>SUMIFS('CADASTRO PROD'!I:I, 'CADASTRO PROD'!$B:$B, $C26)</f>
        <v>0.00</v>
      </c>
      <c r="G26" s="103" t="str">
        <f>SUMIFS('CADASTRO PROD'!M:M, 'CADASTRO PROD'!$B:$B, $C26)</f>
        <v> R$ -   </v>
      </c>
      <c r="H26" s="226" t="str">
        <f>SUMIFS('LANÇAMENTOS ENT'!N:N, 'LANÇAMENTOS ENT'!B:B,C26)</f>
        <v>0.00</v>
      </c>
      <c r="I26" s="103" t="str">
        <f>SUMIFS('LANÇAMENTOS ENT'!T:T, 'LANÇAMENTOS ENT'!B:B,C26)</f>
        <v> R$ -   </v>
      </c>
      <c r="J26" s="226" t="str">
        <f>SUMIFS('LANÇAMENTOS SAÍ'!K:K, 'LANÇAMENTOS SAÍ'!B:B,C26)</f>
        <v>0.00</v>
      </c>
      <c r="K26" s="103" t="str">
        <f>SUMIFS('LANÇAMENTOS SAÍ'!M:M, 'LANÇAMENTOS SAÍ'!B:B,C26)</f>
        <v> R$ -   </v>
      </c>
      <c r="L26" s="226" t="str">
        <f t="shared" ref="L26:M26" si="14">H26-J26+F26</f>
        <v>0.00</v>
      </c>
      <c r="M26" s="103" t="str">
        <f t="shared" si="14"/>
        <v> R$ -   </v>
      </c>
      <c r="N26" s="226" t="str">
        <f t="shared" si="5"/>
        <v>10,665.00</v>
      </c>
      <c r="O26" s="103" t="str">
        <f t="shared" si="6"/>
        <v> R$ 7,070.19 </v>
      </c>
      <c r="P26" s="185"/>
      <c r="Q26" s="100" t="str">
        <f>'INVENTÁRIO'!W21</f>
        <v/>
      </c>
      <c r="R26" s="92"/>
      <c r="S26" s="93"/>
      <c r="T26" s="195" t="str">
        <f>'INVENTÁRIO'!X21</f>
        <v/>
      </c>
      <c r="U26" s="195" t="str">
        <f>'INVENTÁRIO'!Y21</f>
        <v>100.0%</v>
      </c>
      <c r="V26" s="195" t="str">
        <f>'INVENTÁRIO'!Z21</f>
        <v/>
      </c>
      <c r="W26" s="185"/>
      <c r="X26" s="100" t="str">
        <f>'RESULTADOS GERAIS'!AJ20</f>
        <v/>
      </c>
      <c r="Y26" s="92"/>
      <c r="Z26" s="93"/>
      <c r="AA26" s="195" t="str">
        <f>'RESULTADOS GERAIS'!AK20</f>
        <v/>
      </c>
      <c r="AB26" s="195" t="str">
        <f>'RESULTADOS GERAIS'!AL20</f>
        <v/>
      </c>
      <c r="AC26" s="98" t="str">
        <f>'RESULTADOS GERAIS'!AM20</f>
        <v/>
      </c>
      <c r="AD26" s="185"/>
      <c r="AE26" s="185"/>
      <c r="AF26" s="185"/>
      <c r="AG26" s="35"/>
    </row>
    <row r="27" ht="30.0" customHeight="1">
      <c r="A27" s="1"/>
      <c r="B27" s="185"/>
      <c r="C27" s="110" t="s">
        <v>85</v>
      </c>
      <c r="D27" s="92"/>
      <c r="E27" s="93"/>
      <c r="F27" s="227" t="str">
        <f>SUMIFS('CADASTRO PROD'!I:I, 'CADASTRO PROD'!$B:$B, $C27)</f>
        <v>0.00</v>
      </c>
      <c r="G27" s="113" t="str">
        <f>SUMIFS('CADASTRO PROD'!M:M, 'CADASTRO PROD'!$B:$B, $C27)</f>
        <v> R$ -   </v>
      </c>
      <c r="H27" s="227" t="str">
        <f>SUMIFS('LANÇAMENTOS ENT'!N:N, 'LANÇAMENTOS ENT'!B:B,C27)</f>
        <v>0.00</v>
      </c>
      <c r="I27" s="113" t="str">
        <f>SUMIFS('LANÇAMENTOS ENT'!T:T, 'LANÇAMENTOS ENT'!B:B,C27)</f>
        <v> R$ -   </v>
      </c>
      <c r="J27" s="227" t="str">
        <f>SUMIFS('LANÇAMENTOS SAÍ'!K:K, 'LANÇAMENTOS SAÍ'!B:B,C27)</f>
        <v>0.00</v>
      </c>
      <c r="K27" s="113" t="str">
        <f>SUMIFS('LANÇAMENTOS SAÍ'!M:M, 'LANÇAMENTOS SAÍ'!B:B,C27)</f>
        <v> R$ -   </v>
      </c>
      <c r="L27" s="227" t="str">
        <f t="shared" ref="L27:M27" si="15">H27-J27+F27</f>
        <v>0.00</v>
      </c>
      <c r="M27" s="113" t="str">
        <f t="shared" si="15"/>
        <v> R$ -   </v>
      </c>
      <c r="N27" s="227" t="str">
        <f t="shared" si="5"/>
        <v>10,665.00</v>
      </c>
      <c r="O27" s="113" t="str">
        <f t="shared" si="6"/>
        <v> R$ 7,070.19 </v>
      </c>
      <c r="P27" s="185"/>
      <c r="Q27" s="110" t="str">
        <f>'INVENTÁRIO'!W22</f>
        <v/>
      </c>
      <c r="R27" s="92"/>
      <c r="S27" s="93"/>
      <c r="T27" s="197" t="str">
        <f>'INVENTÁRIO'!X22</f>
        <v/>
      </c>
      <c r="U27" s="197" t="str">
        <f>'INVENTÁRIO'!Y22</f>
        <v>100.0%</v>
      </c>
      <c r="V27" s="197" t="str">
        <f>'INVENTÁRIO'!Z22</f>
        <v/>
      </c>
      <c r="W27" s="185"/>
      <c r="X27" s="110" t="str">
        <f>'RESULTADOS GERAIS'!AJ21</f>
        <v/>
      </c>
      <c r="Y27" s="92"/>
      <c r="Z27" s="93"/>
      <c r="AA27" s="197" t="str">
        <f>'RESULTADOS GERAIS'!AK21</f>
        <v/>
      </c>
      <c r="AB27" s="197" t="str">
        <f>'RESULTADOS GERAIS'!AL21</f>
        <v/>
      </c>
      <c r="AC27" s="108" t="str">
        <f>'RESULTADOS GERAIS'!AM21</f>
        <v/>
      </c>
      <c r="AD27" s="185"/>
      <c r="AE27" s="185"/>
      <c r="AF27" s="185"/>
      <c r="AG27" s="35"/>
    </row>
    <row r="28" ht="30.0" customHeight="1">
      <c r="A28" s="1"/>
      <c r="B28" s="185"/>
      <c r="C28" s="91" t="s">
        <v>37</v>
      </c>
      <c r="D28" s="92"/>
      <c r="E28" s="93"/>
      <c r="F28" s="228" t="str">
        <f t="shared" ref="F28:M28" si="16">SUM(F16:F27)</f>
        <v>5,140.00</v>
      </c>
      <c r="G28" s="229" t="str">
        <f t="shared" si="16"/>
        <v> R$ 2,669.50 </v>
      </c>
      <c r="H28" s="228" t="str">
        <f t="shared" si="16"/>
        <v>8,145.00</v>
      </c>
      <c r="I28" s="229" t="str">
        <f t="shared" si="16"/>
        <v> R$ 5,272.43 </v>
      </c>
      <c r="J28" s="228" t="str">
        <f t="shared" si="16"/>
        <v>2,620.00</v>
      </c>
      <c r="K28" s="229" t="str">
        <f t="shared" si="16"/>
        <v> R$ 871.74 </v>
      </c>
      <c r="L28" s="228" t="str">
        <f t="shared" si="16"/>
        <v>10,665.00</v>
      </c>
      <c r="M28" s="229" t="str">
        <f t="shared" si="16"/>
        <v> R$ 7,070.19 </v>
      </c>
      <c r="N28" s="230" t="str">
        <f t="shared" ref="N28:O28" si="17">N27</f>
        <v>10665.00</v>
      </c>
      <c r="O28" s="229" t="str">
        <f t="shared" si="17"/>
        <v> R$ 7,070.19 </v>
      </c>
      <c r="P28" s="185"/>
      <c r="Q28" s="100" t="str">
        <f>'INVENTÁRIO'!W23</f>
        <v/>
      </c>
      <c r="R28" s="92"/>
      <c r="S28" s="93"/>
      <c r="T28" s="195" t="str">
        <f>'INVENTÁRIO'!X23</f>
        <v/>
      </c>
      <c r="U28" s="195" t="str">
        <f>'INVENTÁRIO'!Y23</f>
        <v>100.0%</v>
      </c>
      <c r="V28" s="195" t="str">
        <f>'INVENTÁRIO'!Z23</f>
        <v/>
      </c>
      <c r="W28" s="185"/>
      <c r="X28" s="100" t="str">
        <f>'RESULTADOS GERAIS'!AJ22</f>
        <v/>
      </c>
      <c r="Y28" s="92"/>
      <c r="Z28" s="93"/>
      <c r="AA28" s="195" t="str">
        <f>'RESULTADOS GERAIS'!AK22</f>
        <v/>
      </c>
      <c r="AB28" s="195" t="str">
        <f>'RESULTADOS GERAIS'!AL22</f>
        <v/>
      </c>
      <c r="AC28" s="98" t="str">
        <f>'RESULTADOS GERAIS'!AM22</f>
        <v/>
      </c>
      <c r="AD28" s="185"/>
      <c r="AE28" s="185"/>
      <c r="AF28" s="185"/>
      <c r="AG28" s="35"/>
    </row>
    <row r="29" ht="30.0" customHeight="1">
      <c r="A29" s="1"/>
      <c r="B29" s="185"/>
      <c r="C29" s="231"/>
      <c r="D29" s="231"/>
      <c r="E29" s="231"/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10" t="str">
        <f>'INVENTÁRIO'!W24</f>
        <v/>
      </c>
      <c r="R29" s="92"/>
      <c r="S29" s="93"/>
      <c r="T29" s="197" t="str">
        <f>'INVENTÁRIO'!X24</f>
        <v/>
      </c>
      <c r="U29" s="197" t="str">
        <f>'INVENTÁRIO'!Y24</f>
        <v>100.0%</v>
      </c>
      <c r="V29" s="197" t="str">
        <f>'INVENTÁRIO'!Z24</f>
        <v/>
      </c>
      <c r="W29" s="185"/>
      <c r="X29" s="110" t="str">
        <f>'RESULTADOS GERAIS'!AJ23</f>
        <v/>
      </c>
      <c r="Y29" s="92"/>
      <c r="Z29" s="93"/>
      <c r="AA29" s="197" t="str">
        <f>'RESULTADOS GERAIS'!AK23</f>
        <v/>
      </c>
      <c r="AB29" s="197" t="str">
        <f>'RESULTADOS GERAIS'!AL23</f>
        <v/>
      </c>
      <c r="AC29" s="108" t="str">
        <f>'RESULTADOS GERAIS'!AM23</f>
        <v/>
      </c>
      <c r="AD29" s="185"/>
      <c r="AE29" s="185"/>
      <c r="AF29" s="35"/>
      <c r="AG29" s="4"/>
    </row>
    <row r="30" ht="30.0" customHeight="1">
      <c r="A30" s="1"/>
      <c r="B30" s="185"/>
      <c r="C30" s="231"/>
      <c r="D30" s="231"/>
      <c r="E30" s="231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00" t="str">
        <f>'INVENTÁRIO'!W25</f>
        <v/>
      </c>
      <c r="R30" s="92"/>
      <c r="S30" s="93"/>
      <c r="T30" s="195" t="str">
        <f>'INVENTÁRIO'!X25</f>
        <v/>
      </c>
      <c r="U30" s="195" t="str">
        <f>'INVENTÁRIO'!Y25</f>
        <v>100.0%</v>
      </c>
      <c r="V30" s="195" t="str">
        <f>'INVENTÁRIO'!Z25</f>
        <v/>
      </c>
      <c r="W30" s="185"/>
      <c r="X30" s="100" t="str">
        <f>'RESULTADOS GERAIS'!AJ24</f>
        <v/>
      </c>
      <c r="Y30" s="92"/>
      <c r="Z30" s="93"/>
      <c r="AA30" s="195" t="str">
        <f>'RESULTADOS GERAIS'!AK24</f>
        <v/>
      </c>
      <c r="AB30" s="195" t="str">
        <f>'RESULTADOS GERAIS'!AL24</f>
        <v/>
      </c>
      <c r="AC30" s="98" t="str">
        <f>'RESULTADOS GERAIS'!AM24</f>
        <v/>
      </c>
      <c r="AD30" s="185"/>
      <c r="AE30" s="185"/>
      <c r="AF30" s="35"/>
      <c r="AG30" s="4"/>
    </row>
    <row r="31" ht="30.0" customHeight="1">
      <c r="A31" s="1"/>
      <c r="B31" s="185"/>
      <c r="C31" s="231"/>
      <c r="D31" s="231"/>
      <c r="E31" s="231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10" t="str">
        <f>'INVENTÁRIO'!W26</f>
        <v/>
      </c>
      <c r="R31" s="92"/>
      <c r="S31" s="93"/>
      <c r="T31" s="197" t="str">
        <f>'INVENTÁRIO'!X26</f>
        <v/>
      </c>
      <c r="U31" s="197" t="str">
        <f>'INVENTÁRIO'!Y26</f>
        <v>100.0%</v>
      </c>
      <c r="V31" s="197" t="str">
        <f>'INVENTÁRIO'!Z26</f>
        <v/>
      </c>
      <c r="W31" s="185"/>
      <c r="X31" s="110" t="str">
        <f>'RESULTADOS GERAIS'!AJ25</f>
        <v/>
      </c>
      <c r="Y31" s="92"/>
      <c r="Z31" s="93"/>
      <c r="AA31" s="197" t="str">
        <f>'RESULTADOS GERAIS'!AK25</f>
        <v/>
      </c>
      <c r="AB31" s="197" t="str">
        <f>'RESULTADOS GERAIS'!AL25</f>
        <v/>
      </c>
      <c r="AC31" s="108" t="str">
        <f>'RESULTADOS GERAIS'!AM25</f>
        <v/>
      </c>
      <c r="AD31" s="185"/>
      <c r="AE31" s="185"/>
      <c r="AF31" s="35"/>
      <c r="AG31" s="4"/>
    </row>
    <row r="32" ht="30.0" customHeight="1">
      <c r="A32" s="1"/>
      <c r="B32" s="185"/>
      <c r="C32" s="91" t="s">
        <v>223</v>
      </c>
      <c r="D32" s="92"/>
      <c r="E32" s="92"/>
      <c r="F32" s="93"/>
      <c r="G32" s="69"/>
      <c r="H32" s="69"/>
      <c r="I32" s="91" t="s">
        <v>224</v>
      </c>
      <c r="J32" s="92"/>
      <c r="K32" s="92"/>
      <c r="L32" s="93"/>
      <c r="M32" s="185"/>
      <c r="N32" s="185"/>
      <c r="O32" s="185"/>
      <c r="P32" s="185"/>
      <c r="Q32" s="100" t="str">
        <f>'INVENTÁRIO'!W27</f>
        <v/>
      </c>
      <c r="R32" s="92"/>
      <c r="S32" s="93"/>
      <c r="T32" s="195" t="str">
        <f>'INVENTÁRIO'!X27</f>
        <v/>
      </c>
      <c r="U32" s="195" t="str">
        <f>'INVENTÁRIO'!Y27</f>
        <v>100.0%</v>
      </c>
      <c r="V32" s="195" t="str">
        <f>'INVENTÁRIO'!Z27</f>
        <v/>
      </c>
      <c r="W32" s="185"/>
      <c r="X32" s="100" t="str">
        <f>'RESULTADOS GERAIS'!AJ26</f>
        <v/>
      </c>
      <c r="Y32" s="92"/>
      <c r="Z32" s="93"/>
      <c r="AA32" s="195" t="str">
        <f>'RESULTADOS GERAIS'!AK26</f>
        <v/>
      </c>
      <c r="AB32" s="195" t="str">
        <f>'RESULTADOS GERAIS'!AL26</f>
        <v/>
      </c>
      <c r="AC32" s="98" t="str">
        <f>'RESULTADOS GERAIS'!AM26</f>
        <v/>
      </c>
      <c r="AD32" s="185"/>
      <c r="AE32" s="185"/>
      <c r="AF32" s="35"/>
      <c r="AG32" s="4"/>
    </row>
    <row r="33" ht="30.0" customHeight="1">
      <c r="A33" s="1"/>
      <c r="B33" s="185"/>
      <c r="C33" s="232" t="str">
        <f>'RESULTADOS GERAIS'!AB10</f>
        <v>Palitos de madeira</v>
      </c>
      <c r="D33" s="93"/>
      <c r="E33" s="233" t="str">
        <f>'RESULTADOS GERAIS'!AA10</f>
        <v>2.00</v>
      </c>
      <c r="F33" s="93"/>
      <c r="G33" s="185"/>
      <c r="H33" s="185"/>
      <c r="I33" s="232" t="str">
        <f>'RESULTADOS GERAIS'!AF10</f>
        <v>Palitos de madeira</v>
      </c>
      <c r="J33" s="93"/>
      <c r="K33" s="233" t="str">
        <f>'RESULTADOS GERAIS'!AE10</f>
        <v>18.00</v>
      </c>
      <c r="L33" s="93"/>
      <c r="M33" s="185"/>
      <c r="N33" s="185"/>
      <c r="O33" s="185"/>
      <c r="P33" s="185"/>
      <c r="Q33" s="110" t="str">
        <f>'INVENTÁRIO'!W28</f>
        <v/>
      </c>
      <c r="R33" s="92"/>
      <c r="S33" s="93"/>
      <c r="T33" s="197" t="str">
        <f>'INVENTÁRIO'!X28</f>
        <v/>
      </c>
      <c r="U33" s="197" t="str">
        <f>'INVENTÁRIO'!Y28</f>
        <v>100.0%</v>
      </c>
      <c r="V33" s="197" t="str">
        <f>'INVENTÁRIO'!Z28</f>
        <v/>
      </c>
      <c r="W33" s="185"/>
      <c r="X33" s="110" t="str">
        <f>'RESULTADOS GERAIS'!AJ27</f>
        <v/>
      </c>
      <c r="Y33" s="92"/>
      <c r="Z33" s="93"/>
      <c r="AA33" s="197" t="str">
        <f>'RESULTADOS GERAIS'!AK27</f>
        <v/>
      </c>
      <c r="AB33" s="197" t="str">
        <f>'RESULTADOS GERAIS'!AL27</f>
        <v/>
      </c>
      <c r="AC33" s="108" t="str">
        <f>'RESULTADOS GERAIS'!AM27</f>
        <v/>
      </c>
      <c r="AD33" s="185"/>
      <c r="AE33" s="185"/>
      <c r="AF33" s="35"/>
      <c r="AG33" s="4"/>
    </row>
    <row r="34" ht="30.0" customHeight="1">
      <c r="A34" s="1"/>
      <c r="B34" s="185"/>
      <c r="C34" s="232" t="str">
        <f>'RESULTADOS GERAIS'!AB11</f>
        <v>Cola para papel</v>
      </c>
      <c r="D34" s="93"/>
      <c r="E34" s="234" t="str">
        <f>'RESULTADOS GERAIS'!AA11</f>
        <v>0.24</v>
      </c>
      <c r="F34" s="93"/>
      <c r="G34" s="185"/>
      <c r="H34" s="185"/>
      <c r="I34" s="232" t="str">
        <f>'RESULTADOS GERAIS'!AF11</f>
        <v>Cola para papel</v>
      </c>
      <c r="J34" s="93"/>
      <c r="K34" s="234" t="str">
        <f>'RESULTADOS GERAIS'!AE11</f>
        <v>148.50</v>
      </c>
      <c r="L34" s="93"/>
      <c r="M34" s="185"/>
      <c r="N34" s="185"/>
      <c r="O34" s="185"/>
      <c r="P34" s="185"/>
      <c r="Q34" s="100" t="str">
        <f>'INVENTÁRIO'!W29</f>
        <v/>
      </c>
      <c r="R34" s="92"/>
      <c r="S34" s="93"/>
      <c r="T34" s="195" t="str">
        <f>'INVENTÁRIO'!X29</f>
        <v/>
      </c>
      <c r="U34" s="195" t="str">
        <f>'INVENTÁRIO'!Y29</f>
        <v>100.0%</v>
      </c>
      <c r="V34" s="195" t="str">
        <f>'INVENTÁRIO'!Z29</f>
        <v/>
      </c>
      <c r="W34" s="185"/>
      <c r="X34" s="100" t="str">
        <f>'RESULTADOS GERAIS'!AJ28</f>
        <v/>
      </c>
      <c r="Y34" s="92"/>
      <c r="Z34" s="93"/>
      <c r="AA34" s="195" t="str">
        <f>'RESULTADOS GERAIS'!AK28</f>
        <v/>
      </c>
      <c r="AB34" s="195" t="str">
        <f>'RESULTADOS GERAIS'!AL28</f>
        <v/>
      </c>
      <c r="AC34" s="98" t="str">
        <f>'RESULTADOS GERAIS'!AM28</f>
        <v/>
      </c>
      <c r="AD34" s="185"/>
      <c r="AE34" s="185"/>
      <c r="AF34" s="35"/>
      <c r="AG34" s="4"/>
    </row>
    <row r="35" ht="30.0" customHeight="1">
      <c r="A35" s="1"/>
      <c r="B35" s="185"/>
      <c r="C35" s="232" t="str">
        <f>'RESULTADOS GERAIS'!AB12</f>
        <v>Maçã</v>
      </c>
      <c r="D35" s="93"/>
      <c r="E35" s="233" t="str">
        <f>'RESULTADOS GERAIS'!AA12</f>
        <v>0.18</v>
      </c>
      <c r="F35" s="93"/>
      <c r="G35" s="185"/>
      <c r="H35" s="185"/>
      <c r="I35" s="232" t="str">
        <f>'RESULTADOS GERAIS'!AF12</f>
        <v>Maçã</v>
      </c>
      <c r="J35" s="93"/>
      <c r="K35" s="233" t="str">
        <f>'RESULTADOS GERAIS'!AE12</f>
        <v>201.00</v>
      </c>
      <c r="L35" s="93"/>
      <c r="M35" s="185"/>
      <c r="N35" s="185"/>
      <c r="O35" s="185"/>
      <c r="P35" s="185"/>
      <c r="Q35" s="110" t="str">
        <f>'INVENTÁRIO'!W30</f>
        <v/>
      </c>
      <c r="R35" s="92"/>
      <c r="S35" s="93"/>
      <c r="T35" s="197" t="str">
        <f>'INVENTÁRIO'!X30</f>
        <v/>
      </c>
      <c r="U35" s="197" t="str">
        <f>'INVENTÁRIO'!Y30</f>
        <v>100.0%</v>
      </c>
      <c r="V35" s="197" t="str">
        <f>'INVENTÁRIO'!Z30</f>
        <v/>
      </c>
      <c r="W35" s="185"/>
      <c r="X35" s="110" t="str">
        <f>'RESULTADOS GERAIS'!AJ29</f>
        <v/>
      </c>
      <c r="Y35" s="92"/>
      <c r="Z35" s="93"/>
      <c r="AA35" s="197" t="str">
        <f>'RESULTADOS GERAIS'!AK29</f>
        <v/>
      </c>
      <c r="AB35" s="197" t="str">
        <f>'RESULTADOS GERAIS'!AL29</f>
        <v/>
      </c>
      <c r="AC35" s="108" t="str">
        <f>'RESULTADOS GERAIS'!AM29</f>
        <v/>
      </c>
      <c r="AD35" s="35"/>
      <c r="AE35" s="4"/>
      <c r="AF35" s="4"/>
      <c r="AG35" s="4"/>
    </row>
    <row r="36" ht="30.0" customHeight="1">
      <c r="A36" s="1"/>
      <c r="B36" s="185"/>
      <c r="C36" s="232" t="str">
        <f>'RESULTADOS GERAIS'!AB13</f>
        <v>Papel para embalagem</v>
      </c>
      <c r="D36" s="93"/>
      <c r="E36" s="234" t="str">
        <f>'RESULTADOS GERAIS'!AA13</f>
        <v>0.11</v>
      </c>
      <c r="F36" s="93"/>
      <c r="G36" s="185"/>
      <c r="H36" s="185"/>
      <c r="I36" s="232" t="str">
        <f>'RESULTADOS GERAIS'!AF13</f>
        <v>Papel para embalagem</v>
      </c>
      <c r="J36" s="93"/>
      <c r="K36" s="234" t="str">
        <f>'RESULTADOS GERAIS'!AE13</f>
        <v>342.36</v>
      </c>
      <c r="L36" s="93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35"/>
      <c r="AE36" s="4"/>
      <c r="AF36" s="4"/>
      <c r="AG36" s="4"/>
    </row>
    <row r="37" ht="30.0" customHeight="1">
      <c r="A37" s="1"/>
      <c r="B37" s="185"/>
      <c r="C37" s="232" t="str">
        <f>'RESULTADOS GERAIS'!AB14</f>
        <v/>
      </c>
      <c r="D37" s="93"/>
      <c r="E37" s="233" t="str">
        <f>'RESULTADOS GERAIS'!AA14</f>
        <v/>
      </c>
      <c r="F37" s="93"/>
      <c r="G37" s="185"/>
      <c r="H37" s="185"/>
      <c r="I37" s="232" t="str">
        <f>'RESULTADOS GERAIS'!AF14</f>
        <v/>
      </c>
      <c r="J37" s="93"/>
      <c r="K37" s="233" t="str">
        <f>'RESULTADOS GERAIS'!AE14</f>
        <v/>
      </c>
      <c r="L37" s="93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5"/>
      <c r="AC37" s="185"/>
      <c r="AD37" s="35"/>
      <c r="AE37" s="4"/>
      <c r="AF37" s="4"/>
      <c r="AG37" s="4"/>
    </row>
    <row r="38" ht="30.0" customHeight="1">
      <c r="A38" s="1"/>
      <c r="B38" s="185"/>
      <c r="C38" s="232" t="str">
        <f>'RESULTADOS GERAIS'!AB15</f>
        <v/>
      </c>
      <c r="D38" s="93"/>
      <c r="E38" s="234" t="str">
        <f>'RESULTADOS GERAIS'!AA15</f>
        <v/>
      </c>
      <c r="F38" s="93"/>
      <c r="G38" s="185"/>
      <c r="H38" s="185"/>
      <c r="I38" s="232" t="str">
        <f>'RESULTADOS GERAIS'!AF15</f>
        <v/>
      </c>
      <c r="J38" s="93"/>
      <c r="K38" s="234" t="str">
        <f>'RESULTADOS GERAIS'!AE15</f>
        <v/>
      </c>
      <c r="L38" s="93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85"/>
      <c r="AB38" s="185"/>
      <c r="AC38" s="185"/>
      <c r="AD38" s="35"/>
      <c r="AE38" s="4"/>
      <c r="AF38" s="4"/>
      <c r="AG38" s="4"/>
    </row>
    <row r="39" ht="30.0" customHeight="1">
      <c r="A39" s="1"/>
      <c r="B39" s="185"/>
      <c r="C39" s="232" t="str">
        <f>'RESULTADOS GERAIS'!AB16</f>
        <v/>
      </c>
      <c r="D39" s="93"/>
      <c r="E39" s="233" t="str">
        <f>'RESULTADOS GERAIS'!AA16</f>
        <v/>
      </c>
      <c r="F39" s="93"/>
      <c r="G39" s="185"/>
      <c r="H39" s="185"/>
      <c r="I39" s="232" t="str">
        <f>'RESULTADOS GERAIS'!AF16</f>
        <v/>
      </c>
      <c r="J39" s="93"/>
      <c r="K39" s="233" t="str">
        <f>'RESULTADOS GERAIS'!AE16</f>
        <v/>
      </c>
      <c r="L39" s="93"/>
      <c r="M39" s="185"/>
      <c r="N39" s="185"/>
      <c r="O39" s="185"/>
      <c r="P39" s="185"/>
      <c r="Q39" s="185"/>
      <c r="R39" s="185"/>
      <c r="S39" s="185"/>
      <c r="T39" s="185"/>
      <c r="U39" s="185"/>
      <c r="V39" s="185"/>
      <c r="W39" s="185"/>
      <c r="X39" s="185"/>
      <c r="Y39" s="185"/>
      <c r="Z39" s="185"/>
      <c r="AA39" s="185"/>
      <c r="AB39" s="185"/>
      <c r="AC39" s="35"/>
      <c r="AD39" s="4"/>
      <c r="AE39" s="4"/>
      <c r="AF39" s="4"/>
      <c r="AG39" s="4"/>
    </row>
    <row r="40" ht="30.0" customHeight="1">
      <c r="A40" s="1"/>
      <c r="B40" s="185"/>
      <c r="C40" s="232" t="str">
        <f>'RESULTADOS GERAIS'!AB17</f>
        <v/>
      </c>
      <c r="D40" s="93"/>
      <c r="E40" s="234" t="str">
        <f>'RESULTADOS GERAIS'!AA17</f>
        <v/>
      </c>
      <c r="F40" s="93"/>
      <c r="G40" s="185"/>
      <c r="H40" s="185"/>
      <c r="I40" s="232" t="str">
        <f>'RESULTADOS GERAIS'!AF17</f>
        <v/>
      </c>
      <c r="J40" s="93"/>
      <c r="K40" s="234" t="str">
        <f>'RESULTADOS GERAIS'!AE17</f>
        <v/>
      </c>
      <c r="L40" s="93"/>
      <c r="M40" s="185"/>
      <c r="N40" s="185"/>
      <c r="O40" s="185"/>
      <c r="P40" s="185"/>
      <c r="Q40" s="185"/>
      <c r="R40" s="185"/>
      <c r="S40" s="185"/>
      <c r="T40" s="185"/>
      <c r="U40" s="185"/>
      <c r="V40" s="185"/>
      <c r="W40" s="185"/>
      <c r="X40" s="185"/>
      <c r="Y40" s="185"/>
      <c r="Z40" s="185"/>
      <c r="AA40" s="185"/>
      <c r="AB40" s="185"/>
      <c r="AC40" s="35"/>
      <c r="AD40" s="4"/>
      <c r="AE40" s="4"/>
      <c r="AF40" s="4"/>
      <c r="AG40" s="4"/>
    </row>
    <row r="41" ht="30.0" customHeight="1">
      <c r="A41" s="1"/>
      <c r="B41" s="185"/>
      <c r="C41" s="232" t="str">
        <f>'RESULTADOS GERAIS'!AB18</f>
        <v/>
      </c>
      <c r="D41" s="93"/>
      <c r="E41" s="233" t="str">
        <f>'RESULTADOS GERAIS'!AA18</f>
        <v/>
      </c>
      <c r="F41" s="93"/>
      <c r="G41" s="185"/>
      <c r="H41" s="185"/>
      <c r="I41" s="232" t="str">
        <f>'RESULTADOS GERAIS'!AF18</f>
        <v/>
      </c>
      <c r="J41" s="93"/>
      <c r="K41" s="233" t="str">
        <f>'RESULTADOS GERAIS'!AE18</f>
        <v/>
      </c>
      <c r="L41" s="93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35"/>
      <c r="AD41" s="4"/>
      <c r="AE41" s="4"/>
      <c r="AF41" s="4"/>
      <c r="AG41" s="4"/>
    </row>
    <row r="42" ht="30.0" customHeight="1">
      <c r="A42" s="1"/>
      <c r="B42" s="185"/>
      <c r="C42" s="232" t="str">
        <f>'RESULTADOS GERAIS'!AB19</f>
        <v/>
      </c>
      <c r="D42" s="93"/>
      <c r="E42" s="234" t="str">
        <f>'RESULTADOS GERAIS'!AA19</f>
        <v/>
      </c>
      <c r="F42" s="93"/>
      <c r="G42" s="185"/>
      <c r="H42" s="185"/>
      <c r="I42" s="232" t="str">
        <f>'RESULTADOS GERAIS'!AF19</f>
        <v/>
      </c>
      <c r="J42" s="93"/>
      <c r="K42" s="234" t="str">
        <f>'RESULTADOS GERAIS'!AE19</f>
        <v/>
      </c>
      <c r="L42" s="93"/>
      <c r="M42" s="185"/>
      <c r="N42" s="185"/>
      <c r="O42" s="185"/>
      <c r="P42" s="185"/>
      <c r="Q42" s="185"/>
      <c r="R42" s="185"/>
      <c r="S42" s="185"/>
      <c r="T42" s="185"/>
      <c r="U42" s="185"/>
      <c r="V42" s="185"/>
      <c r="W42" s="185"/>
      <c r="X42" s="185"/>
      <c r="Y42" s="185"/>
      <c r="Z42" s="185"/>
      <c r="AA42" s="185"/>
      <c r="AB42" s="185"/>
      <c r="AC42" s="35"/>
      <c r="AD42" s="4"/>
      <c r="AE42" s="4"/>
      <c r="AF42" s="4"/>
      <c r="AG42" s="4"/>
    </row>
    <row r="43" ht="30.0" customHeight="1">
      <c r="A43" s="1"/>
      <c r="B43" s="185"/>
      <c r="C43" s="235"/>
      <c r="D43" s="236"/>
      <c r="E43" s="236"/>
      <c r="F43" s="236"/>
      <c r="G43" s="237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5"/>
      <c r="AA43" s="185"/>
      <c r="AB43" s="185"/>
      <c r="AC43" s="35"/>
      <c r="AD43" s="4"/>
      <c r="AE43" s="4"/>
      <c r="AF43" s="4"/>
      <c r="AG43" s="4"/>
    </row>
    <row r="44" ht="30.0" customHeight="1">
      <c r="A44" s="1"/>
      <c r="B44" s="185"/>
      <c r="C44" s="235"/>
      <c r="D44" s="236"/>
      <c r="E44" s="236"/>
      <c r="F44" s="236"/>
      <c r="G44" s="237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238"/>
      <c r="X44" s="185"/>
      <c r="Y44" s="185"/>
      <c r="Z44" s="185"/>
      <c r="AA44" s="185"/>
      <c r="AB44" s="185"/>
      <c r="AC44" s="35"/>
      <c r="AD44" s="4"/>
      <c r="AE44" s="4"/>
      <c r="AF44" s="4"/>
      <c r="AG44" s="4"/>
    </row>
    <row r="45" ht="30.0" customHeight="1">
      <c r="A45" s="1"/>
      <c r="B45" s="185"/>
      <c r="C45" s="235"/>
      <c r="D45" s="236"/>
      <c r="E45" s="236"/>
      <c r="F45" s="236"/>
      <c r="G45" s="237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239"/>
      <c r="X45" s="185"/>
      <c r="Y45" s="185"/>
      <c r="Z45" s="185"/>
      <c r="AA45" s="185"/>
      <c r="AB45" s="185"/>
      <c r="AC45" s="35"/>
      <c r="AD45" s="4"/>
      <c r="AE45" s="4"/>
      <c r="AF45" s="4"/>
      <c r="AG45" s="4"/>
    </row>
    <row r="46" ht="30.0" customHeight="1">
      <c r="A46" s="1"/>
      <c r="B46" s="185"/>
      <c r="C46" s="91" t="s">
        <v>225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3"/>
      <c r="U46" s="185"/>
      <c r="V46" s="185"/>
      <c r="W46" s="185"/>
      <c r="X46" s="185"/>
      <c r="Y46" s="185"/>
      <c r="Z46" s="185"/>
      <c r="AA46" s="35"/>
      <c r="AB46" s="4"/>
      <c r="AC46" s="4"/>
      <c r="AD46" s="4"/>
      <c r="AE46" s="4"/>
      <c r="AF46" s="4"/>
      <c r="AG46" s="4"/>
    </row>
    <row r="47" ht="30.0" customHeight="1">
      <c r="A47" s="1"/>
      <c r="B47" s="185"/>
      <c r="C47" s="188" t="s">
        <v>226</v>
      </c>
      <c r="D47" s="240"/>
      <c r="E47" s="241" t="s">
        <v>55</v>
      </c>
      <c r="F47" s="240"/>
      <c r="G47" s="185"/>
      <c r="H47" s="185"/>
      <c r="I47" s="222" t="s">
        <v>210</v>
      </c>
      <c r="J47" s="190"/>
      <c r="K47" s="187" t="s">
        <v>211</v>
      </c>
      <c r="L47" s="187" t="s">
        <v>212</v>
      </c>
      <c r="M47" s="187" t="s">
        <v>213</v>
      </c>
      <c r="N47" s="187" t="s">
        <v>214</v>
      </c>
      <c r="O47" s="187" t="s">
        <v>215</v>
      </c>
      <c r="P47" s="187" t="s">
        <v>216</v>
      </c>
      <c r="Q47" s="187" t="s">
        <v>217</v>
      </c>
      <c r="R47" s="187" t="s">
        <v>218</v>
      </c>
      <c r="S47" s="187" t="s">
        <v>219</v>
      </c>
      <c r="T47" s="187" t="s">
        <v>220</v>
      </c>
      <c r="U47" s="185"/>
      <c r="V47" s="185"/>
      <c r="W47" s="185"/>
      <c r="X47" s="185"/>
      <c r="Y47" s="185"/>
      <c r="Z47" s="185"/>
      <c r="AA47" s="185"/>
      <c r="AB47" s="185"/>
      <c r="AC47" s="35"/>
      <c r="AD47" s="4"/>
      <c r="AE47" s="4"/>
      <c r="AF47" s="4"/>
      <c r="AG47" s="4"/>
    </row>
    <row r="48" ht="30.0" customHeight="1">
      <c r="A48" s="1"/>
      <c r="B48" s="185"/>
      <c r="C48" s="192"/>
      <c r="D48" s="242"/>
      <c r="E48" s="243"/>
      <c r="F48" s="242"/>
      <c r="G48" s="185"/>
      <c r="H48" s="185"/>
      <c r="I48" s="192"/>
      <c r="J48" s="194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85"/>
      <c r="V48" s="185"/>
      <c r="W48" s="185"/>
      <c r="X48" s="185"/>
      <c r="Y48" s="185"/>
      <c r="Z48" s="185"/>
      <c r="AA48" s="185"/>
      <c r="AB48" s="185"/>
      <c r="AC48" s="35"/>
      <c r="AD48" s="4"/>
      <c r="AE48" s="4"/>
      <c r="AF48" s="4"/>
      <c r="AG48" s="4"/>
    </row>
    <row r="49" ht="30.0" customHeight="1">
      <c r="A49" s="1"/>
      <c r="B49" s="185"/>
      <c r="C49" s="244"/>
      <c r="D49" s="245"/>
      <c r="E49" s="246"/>
      <c r="F49" s="239"/>
      <c r="G49" s="185"/>
      <c r="H49" s="185"/>
      <c r="I49" s="100" t="s">
        <v>59</v>
      </c>
      <c r="J49" s="93"/>
      <c r="K49" s="226" t="str">
        <f>SUMIFS('CADASTRO PROD'!I:I,'CADASTRO PROD'!$D:$D,$E$50, 'CADASTRO PROD'!$B:$B, $I49)</f>
        <v>0.00</v>
      </c>
      <c r="L49" s="247" t="str">
        <f>SUMIFS('CADASTRO PROD'!M:M,'CADASTRO PROD'!$D:$D,$E$50, 'CADASTRO PROD'!$B:$B, $I49)</f>
        <v> R$ -   </v>
      </c>
      <c r="M49" s="226" t="str">
        <f>SUMIFS('LANÇAMENTOS ENT'!$N:$N, 'LANÇAMENTOS ENT'!$B:$B,I49,'LANÇAMENTOS ENT'!$F:$F,$E$47)</f>
        <v>0.00</v>
      </c>
      <c r="N49" s="103" t="str">
        <f>SUMIFS('LANÇAMENTOS ENT'!$T:$T, 'LANÇAMENTOS ENT'!$B:$B,I49,'LANÇAMENTOS ENT'!$F:$F,$E$47)</f>
        <v> R$ -   </v>
      </c>
      <c r="O49" s="226" t="str">
        <f>SUMIFS('LANÇAMENTOS SAÍ'!$K:$K, 'LANÇAMENTOS SAÍ'!$B:$B,I49,'LANÇAMENTOS SAÍ'!$F:$F,$E$47)</f>
        <v>0.00</v>
      </c>
      <c r="P49" s="103" t="str">
        <f>SUMIFS('LANÇAMENTOS SAÍ'!$M:$M, 'LANÇAMENTOS SAÍ'!$B:$B,I49,'LANÇAMENTOS SAÍ'!$F:$F,$E$47)</f>
        <v> R$ -   </v>
      </c>
      <c r="Q49" s="226" t="str">
        <f t="shared" ref="Q49:R49" si="18">K49+M49-O49</f>
        <v>0.00</v>
      </c>
      <c r="R49" s="103" t="str">
        <f t="shared" si="18"/>
        <v> R$ -   </v>
      </c>
      <c r="S49" s="226" t="str">
        <f t="shared" ref="S49:T49" si="19">Q49</f>
        <v>0.00</v>
      </c>
      <c r="T49" s="103" t="str">
        <f t="shared" si="19"/>
        <v> R$ -   </v>
      </c>
      <c r="U49" s="186" t="str">
        <f t="shared" ref="U49:U60" si="21">IF(N49&lt;&gt;0,1,0)</f>
        <v>0</v>
      </c>
      <c r="V49" s="185"/>
      <c r="W49" s="185"/>
      <c r="X49" s="185"/>
      <c r="Y49" s="185"/>
      <c r="Z49" s="185"/>
      <c r="AA49" s="185"/>
      <c r="AB49" s="185"/>
      <c r="AC49" s="35"/>
      <c r="AD49" s="4"/>
      <c r="AE49" s="4"/>
      <c r="AF49" s="4"/>
      <c r="AG49" s="4"/>
    </row>
    <row r="50" ht="30.0" customHeight="1">
      <c r="A50" s="1"/>
      <c r="B50" s="185"/>
      <c r="C50" s="248" t="s">
        <v>40</v>
      </c>
      <c r="D50" s="93"/>
      <c r="E50" s="100" t="str">
        <f>IFERROR(VLOOKUP($E$47,'LANÇAMENTOS ENT'!$AN$8:$AP$508,3,FALSE),"")</f>
        <v>00001</v>
      </c>
      <c r="F50" s="93"/>
      <c r="G50" s="185"/>
      <c r="H50" s="185"/>
      <c r="I50" s="110" t="s">
        <v>62</v>
      </c>
      <c r="J50" s="93"/>
      <c r="K50" s="227" t="str">
        <f>SUMIFS('CADASTRO PROD'!I:I,'CADASTRO PROD'!$D:$D,$E$50, 'CADASTRO PROD'!$B:$B, $I50)</f>
        <v>0.00</v>
      </c>
      <c r="L50" s="249" t="str">
        <f>SUMIFS('CADASTRO PROD'!M:M,'CADASTRO PROD'!$D:$D,$E$50, 'CADASTRO PROD'!$B:$B, $I50)</f>
        <v> R$ -   </v>
      </c>
      <c r="M50" s="227" t="str">
        <f>SUMIFS('LANÇAMENTOS ENT'!$N:$N, 'LANÇAMENTOS ENT'!$B:$B,I50,'LANÇAMENTOS ENT'!$F:$F,$E$47)</f>
        <v>0.00</v>
      </c>
      <c r="N50" s="113" t="str">
        <f>SUMIFS('LANÇAMENTOS ENT'!$T:$T, 'LANÇAMENTOS ENT'!$B:$B,I50,'LANÇAMENTOS ENT'!$F:$F,$E$47)</f>
        <v> R$ -   </v>
      </c>
      <c r="O50" s="227" t="str">
        <f>SUMIFS('LANÇAMENTOS SAÍ'!$K:$K, 'LANÇAMENTOS SAÍ'!$B:$B,I50,'LANÇAMENTOS SAÍ'!$F:$F,$E$47)</f>
        <v>0.00</v>
      </c>
      <c r="P50" s="113" t="str">
        <f>SUMIFS('LANÇAMENTOS SAÍ'!$M:$M, 'LANÇAMENTOS SAÍ'!$B:$B,I50,'LANÇAMENTOS SAÍ'!$F:$F,$E$47)</f>
        <v> R$ -   </v>
      </c>
      <c r="Q50" s="227" t="str">
        <f t="shared" ref="Q50:R50" si="20">K50+M50-O50</f>
        <v>0.00</v>
      </c>
      <c r="R50" s="113" t="str">
        <f t="shared" si="20"/>
        <v> R$ -   </v>
      </c>
      <c r="S50" s="227" t="str">
        <f t="shared" ref="S50:S60" si="23">S49+Q50</f>
        <v>0.00</v>
      </c>
      <c r="T50" s="113" t="str">
        <f t="shared" ref="T50:T60" si="24">R50+T49</f>
        <v> R$ -   </v>
      </c>
      <c r="U50" s="186" t="str">
        <f t="shared" si="21"/>
        <v>0</v>
      </c>
      <c r="V50" s="185"/>
      <c r="W50" s="185"/>
      <c r="X50" s="185"/>
      <c r="Y50" s="185"/>
      <c r="Z50" s="185"/>
      <c r="AA50" s="185"/>
      <c r="AB50" s="185"/>
      <c r="AC50" s="35"/>
      <c r="AD50" s="4"/>
      <c r="AE50" s="4"/>
      <c r="AF50" s="4"/>
      <c r="AG50" s="4"/>
    </row>
    <row r="51" ht="30.0" customHeight="1">
      <c r="A51" s="1"/>
      <c r="B51" s="185"/>
      <c r="C51" s="248" t="s">
        <v>41</v>
      </c>
      <c r="D51" s="93"/>
      <c r="E51" s="110" t="str">
        <f>IFERROR(VLOOKUP($E$50,'CADASTRO PROD'!$D$8:$H$508,5,FALSE),"")</f>
        <v>300</v>
      </c>
      <c r="F51" s="93"/>
      <c r="G51" s="185"/>
      <c r="H51" s="185"/>
      <c r="I51" s="100" t="s">
        <v>66</v>
      </c>
      <c r="J51" s="93"/>
      <c r="K51" s="226" t="str">
        <f>SUMIFS('CADASTRO PROD'!I:I,'CADASTRO PROD'!$D:$D,$E$50, 'CADASTRO PROD'!$B:$B, $I51)</f>
        <v>0.00</v>
      </c>
      <c r="L51" s="247" t="str">
        <f>SUMIFS('CADASTRO PROD'!M:M,'CADASTRO PROD'!$D:$D,$E$50, 'CADASTRO PROD'!$B:$B, $I51)</f>
        <v> R$ -   </v>
      </c>
      <c r="M51" s="226" t="str">
        <f>SUMIFS('LANÇAMENTOS ENT'!$N:$N, 'LANÇAMENTOS ENT'!$B:$B,I51,'LANÇAMENTOS ENT'!$F:$F,$E$47)</f>
        <v>0.00</v>
      </c>
      <c r="N51" s="103" t="str">
        <f>SUMIFS('LANÇAMENTOS ENT'!$T:$T, 'LANÇAMENTOS ENT'!$B:$B,I51,'LANÇAMENTOS ENT'!$F:$F,$E$47)</f>
        <v> R$ -   </v>
      </c>
      <c r="O51" s="226" t="str">
        <f>SUMIFS('LANÇAMENTOS SAÍ'!$K:$K, 'LANÇAMENTOS SAÍ'!$B:$B,I51,'LANÇAMENTOS SAÍ'!$F:$F,$E$47)</f>
        <v>0.00</v>
      </c>
      <c r="P51" s="103" t="str">
        <f>SUMIFS('LANÇAMENTOS SAÍ'!$M:$M, 'LANÇAMENTOS SAÍ'!$B:$B,I51,'LANÇAMENTOS SAÍ'!$F:$F,$E$47)</f>
        <v> R$ -   </v>
      </c>
      <c r="Q51" s="226" t="str">
        <f t="shared" ref="Q51:R51" si="22">K51+M51-O51</f>
        <v>0.00</v>
      </c>
      <c r="R51" s="103" t="str">
        <f t="shared" si="22"/>
        <v> R$ -   </v>
      </c>
      <c r="S51" s="226" t="str">
        <f t="shared" si="23"/>
        <v>0.00</v>
      </c>
      <c r="T51" s="103" t="str">
        <f t="shared" si="24"/>
        <v> R$ -   </v>
      </c>
      <c r="U51" s="186" t="str">
        <f t="shared" si="21"/>
        <v>0</v>
      </c>
      <c r="V51" s="185"/>
      <c r="W51" s="185"/>
      <c r="X51" s="185"/>
      <c r="Y51" s="185"/>
      <c r="Z51" s="185"/>
      <c r="AA51" s="185"/>
      <c r="AB51" s="185"/>
      <c r="AC51" s="35"/>
      <c r="AD51" s="4"/>
      <c r="AE51" s="4"/>
      <c r="AF51" s="4"/>
      <c r="AG51" s="4"/>
    </row>
    <row r="52" ht="30.0" customHeight="1">
      <c r="A52" s="1"/>
      <c r="B52" s="185"/>
      <c r="C52" s="248" t="s">
        <v>161</v>
      </c>
      <c r="D52" s="93"/>
      <c r="E52" s="100" t="str">
        <f>IFERROR(VLOOKUP($E$50, 'INVENTÁRIO'!$D$11:$I$511,5,FALSE),"")</f>
        <v>2850</v>
      </c>
      <c r="F52" s="93"/>
      <c r="G52" s="185"/>
      <c r="H52" s="185"/>
      <c r="I52" s="110" t="s">
        <v>70</v>
      </c>
      <c r="J52" s="93"/>
      <c r="K52" s="227" t="str">
        <f>SUMIFS('CADASTRO PROD'!I:I,'CADASTRO PROD'!$D:$D,$E$50, 'CADASTRO PROD'!$B:$B, $I52)</f>
        <v>450.00</v>
      </c>
      <c r="L52" s="249" t="str">
        <f>SUMIFS('CADASTRO PROD'!M:M,'CADASTRO PROD'!$D:$D,$E$50, 'CADASTRO PROD'!$B:$B, $I52)</f>
        <v> R$ 112.50 </v>
      </c>
      <c r="M52" s="227" t="str">
        <f>SUMIFS('LANÇAMENTOS ENT'!$N:$N, 'LANÇAMENTOS ENT'!$B:$B,I52,'LANÇAMENTOS ENT'!$F:$F,$E$47)</f>
        <v>0.00</v>
      </c>
      <c r="N52" s="113" t="str">
        <f>SUMIFS('LANÇAMENTOS ENT'!$T:$T, 'LANÇAMENTOS ENT'!$B:$B,I52,'LANÇAMENTOS ENT'!$F:$F,$E$47)</f>
        <v> R$ -   </v>
      </c>
      <c r="O52" s="227" t="str">
        <f>SUMIFS('LANÇAMENTOS SAÍ'!$K:$K, 'LANÇAMENTOS SAÍ'!$B:$B,I52,'LANÇAMENTOS SAÍ'!$F:$F,$E$47)</f>
        <v>0.00</v>
      </c>
      <c r="P52" s="113" t="str">
        <f>SUMIFS('LANÇAMENTOS SAÍ'!$M:$M, 'LANÇAMENTOS SAÍ'!$B:$B,I52,'LANÇAMENTOS SAÍ'!$F:$F,$E$47)</f>
        <v> R$ -   </v>
      </c>
      <c r="Q52" s="227" t="str">
        <f t="shared" ref="Q52:R52" si="25">K52+M52-O52</f>
        <v>450.00</v>
      </c>
      <c r="R52" s="113" t="str">
        <f t="shared" si="25"/>
        <v> R$ 112.50 </v>
      </c>
      <c r="S52" s="227" t="str">
        <f t="shared" si="23"/>
        <v>450.00</v>
      </c>
      <c r="T52" s="113" t="str">
        <f t="shared" si="24"/>
        <v> R$ 112.50 </v>
      </c>
      <c r="U52" s="186" t="str">
        <f t="shared" si="21"/>
        <v>0</v>
      </c>
      <c r="V52" s="185"/>
      <c r="W52" s="185"/>
      <c r="X52" s="185"/>
      <c r="Y52" s="185"/>
      <c r="Z52" s="185"/>
      <c r="AA52" s="185"/>
      <c r="AB52" s="185"/>
      <c r="AC52" s="35"/>
      <c r="AD52" s="4"/>
      <c r="AE52" s="4"/>
      <c r="AF52" s="4"/>
      <c r="AG52" s="4"/>
    </row>
    <row r="53" ht="30.0" customHeight="1">
      <c r="A53" s="1"/>
      <c r="B53" s="185"/>
      <c r="C53" s="248" t="s">
        <v>162</v>
      </c>
      <c r="D53" s="93"/>
      <c r="E53" s="110" t="str">
        <f>IFERROR(VLOOKUP($E$50, 'INVENTÁRIO'!$D$11:$I$511,6,FALSE),"")</f>
        <v>2900</v>
      </c>
      <c r="F53" s="93"/>
      <c r="G53" s="185"/>
      <c r="H53" s="185"/>
      <c r="I53" s="100" t="s">
        <v>74</v>
      </c>
      <c r="J53" s="93"/>
      <c r="K53" s="226" t="str">
        <f>SUMIFS('CADASTRO PROD'!I:I,'CADASTRO PROD'!$D:$D,$E$50, 'CADASTRO PROD'!$B:$B, $I53)</f>
        <v>0.00</v>
      </c>
      <c r="L53" s="247" t="str">
        <f>SUMIFS('CADASTRO PROD'!M:M,'CADASTRO PROD'!$D:$D,$E$50, 'CADASTRO PROD'!$B:$B, $I53)</f>
        <v> R$ -   </v>
      </c>
      <c r="M53" s="226" t="str">
        <f>SUMIFS('LANÇAMENTOS ENT'!$N:$N, 'LANÇAMENTOS ENT'!$B:$B,I53,'LANÇAMENTOS ENT'!$F:$F,$E$47)</f>
        <v>1,700.00</v>
      </c>
      <c r="N53" s="103" t="str">
        <f>SUMIFS('LANÇAMENTOS ENT'!$T:$T, 'LANÇAMENTOS ENT'!$B:$B,I53,'LANÇAMENTOS ENT'!$F:$F,$E$47)</f>
        <v> R$ 567.00 </v>
      </c>
      <c r="O53" s="226" t="str">
        <f>SUMIFS('LANÇAMENTOS SAÍ'!$K:$K, 'LANÇAMENTOS SAÍ'!$B:$B,I53,'LANÇAMENTOS SAÍ'!$F:$F,$E$47)</f>
        <v>300.00</v>
      </c>
      <c r="P53" s="103" t="str">
        <f>SUMIFS('LANÇAMENTOS SAÍ'!$M:$M, 'LANÇAMENTOS SAÍ'!$B:$B,I53,'LANÇAMENTOS SAÍ'!$F:$F,$E$47)</f>
        <v> R$ 207.57 </v>
      </c>
      <c r="Q53" s="226" t="str">
        <f t="shared" ref="Q53:R53" si="26">K53+M53-O53</f>
        <v>1,400.00</v>
      </c>
      <c r="R53" s="103" t="str">
        <f t="shared" si="26"/>
        <v> R$ 359.43 </v>
      </c>
      <c r="S53" s="226" t="str">
        <f t="shared" si="23"/>
        <v>1,850.00</v>
      </c>
      <c r="T53" s="103" t="str">
        <f t="shared" si="24"/>
        <v> R$ 471.93 </v>
      </c>
      <c r="U53" s="186" t="str">
        <f t="shared" si="21"/>
        <v>1</v>
      </c>
      <c r="V53" s="185"/>
      <c r="W53" s="185"/>
      <c r="X53" s="185"/>
      <c r="Y53" s="185"/>
      <c r="Z53" s="185"/>
      <c r="AA53" s="185"/>
      <c r="AB53" s="185"/>
      <c r="AC53" s="35"/>
      <c r="AD53" s="4"/>
      <c r="AE53" s="4"/>
      <c r="AF53" s="4"/>
      <c r="AG53" s="4"/>
    </row>
    <row r="54" ht="30.0" customHeight="1">
      <c r="A54" s="1"/>
      <c r="B54" s="185"/>
      <c r="C54" s="248" t="s">
        <v>227</v>
      </c>
      <c r="D54" s="93"/>
      <c r="E54" s="250" t="str">
        <f>IFERROR(VLOOKUP($E$50,'RESULTADOS GERAIS'!$D$10:$P$510, 7, FALSE),"")</f>
        <v>Estoque confortável</v>
      </c>
      <c r="F54" s="93"/>
      <c r="G54" s="185"/>
      <c r="H54" s="185"/>
      <c r="I54" s="110" t="s">
        <v>77</v>
      </c>
      <c r="J54" s="93"/>
      <c r="K54" s="227" t="str">
        <f>SUMIFS('CADASTRO PROD'!I:I,'CADASTRO PROD'!$D:$D,$E$50, 'CADASTRO PROD'!$B:$B, $I54)</f>
        <v>0.00</v>
      </c>
      <c r="L54" s="249" t="str">
        <f>SUMIFS('CADASTRO PROD'!M:M,'CADASTRO PROD'!$D:$D,$E$50, 'CADASTRO PROD'!$B:$B, $I54)</f>
        <v> R$ -   </v>
      </c>
      <c r="M54" s="227" t="str">
        <f>SUMIFS('LANÇAMENTOS ENT'!$N:$N, 'LANÇAMENTOS ENT'!$B:$B,I54,'LANÇAMENTOS ENT'!$F:$F,$E$47)</f>
        <v>1,000.00</v>
      </c>
      <c r="N54" s="113" t="str">
        <f>SUMIFS('LANÇAMENTOS ENT'!$T:$T, 'LANÇAMENTOS ENT'!$B:$B,I54,'LANÇAMENTOS ENT'!$F:$F,$E$47)</f>
        <v> R$ 1,500.00 </v>
      </c>
      <c r="O54" s="227" t="str">
        <f>SUMIFS('LANÇAMENTOS SAÍ'!$K:$K, 'LANÇAMENTOS SAÍ'!$B:$B,I54,'LANÇAMENTOS SAÍ'!$F:$F,$E$47)</f>
        <v>0.00</v>
      </c>
      <c r="P54" s="113" t="str">
        <f>SUMIFS('LANÇAMENTOS SAÍ'!$M:$M, 'LANÇAMENTOS SAÍ'!$B:$B,I54,'LANÇAMENTOS SAÍ'!$F:$F,$E$47)</f>
        <v> R$ -   </v>
      </c>
      <c r="Q54" s="227" t="str">
        <f t="shared" ref="Q54:R54" si="27">K54+M54-O54</f>
        <v>1,000.00</v>
      </c>
      <c r="R54" s="113" t="str">
        <f t="shared" si="27"/>
        <v> R$ 1,500.00 </v>
      </c>
      <c r="S54" s="227" t="str">
        <f t="shared" si="23"/>
        <v>2,850.00</v>
      </c>
      <c r="T54" s="113" t="str">
        <f t="shared" si="24"/>
        <v> R$ 1,971.93 </v>
      </c>
      <c r="U54" s="186" t="str">
        <f t="shared" si="21"/>
        <v>1</v>
      </c>
      <c r="V54" s="185"/>
      <c r="W54" s="185"/>
      <c r="X54" s="185"/>
      <c r="Y54" s="185"/>
      <c r="Z54" s="185"/>
      <c r="AA54" s="185"/>
      <c r="AB54" s="185"/>
      <c r="AC54" s="35"/>
      <c r="AD54" s="4"/>
      <c r="AE54" s="4"/>
      <c r="AF54" s="4"/>
      <c r="AG54" s="4"/>
    </row>
    <row r="55" ht="30.0" customHeight="1">
      <c r="A55" s="1"/>
      <c r="B55" s="185"/>
      <c r="C55" s="248" t="s">
        <v>175</v>
      </c>
      <c r="D55" s="93"/>
      <c r="E55" s="110" t="str">
        <f>IFERROR(VLOOKUP($E$50,'RESULTADOS GERAIS'!$D$10:$P$510, 10, FALSE),"")</f>
        <v>2700</v>
      </c>
      <c r="F55" s="93"/>
      <c r="G55" s="185"/>
      <c r="H55" s="185"/>
      <c r="I55" s="100" t="s">
        <v>80</v>
      </c>
      <c r="J55" s="93"/>
      <c r="K55" s="226" t="str">
        <f>SUMIFS('CADASTRO PROD'!I:I,'CADASTRO PROD'!$D:$D,$E$50, 'CADASTRO PROD'!$B:$B, $I55)</f>
        <v>0.00</v>
      </c>
      <c r="L55" s="247" t="str">
        <f>SUMIFS('CADASTRO PROD'!M:M,'CADASTRO PROD'!$D:$D,$E$50, 'CADASTRO PROD'!$B:$B, $I55)</f>
        <v> R$ -   </v>
      </c>
      <c r="M55" s="226" t="str">
        <f>SUMIFS('LANÇAMENTOS ENT'!$N:$N, 'LANÇAMENTOS ENT'!$B:$B,I55,'LANÇAMENTOS ENT'!$F:$F,$E$47)</f>
        <v>0.00</v>
      </c>
      <c r="N55" s="103" t="str">
        <f>SUMIFS('LANÇAMENTOS ENT'!$T:$T, 'LANÇAMENTOS ENT'!$B:$B,I55,'LANÇAMENTOS ENT'!$F:$F,$E$47)</f>
        <v> R$ -   </v>
      </c>
      <c r="O55" s="226" t="str">
        <f>SUMIFS('LANÇAMENTOS SAÍ'!$K:$K, 'LANÇAMENTOS SAÍ'!$B:$B,I55,'LANÇAMENTOS SAÍ'!$F:$F,$E$47)</f>
        <v>0.00</v>
      </c>
      <c r="P55" s="103" t="str">
        <f>SUMIFS('LANÇAMENTOS SAÍ'!$M:$M, 'LANÇAMENTOS SAÍ'!$B:$B,I55,'LANÇAMENTOS SAÍ'!$F:$F,$E$47)</f>
        <v> R$ -   </v>
      </c>
      <c r="Q55" s="226" t="str">
        <f t="shared" ref="Q55:R55" si="28">K55+M55-O55</f>
        <v>0.00</v>
      </c>
      <c r="R55" s="103" t="str">
        <f t="shared" si="28"/>
        <v> R$ -   </v>
      </c>
      <c r="S55" s="226" t="str">
        <f t="shared" si="23"/>
        <v>2,850.00</v>
      </c>
      <c r="T55" s="103" t="str">
        <f t="shared" si="24"/>
        <v> R$ 1,971.93 </v>
      </c>
      <c r="U55" s="186" t="str">
        <f t="shared" si="21"/>
        <v>0</v>
      </c>
      <c r="V55" s="185"/>
      <c r="W55" s="185"/>
      <c r="X55" s="185"/>
      <c r="Y55" s="185"/>
      <c r="Z55" s="185"/>
      <c r="AA55" s="185"/>
      <c r="AB55" s="185"/>
      <c r="AC55" s="35"/>
      <c r="AD55" s="4"/>
      <c r="AE55" s="4"/>
      <c r="AF55" s="4"/>
      <c r="AG55" s="4"/>
    </row>
    <row r="56" ht="30.0" customHeight="1">
      <c r="A56" s="1"/>
      <c r="B56" s="185"/>
      <c r="C56" s="248" t="s">
        <v>176</v>
      </c>
      <c r="D56" s="93"/>
      <c r="E56" s="100" t="str">
        <f>IFERROR(VLOOKUP($E$50,'RESULTADOS GERAIS'!$D$10:$P$510, 11, FALSE),"")</f>
        <v>300</v>
      </c>
      <c r="F56" s="93"/>
      <c r="G56" s="185"/>
      <c r="H56" s="185"/>
      <c r="I56" s="110" t="s">
        <v>81</v>
      </c>
      <c r="J56" s="93"/>
      <c r="K56" s="227" t="str">
        <f>SUMIFS('CADASTRO PROD'!I:I,'CADASTRO PROD'!$D:$D,$E$50, 'CADASTRO PROD'!$B:$B, $I56)</f>
        <v>0.00</v>
      </c>
      <c r="L56" s="249" t="str">
        <f>SUMIFS('CADASTRO PROD'!M:M,'CADASTRO PROD'!$D:$D,$E$50, 'CADASTRO PROD'!$B:$B, $I56)</f>
        <v> R$ -   </v>
      </c>
      <c r="M56" s="227" t="str">
        <f>SUMIFS('LANÇAMENTOS ENT'!$N:$N, 'LANÇAMENTOS ENT'!$B:$B,I56,'LANÇAMENTOS ENT'!$F:$F,$E$47)</f>
        <v>0.00</v>
      </c>
      <c r="N56" s="113" t="str">
        <f>SUMIFS('LANÇAMENTOS ENT'!$T:$T, 'LANÇAMENTOS ENT'!$B:$B,I56,'LANÇAMENTOS ENT'!$F:$F,$E$47)</f>
        <v> R$ -   </v>
      </c>
      <c r="O56" s="227" t="str">
        <f>SUMIFS('LANÇAMENTOS SAÍ'!$K:$K, 'LANÇAMENTOS SAÍ'!$B:$B,I56,'LANÇAMENTOS SAÍ'!$F:$F,$E$47)</f>
        <v>0.00</v>
      </c>
      <c r="P56" s="113" t="str">
        <f>SUMIFS('LANÇAMENTOS SAÍ'!$M:$M, 'LANÇAMENTOS SAÍ'!$B:$B,I56,'LANÇAMENTOS SAÍ'!$F:$F,$E$47)</f>
        <v> R$ -   </v>
      </c>
      <c r="Q56" s="227" t="str">
        <f t="shared" ref="Q56:R56" si="29">K56+M56-O56</f>
        <v>0.00</v>
      </c>
      <c r="R56" s="113" t="str">
        <f t="shared" si="29"/>
        <v> R$ -   </v>
      </c>
      <c r="S56" s="227" t="str">
        <f t="shared" si="23"/>
        <v>2,850.00</v>
      </c>
      <c r="T56" s="113" t="str">
        <f t="shared" si="24"/>
        <v> R$ 1,971.93 </v>
      </c>
      <c r="U56" s="186" t="str">
        <f t="shared" si="21"/>
        <v>0</v>
      </c>
      <c r="V56" s="185"/>
      <c r="W56" s="185"/>
      <c r="X56" s="185"/>
      <c r="Y56" s="185"/>
      <c r="Z56" s="185"/>
      <c r="AA56" s="185"/>
      <c r="AB56" s="185"/>
      <c r="AC56" s="35"/>
      <c r="AD56" s="4"/>
      <c r="AE56" s="4"/>
      <c r="AF56" s="4"/>
      <c r="AG56" s="4"/>
    </row>
    <row r="57" ht="30.0" customHeight="1">
      <c r="A57" s="1"/>
      <c r="B57" s="185"/>
      <c r="C57" s="248" t="s">
        <v>228</v>
      </c>
      <c r="D57" s="93"/>
      <c r="E57" s="251" t="str">
        <f>IFERROR(VLOOKUP($E$50,'RESULTADOS GERAIS'!$D$10:$P$510, 12, FALSE),"")</f>
        <v>28%</v>
      </c>
      <c r="F57" s="93"/>
      <c r="G57" s="185"/>
      <c r="H57" s="185"/>
      <c r="I57" s="100" t="s">
        <v>82</v>
      </c>
      <c r="J57" s="93"/>
      <c r="K57" s="226" t="str">
        <f>SUMIFS('CADASTRO PROD'!I:I,'CADASTRO PROD'!$D:$D,$E$50, 'CADASTRO PROD'!$B:$B, $I57)</f>
        <v>0.00</v>
      </c>
      <c r="L57" s="247" t="str">
        <f>SUMIFS('CADASTRO PROD'!M:M,'CADASTRO PROD'!$D:$D,$E$50, 'CADASTRO PROD'!$B:$B, $I57)</f>
        <v> R$ -   </v>
      </c>
      <c r="M57" s="226" t="str">
        <f>SUMIFS('LANÇAMENTOS ENT'!$N:$N, 'LANÇAMENTOS ENT'!$B:$B,I57,'LANÇAMENTOS ENT'!$F:$F,$E$47)</f>
        <v>0.00</v>
      </c>
      <c r="N57" s="103" t="str">
        <f>SUMIFS('LANÇAMENTOS ENT'!$T:$T, 'LANÇAMENTOS ENT'!$B:$B,I57,'LANÇAMENTOS ENT'!$F:$F,$E$47)</f>
        <v> R$ -   </v>
      </c>
      <c r="O57" s="226" t="str">
        <f>SUMIFS('LANÇAMENTOS SAÍ'!$K:$K, 'LANÇAMENTOS SAÍ'!$B:$B,I57,'LANÇAMENTOS SAÍ'!$F:$F,$E$47)</f>
        <v>0.00</v>
      </c>
      <c r="P57" s="103" t="str">
        <f>SUMIFS('LANÇAMENTOS SAÍ'!$M:$M, 'LANÇAMENTOS SAÍ'!$B:$B,I57,'LANÇAMENTOS SAÍ'!$F:$F,$E$47)</f>
        <v> R$ -   </v>
      </c>
      <c r="Q57" s="226" t="str">
        <f t="shared" ref="Q57:R57" si="30">K57+M57-O57</f>
        <v>0.00</v>
      </c>
      <c r="R57" s="103" t="str">
        <f t="shared" si="30"/>
        <v> R$ -   </v>
      </c>
      <c r="S57" s="226" t="str">
        <f t="shared" si="23"/>
        <v>2,850.00</v>
      </c>
      <c r="T57" s="103" t="str">
        <f t="shared" si="24"/>
        <v> R$ 1,971.93 </v>
      </c>
      <c r="U57" s="186" t="str">
        <f t="shared" si="21"/>
        <v>0</v>
      </c>
      <c r="V57" s="185"/>
      <c r="W57" s="185"/>
      <c r="X57" s="185"/>
      <c r="Y57" s="185"/>
      <c r="Z57" s="185"/>
      <c r="AA57" s="185"/>
      <c r="AB57" s="185"/>
      <c r="AC57" s="35"/>
      <c r="AD57" s="4"/>
      <c r="AE57" s="4"/>
      <c r="AF57" s="4"/>
      <c r="AG57" s="4"/>
    </row>
    <row r="58" ht="30.0" customHeight="1">
      <c r="A58" s="1"/>
      <c r="B58" s="185"/>
      <c r="C58" s="248" t="s">
        <v>229</v>
      </c>
      <c r="D58" s="93"/>
      <c r="E58" s="252" t="str">
        <f>IFERROR(VLOOKUP($E$50,'RESULTADOS GERAIS'!$D$10:$P$510, 13, FALSE),"")</f>
        <v>25%</v>
      </c>
      <c r="F58" s="93"/>
      <c r="G58" s="185"/>
      <c r="H58" s="185"/>
      <c r="I58" s="110" t="s">
        <v>83</v>
      </c>
      <c r="J58" s="93"/>
      <c r="K58" s="227" t="str">
        <f>SUMIFS('CADASTRO PROD'!I:I,'CADASTRO PROD'!$D:$D,$E$50, 'CADASTRO PROD'!$B:$B, $I58)</f>
        <v>0.00</v>
      </c>
      <c r="L58" s="249" t="str">
        <f>SUMIFS('CADASTRO PROD'!M:M,'CADASTRO PROD'!$D:$D,$E$50, 'CADASTRO PROD'!$B:$B, $I58)</f>
        <v> R$ -   </v>
      </c>
      <c r="M58" s="227" t="str">
        <f>SUMIFS('LANÇAMENTOS ENT'!$N:$N, 'LANÇAMENTOS ENT'!$B:$B,I58,'LANÇAMENTOS ENT'!$F:$F,$E$47)</f>
        <v>0.00</v>
      </c>
      <c r="N58" s="113" t="str">
        <f>SUMIFS('LANÇAMENTOS ENT'!$T:$T, 'LANÇAMENTOS ENT'!$B:$B,I58,'LANÇAMENTOS ENT'!$F:$F,$E$47)</f>
        <v> R$ -   </v>
      </c>
      <c r="O58" s="227" t="str">
        <f>SUMIFS('LANÇAMENTOS SAÍ'!$K:$K, 'LANÇAMENTOS SAÍ'!$B:$B,I58,'LANÇAMENTOS SAÍ'!$F:$F,$E$47)</f>
        <v>0.00</v>
      </c>
      <c r="P58" s="113" t="str">
        <f>SUMIFS('LANÇAMENTOS SAÍ'!$M:$M, 'LANÇAMENTOS SAÍ'!$B:$B,I58,'LANÇAMENTOS SAÍ'!$F:$F,$E$47)</f>
        <v> R$ -   </v>
      </c>
      <c r="Q58" s="227" t="str">
        <f t="shared" ref="Q58:R58" si="31">K58+M58-O58</f>
        <v>0.00</v>
      </c>
      <c r="R58" s="113" t="str">
        <f t="shared" si="31"/>
        <v> R$ -   </v>
      </c>
      <c r="S58" s="227" t="str">
        <f t="shared" si="23"/>
        <v>2,850.00</v>
      </c>
      <c r="T58" s="113" t="str">
        <f t="shared" si="24"/>
        <v> R$ 1,971.93 </v>
      </c>
      <c r="U58" s="186" t="str">
        <f t="shared" si="21"/>
        <v>0</v>
      </c>
      <c r="V58" s="185"/>
      <c r="W58" s="185"/>
      <c r="X58" s="185"/>
      <c r="Y58" s="185"/>
      <c r="Z58" s="185"/>
      <c r="AA58" s="185"/>
      <c r="AB58" s="185"/>
      <c r="AC58" s="35"/>
      <c r="AD58" s="4"/>
      <c r="AE58" s="4"/>
      <c r="AF58" s="4"/>
      <c r="AG58" s="4"/>
    </row>
    <row r="59" ht="30.0" customHeight="1">
      <c r="A59" s="1"/>
      <c r="B59" s="185"/>
      <c r="C59" s="248" t="s">
        <v>230</v>
      </c>
      <c r="D59" s="93"/>
      <c r="E59" s="253" t="str">
        <f>IFERROR(VLOOKUP($E$50,'CADASTRO PROD'!$D$8:$P$408, 13, FALSE),"")</f>
        <v> R$ 0.69 </v>
      </c>
      <c r="F59" s="93"/>
      <c r="G59" s="185"/>
      <c r="H59" s="185"/>
      <c r="I59" s="100" t="s">
        <v>84</v>
      </c>
      <c r="J59" s="93"/>
      <c r="K59" s="226" t="str">
        <f>SUMIFS('CADASTRO PROD'!I:I,'CADASTRO PROD'!$D:$D,$E$50, 'CADASTRO PROD'!$B:$B, $I59)</f>
        <v>0.00</v>
      </c>
      <c r="L59" s="247" t="str">
        <f>SUMIFS('CADASTRO PROD'!M:M,'CADASTRO PROD'!$D:$D,$E$50, 'CADASTRO PROD'!$B:$B, $I59)</f>
        <v> R$ -   </v>
      </c>
      <c r="M59" s="226" t="str">
        <f>SUMIFS('LANÇAMENTOS ENT'!$N:$N, 'LANÇAMENTOS ENT'!$B:$B,I59,'LANÇAMENTOS ENT'!$F:$F,$E$47)</f>
        <v>0.00</v>
      </c>
      <c r="N59" s="103" t="str">
        <f>SUMIFS('LANÇAMENTOS ENT'!$T:$T, 'LANÇAMENTOS ENT'!$B:$B,I59,'LANÇAMENTOS ENT'!$F:$F,$E$47)</f>
        <v> R$ -   </v>
      </c>
      <c r="O59" s="226" t="str">
        <f>SUMIFS('LANÇAMENTOS SAÍ'!$K:$K, 'LANÇAMENTOS SAÍ'!$B:$B,I59,'LANÇAMENTOS SAÍ'!$F:$F,$E$47)</f>
        <v>0.00</v>
      </c>
      <c r="P59" s="103" t="str">
        <f>SUMIFS('LANÇAMENTOS SAÍ'!$M:$M, 'LANÇAMENTOS SAÍ'!$B:$B,I59,'LANÇAMENTOS SAÍ'!$F:$F,$E$47)</f>
        <v> R$ -   </v>
      </c>
      <c r="Q59" s="226" t="str">
        <f t="shared" ref="Q59:R59" si="32">K59+M59-O59</f>
        <v>0.00</v>
      </c>
      <c r="R59" s="103" t="str">
        <f t="shared" si="32"/>
        <v> R$ -   </v>
      </c>
      <c r="S59" s="226" t="str">
        <f t="shared" si="23"/>
        <v>2,850.00</v>
      </c>
      <c r="T59" s="103" t="str">
        <f t="shared" si="24"/>
        <v> R$ 1,971.93 </v>
      </c>
      <c r="U59" s="186" t="str">
        <f t="shared" si="21"/>
        <v>0</v>
      </c>
      <c r="V59" s="185"/>
      <c r="W59" s="185"/>
      <c r="X59" s="185"/>
      <c r="Y59" s="185"/>
      <c r="Z59" s="185"/>
      <c r="AA59" s="185"/>
      <c r="AB59" s="185"/>
      <c r="AC59" s="35"/>
      <c r="AD59" s="4"/>
      <c r="AE59" s="4"/>
      <c r="AF59" s="4"/>
      <c r="AG59" s="4"/>
    </row>
    <row r="60" ht="30.0" customHeight="1">
      <c r="A60" s="1"/>
      <c r="B60" s="185"/>
      <c r="C60" s="248" t="s">
        <v>231</v>
      </c>
      <c r="D60" s="93"/>
      <c r="E60" s="216" t="str">
        <f>IFERROR(SUM(N49:N60)/SUM(U49:U60),0)</f>
        <v> R$ 1,033.50 </v>
      </c>
      <c r="F60" s="93"/>
      <c r="G60" s="185"/>
      <c r="H60" s="185"/>
      <c r="I60" s="110" t="s">
        <v>85</v>
      </c>
      <c r="J60" s="93"/>
      <c r="K60" s="227" t="str">
        <f>SUMIFS('CADASTRO PROD'!I:I,'CADASTRO PROD'!$D:$D,$E$50, 'CADASTRO PROD'!$B:$B, $I60)</f>
        <v>0.00</v>
      </c>
      <c r="L60" s="249" t="str">
        <f>SUMIFS('CADASTRO PROD'!M:M,'CADASTRO PROD'!$D:$D,$E$50, 'CADASTRO PROD'!$B:$B, $I60)</f>
        <v> R$ -   </v>
      </c>
      <c r="M60" s="227" t="str">
        <f>SUMIFS('LANÇAMENTOS ENT'!$N:$N, 'LANÇAMENTOS ENT'!$B:$B,I60,'LANÇAMENTOS ENT'!$F:$F,$E$47)</f>
        <v>0.00</v>
      </c>
      <c r="N60" s="113" t="str">
        <f>SUMIFS('LANÇAMENTOS ENT'!$T:$T, 'LANÇAMENTOS ENT'!$B:$B,I60,'LANÇAMENTOS ENT'!$F:$F,$E$47)</f>
        <v> R$ -   </v>
      </c>
      <c r="O60" s="227" t="str">
        <f>SUMIFS('LANÇAMENTOS SAÍ'!$K:$K, 'LANÇAMENTOS SAÍ'!$B:$B,I60,'LANÇAMENTOS SAÍ'!$F:$F,$E$47)</f>
        <v>0.00</v>
      </c>
      <c r="P60" s="113" t="str">
        <f>SUMIFS('LANÇAMENTOS SAÍ'!$M:$M, 'LANÇAMENTOS SAÍ'!$B:$B,I60,'LANÇAMENTOS SAÍ'!$F:$F,$E$47)</f>
        <v> R$ -   </v>
      </c>
      <c r="Q60" s="227" t="str">
        <f t="shared" ref="Q60:R60" si="33">K60+M60-O60</f>
        <v>0.00</v>
      </c>
      <c r="R60" s="113" t="str">
        <f t="shared" si="33"/>
        <v> R$ -   </v>
      </c>
      <c r="S60" s="227" t="str">
        <f t="shared" si="23"/>
        <v>2,850.00</v>
      </c>
      <c r="T60" s="113" t="str">
        <f t="shared" si="24"/>
        <v> R$ 1,971.93 </v>
      </c>
      <c r="U60" s="186" t="str">
        <f t="shared" si="21"/>
        <v>0</v>
      </c>
      <c r="V60" s="185"/>
      <c r="W60" s="185"/>
      <c r="X60" s="185"/>
      <c r="Y60" s="185"/>
      <c r="Z60" s="185"/>
      <c r="AA60" s="185"/>
      <c r="AB60" s="185"/>
      <c r="AC60" s="35"/>
      <c r="AD60" s="4"/>
      <c r="AE60" s="4"/>
      <c r="AF60" s="4"/>
      <c r="AG60" s="4"/>
    </row>
    <row r="61" ht="30.0" customHeight="1">
      <c r="A61" s="1"/>
      <c r="B61" s="185"/>
      <c r="C61" s="248" t="s">
        <v>179</v>
      </c>
      <c r="D61" s="93"/>
      <c r="E61" s="234" t="str">
        <f>IFERROR(VLOOKUP($E$50,'RESULTADOS GERAIS'!$D$10:$R$510, 14, FALSE),"")</f>
        <v>0.18</v>
      </c>
      <c r="F61" s="93"/>
      <c r="G61" s="185"/>
      <c r="H61" s="185"/>
      <c r="I61" s="91" t="s">
        <v>37</v>
      </c>
      <c r="J61" s="93"/>
      <c r="K61" s="228" t="str">
        <f t="shared" ref="K61:R61" si="34">SUM(K49:K60)</f>
        <v>450.00</v>
      </c>
      <c r="L61" s="229" t="str">
        <f t="shared" si="34"/>
        <v> R$ 112.50 </v>
      </c>
      <c r="M61" s="228" t="str">
        <f t="shared" si="34"/>
        <v>2,700.00</v>
      </c>
      <c r="N61" s="228" t="str">
        <f t="shared" si="34"/>
        <v>2,067.00</v>
      </c>
      <c r="O61" s="228" t="str">
        <f t="shared" si="34"/>
        <v>300.00</v>
      </c>
      <c r="P61" s="228" t="str">
        <f t="shared" si="34"/>
        <v>207.57</v>
      </c>
      <c r="Q61" s="228" t="str">
        <f t="shared" si="34"/>
        <v>2,850.00</v>
      </c>
      <c r="R61" s="229" t="str">
        <f t="shared" si="34"/>
        <v> R$ 1,971.93 </v>
      </c>
      <c r="S61" s="230" t="str">
        <f t="shared" ref="S61:T61" si="35">S60</f>
        <v>2850.00</v>
      </c>
      <c r="T61" s="229" t="str">
        <f t="shared" si="35"/>
        <v> R$ 1,971.93 </v>
      </c>
      <c r="U61" s="185"/>
      <c r="V61" s="185"/>
      <c r="W61" s="185"/>
      <c r="X61" s="185"/>
      <c r="Y61" s="185"/>
      <c r="Z61" s="185"/>
      <c r="AA61" s="185"/>
      <c r="AB61" s="185"/>
      <c r="AC61" s="35"/>
      <c r="AD61" s="4"/>
      <c r="AE61" s="4"/>
      <c r="AF61" s="4"/>
      <c r="AG61" s="4"/>
    </row>
    <row r="62" ht="30.0" customHeight="1">
      <c r="A62" s="1"/>
      <c r="B62" s="185"/>
      <c r="C62" s="248" t="s">
        <v>232</v>
      </c>
      <c r="D62" s="93"/>
      <c r="E62" s="100" t="str">
        <f>IFERROR(VLOOKUP($E$50,'RESULTADOS GERAIS'!$D$10:$R$510, 15, FALSE),"")</f>
        <v>201</v>
      </c>
      <c r="F62" s="93"/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  <c r="Y62" s="185"/>
      <c r="Z62" s="185"/>
      <c r="AA62" s="35"/>
      <c r="AB62" s="4"/>
      <c r="AC62" s="4"/>
      <c r="AD62" s="4"/>
      <c r="AE62" s="4"/>
      <c r="AF62" s="4"/>
      <c r="AG62" s="4"/>
    </row>
    <row r="63" ht="30.0" customHeight="1">
      <c r="A63" s="1"/>
      <c r="B63" s="185"/>
      <c r="C63" s="248" t="s">
        <v>233</v>
      </c>
      <c r="D63" s="93"/>
      <c r="E63" s="110" t="str">
        <f>IFERROR(AVERAGE(K69:L78),"")</f>
        <v>21.5</v>
      </c>
      <c r="F63" s="93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  <c r="Y63" s="185"/>
      <c r="Z63" s="185"/>
      <c r="AA63" s="35"/>
      <c r="AB63" s="4"/>
      <c r="AC63" s="4"/>
      <c r="AD63" s="4"/>
      <c r="AE63" s="4"/>
      <c r="AF63" s="4"/>
      <c r="AG63" s="4"/>
    </row>
    <row r="64" ht="30.0" customHeight="1">
      <c r="A64" s="1"/>
      <c r="B64" s="185"/>
      <c r="C64" s="248" t="s">
        <v>234</v>
      </c>
      <c r="D64" s="93"/>
      <c r="E64" s="250" t="str">
        <f>IFERROR(VLOOKUP($E$47,'INVENTÁRIO'!W11:Z511,4,FALSE),"")</f>
        <v>A</v>
      </c>
      <c r="F64" s="93"/>
      <c r="G64" s="185"/>
      <c r="H64" s="185"/>
      <c r="I64" s="185"/>
      <c r="J64" s="185"/>
      <c r="K64" s="185"/>
      <c r="L64" s="185"/>
      <c r="M64" s="185"/>
      <c r="N64" s="185"/>
      <c r="O64" s="185"/>
      <c r="P64" s="185"/>
      <c r="Q64" s="185"/>
      <c r="R64" s="185"/>
      <c r="S64" s="185"/>
      <c r="T64" s="185"/>
      <c r="U64" s="185"/>
      <c r="V64" s="185"/>
      <c r="W64" s="185"/>
      <c r="X64" s="185"/>
      <c r="Y64" s="185"/>
      <c r="Z64" s="185"/>
      <c r="AA64" s="35"/>
      <c r="AB64" s="4"/>
      <c r="AC64" s="4"/>
      <c r="AD64" s="4"/>
      <c r="AE64" s="4"/>
      <c r="AF64" s="4"/>
      <c r="AG64" s="4"/>
    </row>
    <row r="65" ht="30.0" customHeight="1">
      <c r="A65" s="1"/>
      <c r="B65" s="185"/>
      <c r="C65" s="248" t="s">
        <v>235</v>
      </c>
      <c r="D65" s="93"/>
      <c r="E65" s="254" t="str">
        <f>IFERROR(VLOOKUP($E$47,'RESULTADOS GERAIS'!AJ10:$AM410,4,FALSE),"")</f>
        <v/>
      </c>
      <c r="F65" s="93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5"/>
      <c r="U65" s="185"/>
      <c r="V65" s="185"/>
      <c r="W65" s="185"/>
      <c r="X65" s="185"/>
      <c r="Y65" s="185"/>
      <c r="Z65" s="185"/>
      <c r="AA65" s="35"/>
      <c r="AB65" s="4"/>
      <c r="AC65" s="4"/>
      <c r="AD65" s="4"/>
      <c r="AE65" s="4"/>
      <c r="AF65" s="4"/>
      <c r="AG65" s="4"/>
    </row>
    <row r="66" ht="30.0" customHeight="1">
      <c r="A66" s="1"/>
      <c r="B66" s="185"/>
      <c r="C66" s="69"/>
      <c r="D66" s="69"/>
      <c r="E66" s="185"/>
      <c r="F66" s="185"/>
      <c r="G66" s="185"/>
      <c r="H66" s="185"/>
      <c r="I66" s="185"/>
      <c r="J66" s="185"/>
      <c r="K66" s="185"/>
      <c r="L66" s="185"/>
      <c r="M66" s="185"/>
      <c r="N66" s="185"/>
      <c r="O66" s="185"/>
      <c r="P66" s="185"/>
      <c r="Q66" s="185"/>
      <c r="R66" s="185"/>
      <c r="S66" s="185"/>
      <c r="T66" s="185"/>
      <c r="U66" s="185"/>
      <c r="V66" s="185"/>
      <c r="W66" s="185"/>
      <c r="X66" s="185"/>
      <c r="Y66" s="185"/>
      <c r="Z66" s="185"/>
      <c r="AA66" s="35"/>
      <c r="AB66" s="4"/>
      <c r="AC66" s="4"/>
      <c r="AD66" s="4"/>
      <c r="AE66" s="4"/>
      <c r="AF66" s="4"/>
      <c r="AG66" s="4"/>
    </row>
    <row r="67" ht="30.0" customHeight="1">
      <c r="A67" s="1"/>
      <c r="B67" s="185"/>
      <c r="C67" s="69"/>
      <c r="D67" s="69"/>
      <c r="E67" s="185"/>
      <c r="F67" s="185"/>
      <c r="G67" s="185"/>
      <c r="H67" s="185"/>
      <c r="I67" s="185"/>
      <c r="J67" s="185"/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  <c r="Y67" s="185"/>
      <c r="Z67" s="185"/>
      <c r="AA67" s="35"/>
      <c r="AB67" s="4"/>
      <c r="AC67" s="4"/>
      <c r="AD67" s="4"/>
      <c r="AE67" s="4"/>
      <c r="AF67" s="4"/>
      <c r="AG67" s="4"/>
    </row>
    <row r="68" ht="30.0" customHeight="1">
      <c r="A68" s="1"/>
      <c r="B68" s="185"/>
      <c r="C68" s="91" t="s">
        <v>236</v>
      </c>
      <c r="D68" s="92"/>
      <c r="E68" s="92"/>
      <c r="F68" s="93"/>
      <c r="G68" s="69"/>
      <c r="H68" s="69"/>
      <c r="I68" s="91" t="s">
        <v>237</v>
      </c>
      <c r="J68" s="92"/>
      <c r="K68" s="92"/>
      <c r="L68" s="93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35"/>
      <c r="AB68" s="4"/>
      <c r="AC68" s="4"/>
      <c r="AD68" s="4"/>
      <c r="AE68" s="4"/>
      <c r="AF68" s="4"/>
      <c r="AG68" s="4"/>
    </row>
    <row r="69" ht="30.0" customHeight="1">
      <c r="A69" s="1"/>
      <c r="B69" s="185"/>
      <c r="C69" s="232" t="str">
        <f>'LANÇAMENTOS ENT'!AK8</f>
        <v>Mais Frutas</v>
      </c>
      <c r="D69" s="93"/>
      <c r="E69" s="216" t="str">
        <f>'LANÇAMENTOS ENT'!AL8</f>
        <v> R$ 0.33 </v>
      </c>
      <c r="F69" s="93"/>
      <c r="G69" s="185"/>
      <c r="H69" s="185"/>
      <c r="I69" s="232" t="str">
        <f>'LANÇAMENTOS ENT'!AG8</f>
        <v>Mais Frutas</v>
      </c>
      <c r="J69" s="93"/>
      <c r="K69" s="100" t="str">
        <f>'LANÇAMENTOS ENT'!AH8</f>
        <v>4.5</v>
      </c>
      <c r="L69" s="93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35"/>
      <c r="AB69" s="4"/>
      <c r="AC69" s="4"/>
      <c r="AD69" s="4"/>
      <c r="AE69" s="4"/>
      <c r="AF69" s="4"/>
      <c r="AG69" s="4"/>
    </row>
    <row r="70" ht="30.0" customHeight="1">
      <c r="A70" s="1"/>
      <c r="B70" s="185"/>
      <c r="C70" s="232" t="str">
        <f>'LANÇAMENTOS ENT'!AK9</f>
        <v>Mais Frutas Concorrente</v>
      </c>
      <c r="D70" s="93"/>
      <c r="E70" s="253" t="str">
        <f>'LANÇAMENTOS ENT'!AL9</f>
        <v> R$ 1.47 </v>
      </c>
      <c r="F70" s="93"/>
      <c r="G70" s="185"/>
      <c r="H70" s="185"/>
      <c r="I70" s="232" t="str">
        <f>'LANÇAMENTOS ENT'!AG9</f>
        <v>Mais Frutas Concorrente</v>
      </c>
      <c r="J70" s="93"/>
      <c r="K70" s="110" t="str">
        <f>'LANÇAMENTOS ENT'!AH9</f>
        <v>38.5</v>
      </c>
      <c r="L70" s="93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  <c r="AA70" s="35"/>
      <c r="AB70" s="4"/>
      <c r="AC70" s="4"/>
      <c r="AD70" s="4"/>
      <c r="AE70" s="4"/>
      <c r="AF70" s="4"/>
      <c r="AG70" s="4"/>
    </row>
    <row r="71" ht="30.0" customHeight="1">
      <c r="A71" s="1"/>
      <c r="B71" s="185"/>
      <c r="C71" s="232" t="str">
        <f>'LANÇAMENTOS ENT'!AK10</f>
        <v/>
      </c>
      <c r="D71" s="93"/>
      <c r="E71" s="216" t="str">
        <f>'LANÇAMENTOS ENT'!AL10</f>
        <v>  </v>
      </c>
      <c r="F71" s="93"/>
      <c r="G71" s="185"/>
      <c r="H71" s="185"/>
      <c r="I71" s="232" t="str">
        <f>'LANÇAMENTOS ENT'!AG10</f>
        <v/>
      </c>
      <c r="J71" s="93"/>
      <c r="K71" s="100" t="str">
        <f>'LANÇAMENTOS ENT'!AH10</f>
        <v/>
      </c>
      <c r="L71" s="93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  <c r="AA71" s="35"/>
      <c r="AB71" s="4"/>
      <c r="AC71" s="4"/>
      <c r="AD71" s="4"/>
      <c r="AE71" s="4"/>
      <c r="AF71" s="4"/>
      <c r="AG71" s="4"/>
    </row>
    <row r="72" ht="30.0" customHeight="1">
      <c r="A72" s="1"/>
      <c r="B72" s="185"/>
      <c r="C72" s="232" t="str">
        <f>'LANÇAMENTOS ENT'!AK11</f>
        <v/>
      </c>
      <c r="D72" s="93"/>
      <c r="E72" s="253" t="str">
        <f>'LANÇAMENTOS ENT'!AL11</f>
        <v>  </v>
      </c>
      <c r="F72" s="93"/>
      <c r="G72" s="185"/>
      <c r="H72" s="185"/>
      <c r="I72" s="232" t="str">
        <f>'LANÇAMENTOS ENT'!AG11</f>
        <v/>
      </c>
      <c r="J72" s="93"/>
      <c r="K72" s="110" t="str">
        <f>'LANÇAMENTOS ENT'!AH11</f>
        <v/>
      </c>
      <c r="L72" s="93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  <c r="AA72" s="35"/>
      <c r="AB72" s="4"/>
      <c r="AC72" s="4"/>
      <c r="AD72" s="4"/>
      <c r="AE72" s="4"/>
      <c r="AF72" s="4"/>
      <c r="AG72" s="4"/>
    </row>
    <row r="73" ht="30.0" customHeight="1">
      <c r="A73" s="1"/>
      <c r="B73" s="185"/>
      <c r="C73" s="232" t="str">
        <f>'LANÇAMENTOS ENT'!AK12</f>
        <v/>
      </c>
      <c r="D73" s="93"/>
      <c r="E73" s="216" t="str">
        <f>'LANÇAMENTOS ENT'!AL12</f>
        <v>  </v>
      </c>
      <c r="F73" s="93"/>
      <c r="G73" s="185"/>
      <c r="H73" s="185"/>
      <c r="I73" s="232" t="str">
        <f>'LANÇAMENTOS ENT'!AG12</f>
        <v/>
      </c>
      <c r="J73" s="93"/>
      <c r="K73" s="100" t="str">
        <f>'LANÇAMENTOS ENT'!AH12</f>
        <v/>
      </c>
      <c r="L73" s="93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  <c r="AA73" s="35"/>
      <c r="AB73" s="4"/>
      <c r="AC73" s="4"/>
      <c r="AD73" s="4"/>
      <c r="AE73" s="4"/>
      <c r="AF73" s="4"/>
      <c r="AG73" s="4"/>
    </row>
    <row r="74" ht="30.0" customHeight="1">
      <c r="A74" s="1"/>
      <c r="B74" s="185"/>
      <c r="C74" s="232" t="str">
        <f>'LANÇAMENTOS ENT'!AK13</f>
        <v/>
      </c>
      <c r="D74" s="93"/>
      <c r="E74" s="253" t="str">
        <f>'LANÇAMENTOS ENT'!AL13</f>
        <v>  </v>
      </c>
      <c r="F74" s="93"/>
      <c r="G74" s="185"/>
      <c r="H74" s="185"/>
      <c r="I74" s="232" t="str">
        <f>'LANÇAMENTOS ENT'!AG13</f>
        <v/>
      </c>
      <c r="J74" s="93"/>
      <c r="K74" s="110" t="str">
        <f>'LANÇAMENTOS ENT'!AH13</f>
        <v/>
      </c>
      <c r="L74" s="93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  <c r="AA74" s="35"/>
      <c r="AB74" s="4"/>
      <c r="AC74" s="4"/>
      <c r="AD74" s="4"/>
      <c r="AE74" s="4"/>
      <c r="AF74" s="4"/>
      <c r="AG74" s="4"/>
    </row>
    <row r="75" ht="30.0" customHeight="1">
      <c r="A75" s="1"/>
      <c r="B75" s="185"/>
      <c r="C75" s="232" t="str">
        <f>'LANÇAMENTOS ENT'!AK14</f>
        <v/>
      </c>
      <c r="D75" s="93"/>
      <c r="E75" s="216" t="str">
        <f>'LANÇAMENTOS ENT'!AL14</f>
        <v>  </v>
      </c>
      <c r="F75" s="93"/>
      <c r="G75" s="185"/>
      <c r="H75" s="185"/>
      <c r="I75" s="232" t="str">
        <f>'LANÇAMENTOS ENT'!AG14</f>
        <v/>
      </c>
      <c r="J75" s="93"/>
      <c r="K75" s="100" t="str">
        <f>'LANÇAMENTOS ENT'!AH14</f>
        <v/>
      </c>
      <c r="L75" s="93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  <c r="AA75" s="35"/>
      <c r="AB75" s="4"/>
      <c r="AC75" s="4"/>
      <c r="AD75" s="4"/>
      <c r="AE75" s="4"/>
      <c r="AF75" s="4"/>
      <c r="AG75" s="4"/>
    </row>
    <row r="76" ht="30.0" customHeight="1">
      <c r="A76" s="1"/>
      <c r="B76" s="185"/>
      <c r="C76" s="232" t="str">
        <f>'LANÇAMENTOS ENT'!AK15</f>
        <v/>
      </c>
      <c r="D76" s="93"/>
      <c r="E76" s="253" t="str">
        <f>'LANÇAMENTOS ENT'!AL15</f>
        <v>  </v>
      </c>
      <c r="F76" s="93"/>
      <c r="G76" s="185"/>
      <c r="H76" s="185"/>
      <c r="I76" s="232" t="str">
        <f>'LANÇAMENTOS ENT'!AG15</f>
        <v/>
      </c>
      <c r="J76" s="93"/>
      <c r="K76" s="110" t="str">
        <f>'LANÇAMENTOS ENT'!AH15</f>
        <v/>
      </c>
      <c r="L76" s="93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35"/>
      <c r="AB76" s="4"/>
      <c r="AC76" s="4"/>
      <c r="AD76" s="4"/>
      <c r="AE76" s="4"/>
      <c r="AF76" s="4"/>
      <c r="AG76" s="4"/>
    </row>
    <row r="77" ht="30.0" customHeight="1">
      <c r="A77" s="1"/>
      <c r="B77" s="185"/>
      <c r="C77" s="232" t="str">
        <f>'LANÇAMENTOS ENT'!AK16</f>
        <v/>
      </c>
      <c r="D77" s="93"/>
      <c r="E77" s="216" t="str">
        <f>'LANÇAMENTOS ENT'!AL16</f>
        <v>  </v>
      </c>
      <c r="F77" s="93"/>
      <c r="G77" s="185"/>
      <c r="H77" s="185"/>
      <c r="I77" s="232" t="str">
        <f>'LANÇAMENTOS ENT'!AG16</f>
        <v/>
      </c>
      <c r="J77" s="93"/>
      <c r="K77" s="100" t="str">
        <f>'LANÇAMENTOS ENT'!AH16</f>
        <v/>
      </c>
      <c r="L77" s="93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35"/>
      <c r="AB77" s="4"/>
      <c r="AC77" s="4"/>
      <c r="AD77" s="4"/>
      <c r="AE77" s="4"/>
      <c r="AF77" s="4"/>
      <c r="AG77" s="4"/>
    </row>
    <row r="78" ht="30.0" customHeight="1">
      <c r="A78" s="1"/>
      <c r="B78" s="185"/>
      <c r="C78" s="232" t="str">
        <f>'LANÇAMENTOS ENT'!AK17</f>
        <v/>
      </c>
      <c r="D78" s="93"/>
      <c r="E78" s="253" t="str">
        <f>'LANÇAMENTOS ENT'!AL17</f>
        <v>  </v>
      </c>
      <c r="F78" s="93"/>
      <c r="G78" s="185"/>
      <c r="H78" s="185"/>
      <c r="I78" s="232" t="str">
        <f>'LANÇAMENTOS ENT'!AG17</f>
        <v/>
      </c>
      <c r="J78" s="93"/>
      <c r="K78" s="110" t="str">
        <f>'LANÇAMENTOS ENT'!AH17</f>
        <v/>
      </c>
      <c r="L78" s="93"/>
      <c r="M78" s="185"/>
      <c r="N78" s="185"/>
      <c r="O78" s="185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35"/>
      <c r="AB78" s="4"/>
      <c r="AC78" s="4"/>
      <c r="AD78" s="4"/>
      <c r="AE78" s="4"/>
      <c r="AF78" s="4"/>
      <c r="AG78" s="4"/>
    </row>
    <row r="79" ht="30.0" customHeight="1">
      <c r="A79" s="1"/>
      <c r="B79" s="185"/>
      <c r="C79" s="185"/>
      <c r="D79" s="185"/>
      <c r="E79" s="185"/>
      <c r="F79" s="185"/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85"/>
      <c r="W79" s="185"/>
      <c r="X79" s="185"/>
      <c r="Y79" s="185"/>
      <c r="Z79" s="185"/>
      <c r="AA79" s="35"/>
      <c r="AB79" s="4"/>
      <c r="AC79" s="4"/>
      <c r="AD79" s="4"/>
      <c r="AE79" s="4"/>
      <c r="AF79" s="4"/>
      <c r="AG79" s="4"/>
    </row>
    <row r="80" ht="30.0" customHeight="1">
      <c r="A80" s="1"/>
      <c r="B80" s="185"/>
      <c r="C80" s="185"/>
      <c r="D80" s="185"/>
      <c r="E80" s="185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  <c r="AA80" s="35"/>
      <c r="AB80" s="4"/>
      <c r="AC80" s="4"/>
      <c r="AD80" s="4"/>
      <c r="AE80" s="4"/>
      <c r="AF80" s="4"/>
      <c r="AG80" s="4"/>
    </row>
    <row r="81" ht="30.0" customHeight="1">
      <c r="A81" s="1"/>
      <c r="B81" s="185"/>
      <c r="C81" s="185"/>
      <c r="D81" s="185"/>
      <c r="E81" s="185"/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  <c r="AA81" s="35"/>
      <c r="AB81" s="4"/>
      <c r="AC81" s="4"/>
      <c r="AD81" s="4"/>
      <c r="AE81" s="4"/>
      <c r="AF81" s="4"/>
      <c r="AG81" s="4"/>
    </row>
    <row r="82" ht="30.0" customHeight="1">
      <c r="A82" s="1"/>
      <c r="B82" s="185"/>
      <c r="C82" s="185"/>
      <c r="D82" s="185"/>
      <c r="E82" s="185"/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  <c r="AA82" s="35"/>
      <c r="AB82" s="4"/>
      <c r="AC82" s="4"/>
      <c r="AD82" s="4"/>
      <c r="AE82" s="4"/>
      <c r="AF82" s="4"/>
      <c r="AG82" s="4"/>
    </row>
    <row r="83" ht="30.0" customHeight="1">
      <c r="A83" s="1"/>
      <c r="B83" s="185"/>
      <c r="C83" s="185"/>
      <c r="D83" s="185"/>
      <c r="E83" s="185"/>
      <c r="F83" s="185"/>
      <c r="G83" s="185"/>
      <c r="H83" s="185"/>
      <c r="I83" s="185"/>
      <c r="J83" s="185"/>
      <c r="K83" s="185"/>
      <c r="L83" s="185"/>
      <c r="M83" s="185"/>
      <c r="N83" s="185"/>
      <c r="O83" s="185"/>
      <c r="P83" s="185"/>
      <c r="Q83" s="185"/>
      <c r="R83" s="185"/>
      <c r="S83" s="185"/>
      <c r="T83" s="185"/>
      <c r="U83" s="185"/>
      <c r="V83" s="185"/>
      <c r="W83" s="185"/>
      <c r="X83" s="185"/>
      <c r="Y83" s="185"/>
      <c r="Z83" s="185"/>
      <c r="AA83" s="35"/>
      <c r="AB83" s="4"/>
      <c r="AC83" s="4"/>
      <c r="AD83" s="4"/>
      <c r="AE83" s="4"/>
      <c r="AF83" s="4"/>
      <c r="AG83" s="4"/>
    </row>
    <row r="84" ht="30.0" customHeight="1">
      <c r="A84" s="1"/>
      <c r="B84" s="185"/>
      <c r="C84" s="185"/>
      <c r="D84" s="185"/>
      <c r="E84" s="185"/>
      <c r="F84" s="185"/>
      <c r="G84" s="185"/>
      <c r="H84" s="185"/>
      <c r="I84" s="185"/>
      <c r="J84" s="185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185"/>
      <c r="V84" s="185"/>
      <c r="W84" s="185"/>
      <c r="X84" s="185"/>
      <c r="Y84" s="185"/>
      <c r="Z84" s="185"/>
      <c r="AA84" s="35"/>
      <c r="AB84" s="4"/>
      <c r="AC84" s="4"/>
      <c r="AD84" s="4"/>
      <c r="AE84" s="4"/>
      <c r="AF84" s="4"/>
      <c r="AG84" s="4"/>
    </row>
    <row r="85" ht="30.0" customHeight="1">
      <c r="A85" s="1"/>
      <c r="B85" s="185"/>
      <c r="C85" s="185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35"/>
      <c r="AB85" s="4"/>
      <c r="AC85" s="4"/>
      <c r="AD85" s="4"/>
      <c r="AE85" s="4"/>
      <c r="AF85" s="4"/>
      <c r="AG85" s="4"/>
    </row>
    <row r="86" ht="30.0" customHeight="1">
      <c r="A86" s="1"/>
      <c r="B86" s="185"/>
      <c r="C86" s="185"/>
      <c r="D86" s="185"/>
      <c r="E86" s="185"/>
      <c r="F86" s="185"/>
      <c r="G86" s="185"/>
      <c r="H86" s="185"/>
      <c r="I86" s="185"/>
      <c r="J86" s="185"/>
      <c r="K86" s="185"/>
      <c r="L86" s="185"/>
      <c r="M86" s="185"/>
      <c r="N86" s="185"/>
      <c r="O86" s="185"/>
      <c r="P86" s="185"/>
      <c r="Q86" s="185"/>
      <c r="R86" s="185"/>
      <c r="S86" s="185"/>
      <c r="T86" s="185"/>
      <c r="U86" s="185"/>
      <c r="V86" s="185"/>
      <c r="W86" s="185"/>
      <c r="X86" s="185"/>
      <c r="Y86" s="185"/>
      <c r="Z86" s="185"/>
      <c r="AA86" s="35"/>
      <c r="AB86" s="4"/>
      <c r="AC86" s="4"/>
      <c r="AD86" s="4"/>
      <c r="AE86" s="4"/>
      <c r="AF86" s="4"/>
      <c r="AG86" s="4"/>
    </row>
    <row r="87" ht="30.0" customHeight="1">
      <c r="A87" s="1"/>
      <c r="B87" s="185"/>
      <c r="C87" s="185"/>
      <c r="D87" s="185"/>
      <c r="E87" s="185"/>
      <c r="F87" s="185"/>
      <c r="G87" s="185"/>
      <c r="H87" s="185"/>
      <c r="I87" s="185"/>
      <c r="J87" s="185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85"/>
      <c r="W87" s="185"/>
      <c r="X87" s="185"/>
      <c r="Y87" s="185"/>
      <c r="Z87" s="185"/>
      <c r="AA87" s="35"/>
      <c r="AB87" s="4"/>
      <c r="AC87" s="4"/>
      <c r="AD87" s="4"/>
      <c r="AE87" s="4"/>
      <c r="AF87" s="4"/>
      <c r="AG87" s="4"/>
    </row>
    <row r="88" ht="30.0" customHeight="1">
      <c r="A88" s="1"/>
      <c r="B88" s="185"/>
      <c r="C88" s="185"/>
      <c r="D88" s="185"/>
      <c r="E88" s="185"/>
      <c r="F88" s="185"/>
      <c r="G88" s="185"/>
      <c r="H88" s="185"/>
      <c r="I88" s="185"/>
      <c r="J88" s="185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85"/>
      <c r="W88" s="185"/>
      <c r="X88" s="185"/>
      <c r="Y88" s="185"/>
      <c r="Z88" s="185"/>
      <c r="AA88" s="35"/>
      <c r="AB88" s="4"/>
      <c r="AC88" s="4"/>
      <c r="AD88" s="4"/>
      <c r="AE88" s="4"/>
      <c r="AF88" s="4"/>
      <c r="AG88" s="4"/>
    </row>
    <row r="89" ht="30.0" customHeight="1">
      <c r="A89" s="1"/>
      <c r="B89" s="185"/>
      <c r="C89" s="185"/>
      <c r="D89" s="185"/>
      <c r="E89" s="185"/>
      <c r="F89" s="185"/>
      <c r="G89" s="185"/>
      <c r="H89" s="185"/>
      <c r="I89" s="185"/>
      <c r="J89" s="185"/>
      <c r="K89" s="185"/>
      <c r="L89" s="185"/>
      <c r="M89" s="185"/>
      <c r="N89" s="185"/>
      <c r="O89" s="185"/>
      <c r="P89" s="185"/>
      <c r="Q89" s="185"/>
      <c r="R89" s="185"/>
      <c r="S89" s="185"/>
      <c r="T89" s="185"/>
      <c r="U89" s="185"/>
      <c r="V89" s="185"/>
      <c r="W89" s="185"/>
      <c r="X89" s="185"/>
      <c r="Y89" s="185"/>
      <c r="Z89" s="185"/>
      <c r="AA89" s="35"/>
      <c r="AB89" s="4"/>
      <c r="AC89" s="4"/>
      <c r="AD89" s="4"/>
      <c r="AE89" s="4"/>
      <c r="AF89" s="4"/>
      <c r="AG89" s="4"/>
    </row>
    <row r="90" ht="30.0" customHeight="1">
      <c r="A90" s="1"/>
      <c r="B90" s="185"/>
      <c r="C90" s="185"/>
      <c r="D90" s="185"/>
      <c r="E90" s="185"/>
      <c r="F90" s="185"/>
      <c r="G90" s="185"/>
      <c r="H90" s="185"/>
      <c r="I90" s="185"/>
      <c r="J90" s="185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  <c r="Z90" s="185"/>
      <c r="AA90" s="35"/>
      <c r="AB90" s="4"/>
      <c r="AC90" s="4"/>
      <c r="AD90" s="4"/>
      <c r="AE90" s="4"/>
      <c r="AF90" s="4"/>
      <c r="AG90" s="4"/>
    </row>
    <row r="91" ht="30.0" customHeight="1">
      <c r="A91" s="1"/>
      <c r="B91" s="185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  <c r="R91" s="185"/>
      <c r="S91" s="185"/>
      <c r="T91" s="185"/>
      <c r="U91" s="185"/>
      <c r="V91" s="185"/>
      <c r="W91" s="185"/>
      <c r="X91" s="185"/>
      <c r="Y91" s="185"/>
      <c r="Z91" s="185"/>
      <c r="AA91" s="35"/>
      <c r="AB91" s="4"/>
      <c r="AC91" s="4"/>
      <c r="AD91" s="4"/>
      <c r="AE91" s="4"/>
      <c r="AF91" s="4"/>
      <c r="AG91" s="4"/>
    </row>
    <row r="92" ht="30.0" customHeight="1">
      <c r="A92" s="1"/>
      <c r="B92" s="185"/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35"/>
      <c r="AB92" s="4"/>
      <c r="AC92" s="4"/>
      <c r="AD92" s="4"/>
      <c r="AE92" s="4"/>
      <c r="AF92" s="4"/>
      <c r="AG92" s="4"/>
    </row>
    <row r="93" ht="30.0" customHeight="1">
      <c r="A93" s="1"/>
      <c r="B93" s="185"/>
      <c r="C93" s="185"/>
      <c r="D93" s="185"/>
      <c r="E93" s="185"/>
      <c r="F93" s="185"/>
      <c r="G93" s="185"/>
      <c r="H93" s="185"/>
      <c r="I93" s="185"/>
      <c r="J93" s="185"/>
      <c r="K93" s="185"/>
      <c r="L93" s="185"/>
      <c r="M93" s="185"/>
      <c r="N93" s="185"/>
      <c r="O93" s="185"/>
      <c r="P93" s="185"/>
      <c r="Q93" s="185"/>
      <c r="R93" s="185"/>
      <c r="S93" s="185"/>
      <c r="T93" s="185"/>
      <c r="U93" s="185"/>
      <c r="V93" s="185"/>
      <c r="W93" s="185"/>
      <c r="X93" s="185"/>
      <c r="Y93" s="185"/>
      <c r="Z93" s="185"/>
      <c r="AA93" s="35"/>
      <c r="AB93" s="4"/>
      <c r="AC93" s="4"/>
      <c r="AD93" s="4"/>
      <c r="AE93" s="4"/>
      <c r="AF93" s="4"/>
      <c r="AG93" s="4"/>
    </row>
    <row r="94" ht="30.0" customHeight="1">
      <c r="A94" s="1"/>
      <c r="B94" s="185"/>
      <c r="C94" s="185"/>
      <c r="D94" s="185"/>
      <c r="E94" s="185"/>
      <c r="F94" s="185"/>
      <c r="G94" s="185"/>
      <c r="H94" s="185"/>
      <c r="I94" s="185"/>
      <c r="J94" s="185"/>
      <c r="K94" s="185"/>
      <c r="L94" s="185"/>
      <c r="M94" s="185"/>
      <c r="N94" s="185"/>
      <c r="O94" s="185"/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  <c r="AA94" s="35"/>
      <c r="AB94" s="4"/>
      <c r="AC94" s="4"/>
      <c r="AD94" s="4"/>
      <c r="AE94" s="4"/>
      <c r="AF94" s="4"/>
      <c r="AG94" s="4"/>
    </row>
    <row r="95" ht="30.0" customHeight="1">
      <c r="A95" s="1"/>
      <c r="B95" s="185"/>
      <c r="C95" s="185"/>
      <c r="D95" s="185"/>
      <c r="E95" s="185"/>
      <c r="F95" s="185"/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  <c r="Z95" s="185"/>
      <c r="AA95" s="35"/>
      <c r="AB95" s="4"/>
      <c r="AC95" s="4"/>
      <c r="AD95" s="4"/>
      <c r="AE95" s="4"/>
      <c r="AF95" s="4"/>
      <c r="AG95" s="4"/>
    </row>
    <row r="96" ht="30.0" customHeight="1">
      <c r="A96" s="1"/>
      <c r="B96" s="185"/>
      <c r="C96" s="185"/>
      <c r="D96" s="185"/>
      <c r="E96" s="185"/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  <c r="Z96" s="185"/>
      <c r="AA96" s="35"/>
      <c r="AB96" s="4"/>
      <c r="AC96" s="4"/>
      <c r="AD96" s="4"/>
      <c r="AE96" s="4"/>
      <c r="AF96" s="4"/>
      <c r="AG96" s="4"/>
    </row>
    <row r="97" ht="30.0" customHeight="1">
      <c r="A97" s="1"/>
      <c r="B97" s="185"/>
      <c r="C97" s="185"/>
      <c r="D97" s="185"/>
      <c r="E97" s="185"/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  <c r="Z97" s="185"/>
      <c r="AA97" s="35"/>
      <c r="AB97" s="4"/>
      <c r="AC97" s="4"/>
      <c r="AD97" s="4"/>
      <c r="AE97" s="4"/>
      <c r="AF97" s="4"/>
      <c r="AG97" s="4"/>
    </row>
    <row r="98" ht="30.0" customHeight="1">
      <c r="A98" s="1"/>
      <c r="B98" s="185"/>
      <c r="C98" s="185"/>
      <c r="D98" s="185"/>
      <c r="E98" s="185"/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  <c r="Z98" s="185"/>
      <c r="AA98" s="35"/>
      <c r="AB98" s="4"/>
      <c r="AC98" s="4"/>
      <c r="AD98" s="4"/>
      <c r="AE98" s="4"/>
      <c r="AF98" s="4"/>
      <c r="AG98" s="4"/>
    </row>
    <row r="99" ht="30.0" customHeight="1">
      <c r="A99" s="1"/>
      <c r="B99" s="185"/>
      <c r="C99" s="185"/>
      <c r="D99" s="185"/>
      <c r="E99" s="185"/>
      <c r="F99" s="185"/>
      <c r="G99" s="185"/>
      <c r="H99" s="185"/>
      <c r="I99" s="185"/>
      <c r="J99" s="185"/>
      <c r="K99" s="185"/>
      <c r="L99" s="185"/>
      <c r="M99" s="185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  <c r="Z99" s="185"/>
      <c r="AA99" s="35"/>
      <c r="AB99" s="4"/>
      <c r="AC99" s="4"/>
      <c r="AD99" s="4"/>
      <c r="AE99" s="4"/>
      <c r="AF99" s="4"/>
      <c r="AG99" s="4"/>
    </row>
    <row r="100" ht="30.0" customHeight="1">
      <c r="A100" s="1"/>
      <c r="B100" s="185"/>
      <c r="C100" s="185"/>
      <c r="D100" s="185"/>
      <c r="E100" s="185"/>
      <c r="F100" s="185"/>
      <c r="G100" s="185"/>
      <c r="H100" s="185"/>
      <c r="I100" s="185"/>
      <c r="J100" s="185"/>
      <c r="K100" s="185"/>
      <c r="L100" s="185"/>
      <c r="M100" s="185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  <c r="AA100" s="35"/>
      <c r="AB100" s="4"/>
      <c r="AC100" s="4"/>
      <c r="AD100" s="4"/>
      <c r="AE100" s="4"/>
      <c r="AF100" s="4"/>
      <c r="AG100" s="4"/>
    </row>
    <row r="101" ht="30.0" customHeight="1">
      <c r="A101" s="1"/>
      <c r="B101" s="185"/>
      <c r="C101" s="185"/>
      <c r="D101" s="185"/>
      <c r="E101" s="185"/>
      <c r="F101" s="185"/>
      <c r="G101" s="185"/>
      <c r="H101" s="185"/>
      <c r="I101" s="185"/>
      <c r="J101" s="185"/>
      <c r="K101" s="185"/>
      <c r="L101" s="185"/>
      <c r="M101" s="185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  <c r="AA101" s="35"/>
      <c r="AB101" s="4"/>
      <c r="AC101" s="4"/>
      <c r="AD101" s="4"/>
      <c r="AE101" s="4"/>
      <c r="AF101" s="4"/>
      <c r="AG101" s="4"/>
    </row>
    <row r="102" ht="30.0" customHeight="1">
      <c r="A102" s="1"/>
      <c r="B102" s="185"/>
      <c r="C102" s="185"/>
      <c r="D102" s="185"/>
      <c r="E102" s="185"/>
      <c r="F102" s="185"/>
      <c r="G102" s="185"/>
      <c r="H102" s="185"/>
      <c r="I102" s="185"/>
      <c r="J102" s="185"/>
      <c r="K102" s="185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  <c r="Z102" s="185"/>
      <c r="AA102" s="35"/>
      <c r="AB102" s="4"/>
      <c r="AC102" s="4"/>
      <c r="AD102" s="4"/>
      <c r="AE102" s="4"/>
      <c r="AF102" s="4"/>
      <c r="AG102" s="4"/>
    </row>
    <row r="103" ht="30.0" customHeight="1">
      <c r="A103" s="1"/>
      <c r="B103" s="185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  <c r="AA103" s="35"/>
      <c r="AB103" s="4"/>
      <c r="AC103" s="4"/>
      <c r="AD103" s="4"/>
      <c r="AE103" s="4"/>
      <c r="AF103" s="4"/>
      <c r="AG103" s="4"/>
    </row>
    <row r="104" ht="30.0" customHeight="1">
      <c r="A104" s="1"/>
      <c r="B104" s="185"/>
      <c r="C104" s="185"/>
      <c r="D104" s="185"/>
      <c r="E104" s="185"/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  <c r="AA104" s="35"/>
      <c r="AB104" s="4"/>
      <c r="AC104" s="4"/>
      <c r="AD104" s="4"/>
      <c r="AE104" s="4"/>
      <c r="AF104" s="4"/>
      <c r="AG104" s="4"/>
    </row>
    <row r="105" ht="30.0" customHeight="1">
      <c r="A105" s="1"/>
      <c r="B105" s="185"/>
      <c r="C105" s="185"/>
      <c r="D105" s="185"/>
      <c r="E105" s="185"/>
      <c r="F105" s="185"/>
      <c r="G105" s="185"/>
      <c r="H105" s="185"/>
      <c r="I105" s="185"/>
      <c r="J105" s="185"/>
      <c r="K105" s="185"/>
      <c r="L105" s="185"/>
      <c r="M105" s="185"/>
      <c r="N105" s="185"/>
      <c r="O105" s="185"/>
      <c r="P105" s="185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  <c r="AA105" s="35"/>
      <c r="AB105" s="4"/>
      <c r="AC105" s="4"/>
      <c r="AD105" s="4"/>
      <c r="AE105" s="4"/>
      <c r="AF105" s="4"/>
      <c r="AG105" s="4"/>
    </row>
    <row r="106" ht="30.0" customHeight="1">
      <c r="A106" s="1"/>
      <c r="B106" s="185"/>
      <c r="C106" s="185"/>
      <c r="D106" s="185"/>
      <c r="E106" s="185"/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85"/>
      <c r="U106" s="185"/>
      <c r="V106" s="185"/>
      <c r="W106" s="185"/>
      <c r="X106" s="185"/>
      <c r="Y106" s="185"/>
      <c r="Z106" s="185"/>
      <c r="AA106" s="35"/>
      <c r="AB106" s="4"/>
      <c r="AC106" s="4"/>
      <c r="AD106" s="4"/>
      <c r="AE106" s="4"/>
      <c r="AF106" s="4"/>
      <c r="AG106" s="4"/>
    </row>
    <row r="107" ht="30.0" customHeight="1">
      <c r="A107" s="1"/>
      <c r="B107" s="185"/>
      <c r="C107" s="185"/>
      <c r="D107" s="185"/>
      <c r="E107" s="185"/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5"/>
      <c r="Q107" s="185"/>
      <c r="R107" s="185"/>
      <c r="S107" s="185"/>
      <c r="T107" s="185"/>
      <c r="U107" s="185"/>
      <c r="V107" s="185"/>
      <c r="W107" s="185"/>
      <c r="X107" s="185"/>
      <c r="Y107" s="185"/>
      <c r="Z107" s="185"/>
      <c r="AA107" s="35"/>
      <c r="AB107" s="4"/>
      <c r="AC107" s="4"/>
      <c r="AD107" s="4"/>
      <c r="AE107" s="4"/>
      <c r="AF107" s="4"/>
      <c r="AG107" s="4"/>
    </row>
    <row r="108" ht="30.0" customHeight="1">
      <c r="A108" s="1"/>
      <c r="B108" s="185"/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5"/>
      <c r="O108" s="185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35"/>
      <c r="AB108" s="4"/>
      <c r="AC108" s="4"/>
      <c r="AD108" s="4"/>
      <c r="AE108" s="4"/>
      <c r="AF108" s="4"/>
      <c r="AG108" s="4"/>
    </row>
    <row r="109" ht="30.0" customHeight="1">
      <c r="A109" s="1"/>
      <c r="B109" s="185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  <c r="AA109" s="35"/>
      <c r="AB109" s="4"/>
      <c r="AC109" s="4"/>
      <c r="AD109" s="4"/>
      <c r="AE109" s="4"/>
      <c r="AF109" s="4"/>
      <c r="AG109" s="4"/>
    </row>
    <row r="110" ht="30.0" customHeight="1">
      <c r="A110" s="1"/>
      <c r="B110" s="185"/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5"/>
      <c r="O110" s="185"/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35"/>
      <c r="AB110" s="4"/>
      <c r="AC110" s="4"/>
      <c r="AD110" s="4"/>
      <c r="AE110" s="4"/>
      <c r="AF110" s="4"/>
      <c r="AG110" s="4"/>
    </row>
    <row r="111" ht="30.0" customHeight="1">
      <c r="A111" s="1"/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5"/>
      <c r="W111" s="185"/>
      <c r="X111" s="185"/>
      <c r="Y111" s="185"/>
      <c r="Z111" s="185"/>
      <c r="AA111" s="35"/>
      <c r="AB111" s="4"/>
      <c r="AC111" s="4"/>
      <c r="AD111" s="4"/>
      <c r="AE111" s="4"/>
      <c r="AF111" s="4"/>
      <c r="AG111" s="4"/>
    </row>
    <row r="112" ht="30.0" customHeight="1">
      <c r="A112" s="1"/>
      <c r="B112" s="185"/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  <c r="AA112" s="35"/>
      <c r="AB112" s="4"/>
      <c r="AC112" s="4"/>
      <c r="AD112" s="4"/>
      <c r="AE112" s="4"/>
      <c r="AF112" s="4"/>
      <c r="AG112" s="4"/>
    </row>
    <row r="113" ht="30.0" customHeight="1">
      <c r="A113" s="1"/>
      <c r="B113" s="185"/>
      <c r="C113" s="185"/>
      <c r="D113" s="185"/>
      <c r="E113" s="185"/>
      <c r="F113" s="185"/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5"/>
      <c r="R113" s="185"/>
      <c r="S113" s="185"/>
      <c r="T113" s="185"/>
      <c r="U113" s="185"/>
      <c r="V113" s="185"/>
      <c r="W113" s="185"/>
      <c r="X113" s="185"/>
      <c r="Y113" s="185"/>
      <c r="Z113" s="185"/>
      <c r="AA113" s="35"/>
      <c r="AB113" s="4"/>
      <c r="AC113" s="4"/>
      <c r="AD113" s="4"/>
      <c r="AE113" s="4"/>
      <c r="AF113" s="4"/>
      <c r="AG113" s="4"/>
    </row>
    <row r="114" ht="30.0" customHeight="1">
      <c r="A114" s="1"/>
      <c r="B114" s="185"/>
      <c r="C114" s="185"/>
      <c r="D114" s="185"/>
      <c r="E114" s="185"/>
      <c r="F114" s="185"/>
      <c r="G114" s="185"/>
      <c r="H114" s="185"/>
      <c r="I114" s="185"/>
      <c r="J114" s="185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85"/>
      <c r="W114" s="185"/>
      <c r="X114" s="185"/>
      <c r="Y114" s="185"/>
      <c r="Z114" s="185"/>
      <c r="AA114" s="35"/>
      <c r="AB114" s="4"/>
      <c r="AC114" s="4"/>
      <c r="AD114" s="4"/>
      <c r="AE114" s="4"/>
      <c r="AF114" s="4"/>
      <c r="AG114" s="4"/>
    </row>
    <row r="115" ht="30.0" customHeight="1">
      <c r="A115" s="1"/>
      <c r="B115" s="185"/>
      <c r="C115" s="185"/>
      <c r="D115" s="185"/>
      <c r="E115" s="185"/>
      <c r="F115" s="185"/>
      <c r="G115" s="185"/>
      <c r="H115" s="185"/>
      <c r="I115" s="185"/>
      <c r="J115" s="185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85"/>
      <c r="W115" s="185"/>
      <c r="X115" s="185"/>
      <c r="Y115" s="185"/>
      <c r="Z115" s="185"/>
      <c r="AA115" s="35"/>
      <c r="AB115" s="4"/>
      <c r="AC115" s="4"/>
      <c r="AD115" s="4"/>
      <c r="AE115" s="4"/>
      <c r="AF115" s="4"/>
      <c r="AG115" s="4"/>
    </row>
    <row r="116" ht="30.0" customHeight="1">
      <c r="A116" s="1"/>
      <c r="B116" s="185"/>
      <c r="C116" s="185"/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35"/>
      <c r="AB116" s="4"/>
      <c r="AC116" s="4"/>
      <c r="AD116" s="4"/>
      <c r="AE116" s="4"/>
      <c r="AF116" s="4"/>
      <c r="AG116" s="4"/>
    </row>
    <row r="117" ht="30.0" customHeight="1">
      <c r="A117" s="1"/>
      <c r="B117" s="185"/>
      <c r="C117" s="185"/>
      <c r="D117" s="185"/>
      <c r="E117" s="185"/>
      <c r="F117" s="185"/>
      <c r="G117" s="185"/>
      <c r="H117" s="185"/>
      <c r="I117" s="185"/>
      <c r="J117" s="185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85"/>
      <c r="W117" s="185"/>
      <c r="X117" s="185"/>
      <c r="Y117" s="185"/>
      <c r="Z117" s="185"/>
      <c r="AA117" s="35"/>
      <c r="AB117" s="4"/>
      <c r="AC117" s="4"/>
      <c r="AD117" s="4"/>
      <c r="AE117" s="4"/>
      <c r="AF117" s="4"/>
      <c r="AG117" s="4"/>
    </row>
    <row r="118" ht="30.0" customHeight="1">
      <c r="A118" s="1"/>
      <c r="B118" s="185"/>
      <c r="C118" s="185"/>
      <c r="D118" s="185"/>
      <c r="E118" s="185"/>
      <c r="F118" s="185"/>
      <c r="G118" s="185"/>
      <c r="H118" s="185"/>
      <c r="I118" s="185"/>
      <c r="J118" s="185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85"/>
      <c r="W118" s="185"/>
      <c r="X118" s="185"/>
      <c r="Y118" s="185"/>
      <c r="Z118" s="185"/>
      <c r="AA118" s="35"/>
      <c r="AB118" s="4"/>
      <c r="AC118" s="4"/>
      <c r="AD118" s="4"/>
      <c r="AE118" s="4"/>
      <c r="AF118" s="4"/>
      <c r="AG118" s="4"/>
    </row>
    <row r="119" ht="30.0" customHeight="1">
      <c r="A119" s="1"/>
      <c r="B119" s="185"/>
      <c r="C119" s="185"/>
      <c r="D119" s="185"/>
      <c r="E119" s="185"/>
      <c r="F119" s="185"/>
      <c r="G119" s="185"/>
      <c r="H119" s="185"/>
      <c r="I119" s="185"/>
      <c r="J119" s="185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85"/>
      <c r="W119" s="185"/>
      <c r="X119" s="185"/>
      <c r="Y119" s="185"/>
      <c r="Z119" s="185"/>
      <c r="AA119" s="35"/>
      <c r="AB119" s="4"/>
      <c r="AC119" s="4"/>
      <c r="AD119" s="4"/>
      <c r="AE119" s="4"/>
      <c r="AF119" s="4"/>
      <c r="AG119" s="4"/>
    </row>
    <row r="120" ht="30.0" customHeight="1">
      <c r="A120" s="1"/>
      <c r="B120" s="185"/>
      <c r="C120" s="185"/>
      <c r="D120" s="185"/>
      <c r="E120" s="185"/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35"/>
      <c r="AB120" s="4"/>
      <c r="AC120" s="4"/>
      <c r="AD120" s="4"/>
      <c r="AE120" s="4"/>
      <c r="AF120" s="4"/>
      <c r="AG120" s="4"/>
    </row>
    <row r="121" ht="30.0" customHeight="1">
      <c r="A121" s="1"/>
      <c r="B121" s="185"/>
      <c r="C121" s="185"/>
      <c r="D121" s="185"/>
      <c r="E121" s="185"/>
      <c r="F121" s="185"/>
      <c r="G121" s="185"/>
      <c r="H121" s="185"/>
      <c r="I121" s="185"/>
      <c r="J121" s="185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  <c r="AA121" s="35"/>
      <c r="AB121" s="4"/>
      <c r="AC121" s="4"/>
      <c r="AD121" s="4"/>
      <c r="AE121" s="4"/>
      <c r="AF121" s="4"/>
      <c r="AG121" s="4"/>
    </row>
    <row r="122" ht="30.0" customHeight="1">
      <c r="A122" s="1"/>
      <c r="B122" s="185"/>
      <c r="C122" s="185"/>
      <c r="D122" s="185"/>
      <c r="E122" s="185"/>
      <c r="F122" s="185"/>
      <c r="G122" s="185"/>
      <c r="H122" s="185"/>
      <c r="I122" s="185"/>
      <c r="J122" s="185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  <c r="AA122" s="35"/>
      <c r="AB122" s="4"/>
      <c r="AC122" s="4"/>
      <c r="AD122" s="4"/>
      <c r="AE122" s="4"/>
      <c r="AF122" s="4"/>
      <c r="AG122" s="4"/>
    </row>
    <row r="123" ht="30.0" customHeight="1">
      <c r="A123" s="1"/>
      <c r="B123" s="185"/>
      <c r="C123" s="185"/>
      <c r="D123" s="185"/>
      <c r="E123" s="185"/>
      <c r="F123" s="185"/>
      <c r="G123" s="185"/>
      <c r="H123" s="185"/>
      <c r="I123" s="185"/>
      <c r="J123" s="185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85"/>
      <c r="W123" s="185"/>
      <c r="X123" s="185"/>
      <c r="Y123" s="185"/>
      <c r="Z123" s="185"/>
      <c r="AA123" s="35"/>
      <c r="AB123" s="4"/>
      <c r="AC123" s="4"/>
      <c r="AD123" s="4"/>
      <c r="AE123" s="4"/>
      <c r="AF123" s="4"/>
      <c r="AG123" s="4"/>
    </row>
    <row r="124" ht="30.0" customHeight="1">
      <c r="A124" s="1"/>
      <c r="B124" s="185"/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35"/>
      <c r="AB124" s="4"/>
      <c r="AC124" s="4"/>
      <c r="AD124" s="4"/>
      <c r="AE124" s="4"/>
      <c r="AF124" s="4"/>
      <c r="AG124" s="4"/>
    </row>
    <row r="125" ht="30.0" customHeight="1">
      <c r="A125" s="1"/>
      <c r="B125" s="185"/>
      <c r="C125" s="185"/>
      <c r="D125" s="185"/>
      <c r="E125" s="185"/>
      <c r="F125" s="185"/>
      <c r="G125" s="185"/>
      <c r="H125" s="185"/>
      <c r="I125" s="185"/>
      <c r="J125" s="185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  <c r="AA125" s="35"/>
      <c r="AB125" s="4"/>
      <c r="AC125" s="4"/>
      <c r="AD125" s="4"/>
      <c r="AE125" s="4"/>
      <c r="AF125" s="4"/>
      <c r="AG125" s="4"/>
    </row>
    <row r="126" ht="30.0" customHeight="1">
      <c r="A126" s="1"/>
      <c r="B126" s="185"/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  <c r="AA126" s="35"/>
      <c r="AB126" s="4"/>
      <c r="AC126" s="4"/>
      <c r="AD126" s="4"/>
      <c r="AE126" s="4"/>
      <c r="AF126" s="4"/>
      <c r="AG126" s="4"/>
    </row>
    <row r="127" ht="30.0" customHeight="1">
      <c r="A127" s="1"/>
      <c r="B127" s="185"/>
      <c r="C127" s="185"/>
      <c r="D127" s="185"/>
      <c r="E127" s="185"/>
      <c r="F127" s="185"/>
      <c r="G127" s="185"/>
      <c r="H127" s="185"/>
      <c r="I127" s="185"/>
      <c r="J127" s="185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  <c r="AA127" s="35"/>
      <c r="AB127" s="4"/>
      <c r="AC127" s="4"/>
      <c r="AD127" s="4"/>
      <c r="AE127" s="4"/>
      <c r="AF127" s="4"/>
      <c r="AG127" s="4"/>
    </row>
    <row r="128" ht="30.0" customHeight="1">
      <c r="A128" s="1"/>
      <c r="B128" s="185"/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35"/>
      <c r="AB128" s="4"/>
      <c r="AC128" s="4"/>
      <c r="AD128" s="4"/>
      <c r="AE128" s="4"/>
      <c r="AF128" s="4"/>
      <c r="AG128" s="4"/>
    </row>
    <row r="129" ht="30.0" customHeight="1">
      <c r="A129" s="1"/>
      <c r="B129" s="185"/>
      <c r="C129" s="185"/>
      <c r="D129" s="185"/>
      <c r="E129" s="185"/>
      <c r="F129" s="185"/>
      <c r="G129" s="185"/>
      <c r="H129" s="185"/>
      <c r="I129" s="185"/>
      <c r="J129" s="185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85"/>
      <c r="W129" s="185"/>
      <c r="X129" s="185"/>
      <c r="Y129" s="185"/>
      <c r="Z129" s="185"/>
      <c r="AA129" s="35"/>
      <c r="AB129" s="4"/>
      <c r="AC129" s="4"/>
      <c r="AD129" s="4"/>
      <c r="AE129" s="4"/>
      <c r="AF129" s="4"/>
      <c r="AG129" s="4"/>
    </row>
    <row r="130" ht="30.0" customHeight="1">
      <c r="A130" s="1"/>
      <c r="B130" s="185"/>
      <c r="C130" s="185"/>
      <c r="D130" s="185"/>
      <c r="E130" s="185"/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  <c r="AA130" s="35"/>
      <c r="AB130" s="4"/>
      <c r="AC130" s="4"/>
      <c r="AD130" s="4"/>
      <c r="AE130" s="4"/>
      <c r="AF130" s="4"/>
      <c r="AG130" s="4"/>
    </row>
    <row r="131" ht="30.0" customHeight="1">
      <c r="A131" s="1"/>
      <c r="B131" s="185"/>
      <c r="C131" s="185"/>
      <c r="D131" s="185"/>
      <c r="E131" s="185"/>
      <c r="F131" s="185"/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85"/>
      <c r="W131" s="185"/>
      <c r="X131" s="185"/>
      <c r="Y131" s="185"/>
      <c r="Z131" s="185"/>
      <c r="AA131" s="35"/>
      <c r="AB131" s="4"/>
      <c r="AC131" s="4"/>
      <c r="AD131" s="4"/>
      <c r="AE131" s="4"/>
      <c r="AF131" s="4"/>
      <c r="AG131" s="4"/>
    </row>
    <row r="132" ht="30.0" customHeight="1">
      <c r="A132" s="1"/>
      <c r="B132" s="185"/>
      <c r="C132" s="185"/>
      <c r="D132" s="185"/>
      <c r="E132" s="185"/>
      <c r="F132" s="185"/>
      <c r="G132" s="185"/>
      <c r="H132" s="185"/>
      <c r="I132" s="185"/>
      <c r="J132" s="185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  <c r="AA132" s="35"/>
      <c r="AB132" s="4"/>
      <c r="AC132" s="4"/>
      <c r="AD132" s="4"/>
      <c r="AE132" s="4"/>
      <c r="AF132" s="4"/>
      <c r="AG132" s="4"/>
    </row>
    <row r="133" ht="30.0" customHeight="1">
      <c r="A133" s="1"/>
      <c r="B133" s="185"/>
      <c r="C133" s="185"/>
      <c r="D133" s="185"/>
      <c r="E133" s="185"/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185"/>
      <c r="Q133" s="185"/>
      <c r="R133" s="185"/>
      <c r="S133" s="185"/>
      <c r="T133" s="185"/>
      <c r="U133" s="185"/>
      <c r="V133" s="185"/>
      <c r="W133" s="185"/>
      <c r="X133" s="185"/>
      <c r="Y133" s="185"/>
      <c r="Z133" s="185"/>
      <c r="AA133" s="35"/>
      <c r="AB133" s="4"/>
      <c r="AC133" s="4"/>
      <c r="AD133" s="4"/>
      <c r="AE133" s="4"/>
      <c r="AF133" s="4"/>
      <c r="AG133" s="4"/>
    </row>
    <row r="134" ht="30.0" customHeight="1">
      <c r="A134" s="1"/>
      <c r="B134" s="185"/>
      <c r="C134" s="185"/>
      <c r="D134" s="185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5"/>
      <c r="Z134" s="185"/>
      <c r="AA134" s="35"/>
      <c r="AB134" s="4"/>
      <c r="AC134" s="4"/>
      <c r="AD134" s="4"/>
      <c r="AE134" s="4"/>
      <c r="AF134" s="4"/>
      <c r="AG134" s="4"/>
    </row>
    <row r="135" ht="30.0" customHeight="1">
      <c r="A135" s="1"/>
      <c r="B135" s="185"/>
      <c r="C135" s="185"/>
      <c r="D135" s="185"/>
      <c r="E135" s="185"/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185"/>
      <c r="Q135" s="185"/>
      <c r="R135" s="185"/>
      <c r="S135" s="185"/>
      <c r="T135" s="185"/>
      <c r="U135" s="185"/>
      <c r="V135" s="185"/>
      <c r="W135" s="185"/>
      <c r="X135" s="185"/>
      <c r="Y135" s="185"/>
      <c r="Z135" s="185"/>
      <c r="AA135" s="35"/>
      <c r="AB135" s="4"/>
      <c r="AC135" s="4"/>
      <c r="AD135" s="4"/>
      <c r="AE135" s="4"/>
      <c r="AF135" s="4"/>
      <c r="AG135" s="4"/>
    </row>
    <row r="136" ht="30.0" customHeight="1">
      <c r="A136" s="1"/>
      <c r="B136" s="185"/>
      <c r="C136" s="185"/>
      <c r="D136" s="185"/>
      <c r="E136" s="185"/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185"/>
      <c r="Q136" s="185"/>
      <c r="R136" s="185"/>
      <c r="S136" s="185"/>
      <c r="T136" s="185"/>
      <c r="U136" s="185"/>
      <c r="V136" s="185"/>
      <c r="W136" s="185"/>
      <c r="X136" s="185"/>
      <c r="Y136" s="185"/>
      <c r="Z136" s="185"/>
      <c r="AA136" s="35"/>
      <c r="AB136" s="4"/>
      <c r="AC136" s="4"/>
      <c r="AD136" s="4"/>
      <c r="AE136" s="4"/>
      <c r="AF136" s="4"/>
      <c r="AG136" s="4"/>
    </row>
    <row r="137" ht="30.0" customHeight="1">
      <c r="A137" s="1"/>
      <c r="B137" s="185"/>
      <c r="C137" s="185"/>
      <c r="D137" s="185"/>
      <c r="E137" s="185"/>
      <c r="F137" s="185"/>
      <c r="G137" s="185"/>
      <c r="H137" s="185"/>
      <c r="I137" s="185"/>
      <c r="J137" s="185"/>
      <c r="K137" s="185"/>
      <c r="L137" s="185"/>
      <c r="M137" s="185"/>
      <c r="N137" s="185"/>
      <c r="O137" s="185"/>
      <c r="P137" s="185"/>
      <c r="Q137" s="185"/>
      <c r="R137" s="185"/>
      <c r="S137" s="185"/>
      <c r="T137" s="185"/>
      <c r="U137" s="185"/>
      <c r="V137" s="185"/>
      <c r="W137" s="185"/>
      <c r="X137" s="185"/>
      <c r="Y137" s="185"/>
      <c r="Z137" s="185"/>
      <c r="AA137" s="35"/>
      <c r="AB137" s="4"/>
      <c r="AC137" s="4"/>
      <c r="AD137" s="4"/>
      <c r="AE137" s="4"/>
      <c r="AF137" s="4"/>
      <c r="AG137" s="4"/>
    </row>
    <row r="138" ht="30.0" customHeight="1">
      <c r="A138" s="1"/>
      <c r="B138" s="185"/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  <c r="W138" s="185"/>
      <c r="X138" s="185"/>
      <c r="Y138" s="185"/>
      <c r="Z138" s="185"/>
      <c r="AA138" s="35"/>
      <c r="AB138" s="4"/>
      <c r="AC138" s="4"/>
      <c r="AD138" s="4"/>
      <c r="AE138" s="4"/>
      <c r="AF138" s="4"/>
      <c r="AG138" s="4"/>
    </row>
    <row r="139" ht="30.0" customHeight="1">
      <c r="A139" s="1"/>
      <c r="B139" s="185"/>
      <c r="C139" s="185"/>
      <c r="D139" s="185"/>
      <c r="E139" s="185"/>
      <c r="F139" s="185"/>
      <c r="G139" s="185"/>
      <c r="H139" s="185"/>
      <c r="I139" s="185"/>
      <c r="J139" s="185"/>
      <c r="K139" s="185"/>
      <c r="L139" s="185"/>
      <c r="M139" s="185"/>
      <c r="N139" s="185"/>
      <c r="O139" s="185"/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  <c r="AA139" s="35"/>
      <c r="AB139" s="4"/>
      <c r="AC139" s="4"/>
      <c r="AD139" s="4"/>
      <c r="AE139" s="4"/>
      <c r="AF139" s="4"/>
      <c r="AG139" s="4"/>
    </row>
    <row r="140" ht="30.0" customHeight="1">
      <c r="A140" s="1"/>
      <c r="B140" s="185"/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5"/>
      <c r="O140" s="185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35"/>
      <c r="AB140" s="4"/>
      <c r="AC140" s="4"/>
      <c r="AD140" s="4"/>
      <c r="AE140" s="4"/>
      <c r="AF140" s="4"/>
      <c r="AG140" s="4"/>
    </row>
    <row r="141" ht="30.0" customHeight="1">
      <c r="A141" s="1"/>
      <c r="B141" s="185"/>
      <c r="C141" s="185"/>
      <c r="D141" s="185"/>
      <c r="E141" s="185"/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  <c r="AA141" s="35"/>
      <c r="AB141" s="4"/>
      <c r="AC141" s="4"/>
      <c r="AD141" s="4"/>
      <c r="AE141" s="4"/>
      <c r="AF141" s="4"/>
      <c r="AG141" s="4"/>
    </row>
    <row r="142" ht="30.0" customHeight="1">
      <c r="A142" s="1"/>
      <c r="B142" s="185"/>
      <c r="C142" s="185"/>
      <c r="D142" s="185"/>
      <c r="E142" s="185"/>
      <c r="F142" s="185"/>
      <c r="G142" s="185"/>
      <c r="H142" s="185"/>
      <c r="I142" s="185"/>
      <c r="J142" s="185"/>
      <c r="K142" s="185"/>
      <c r="L142" s="185"/>
      <c r="M142" s="185"/>
      <c r="N142" s="185"/>
      <c r="O142" s="185"/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  <c r="AA142" s="35"/>
      <c r="AB142" s="4"/>
      <c r="AC142" s="4"/>
      <c r="AD142" s="4"/>
      <c r="AE142" s="4"/>
      <c r="AF142" s="4"/>
      <c r="AG142" s="4"/>
    </row>
    <row r="143" ht="30.0" customHeight="1">
      <c r="A143" s="1"/>
      <c r="B143" s="185"/>
      <c r="C143" s="185"/>
      <c r="D143" s="185"/>
      <c r="E143" s="185"/>
      <c r="F143" s="185"/>
      <c r="G143" s="185"/>
      <c r="H143" s="185"/>
      <c r="I143" s="185"/>
      <c r="J143" s="185"/>
      <c r="K143" s="185"/>
      <c r="L143" s="185"/>
      <c r="M143" s="185"/>
      <c r="N143" s="185"/>
      <c r="O143" s="185"/>
      <c r="P143" s="185"/>
      <c r="Q143" s="185"/>
      <c r="R143" s="185"/>
      <c r="S143" s="185"/>
      <c r="T143" s="185"/>
      <c r="U143" s="185"/>
      <c r="V143" s="185"/>
      <c r="W143" s="185"/>
      <c r="X143" s="185"/>
      <c r="Y143" s="185"/>
      <c r="Z143" s="185"/>
      <c r="AA143" s="35"/>
      <c r="AB143" s="4"/>
      <c r="AC143" s="4"/>
      <c r="AD143" s="4"/>
      <c r="AE143" s="4"/>
      <c r="AF143" s="4"/>
      <c r="AG143" s="4"/>
    </row>
    <row r="144" ht="30.0" customHeight="1">
      <c r="A144" s="1"/>
      <c r="B144" s="185"/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5"/>
      <c r="O144" s="185"/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35"/>
      <c r="AB144" s="4"/>
      <c r="AC144" s="4"/>
      <c r="AD144" s="4"/>
      <c r="AE144" s="4"/>
      <c r="AF144" s="4"/>
      <c r="AG144" s="4"/>
    </row>
    <row r="145" ht="30.0" customHeight="1">
      <c r="A145" s="1"/>
      <c r="B145" s="185"/>
      <c r="C145" s="185"/>
      <c r="D145" s="185"/>
      <c r="E145" s="185"/>
      <c r="F145" s="185"/>
      <c r="G145" s="185"/>
      <c r="H145" s="185"/>
      <c r="I145" s="185"/>
      <c r="J145" s="185"/>
      <c r="K145" s="185"/>
      <c r="L145" s="185"/>
      <c r="M145" s="185"/>
      <c r="N145" s="185"/>
      <c r="O145" s="185"/>
      <c r="P145" s="185"/>
      <c r="Q145" s="185"/>
      <c r="R145" s="185"/>
      <c r="S145" s="185"/>
      <c r="T145" s="185"/>
      <c r="U145" s="185"/>
      <c r="V145" s="185"/>
      <c r="W145" s="185"/>
      <c r="X145" s="185"/>
      <c r="Y145" s="185"/>
      <c r="Z145" s="185"/>
      <c r="AA145" s="35"/>
      <c r="AB145" s="4"/>
      <c r="AC145" s="4"/>
      <c r="AD145" s="4"/>
      <c r="AE145" s="4"/>
      <c r="AF145" s="4"/>
      <c r="AG145" s="4"/>
    </row>
    <row r="146" ht="30.0" customHeight="1">
      <c r="A146" s="1"/>
      <c r="B146" s="185"/>
      <c r="C146" s="185"/>
      <c r="D146" s="185"/>
      <c r="E146" s="185"/>
      <c r="F146" s="185"/>
      <c r="G146" s="185"/>
      <c r="H146" s="185"/>
      <c r="I146" s="185"/>
      <c r="J146" s="185"/>
      <c r="K146" s="185"/>
      <c r="L146" s="185"/>
      <c r="M146" s="185"/>
      <c r="N146" s="185"/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  <c r="AA146" s="35"/>
      <c r="AB146" s="4"/>
      <c r="AC146" s="4"/>
      <c r="AD146" s="4"/>
      <c r="AE146" s="4"/>
      <c r="AF146" s="4"/>
      <c r="AG146" s="4"/>
    </row>
    <row r="147" ht="30.0" customHeight="1">
      <c r="A147" s="1"/>
      <c r="B147" s="185"/>
      <c r="C147" s="185"/>
      <c r="D147" s="185"/>
      <c r="E147" s="185"/>
      <c r="F147" s="185"/>
      <c r="G147" s="185"/>
      <c r="H147" s="185"/>
      <c r="I147" s="185"/>
      <c r="J147" s="185"/>
      <c r="K147" s="185"/>
      <c r="L147" s="185"/>
      <c r="M147" s="185"/>
      <c r="N147" s="185"/>
      <c r="O147" s="185"/>
      <c r="P147" s="185"/>
      <c r="Q147" s="185"/>
      <c r="R147" s="185"/>
      <c r="S147" s="185"/>
      <c r="T147" s="185"/>
      <c r="U147" s="185"/>
      <c r="V147" s="185"/>
      <c r="W147" s="185"/>
      <c r="X147" s="185"/>
      <c r="Y147" s="185"/>
      <c r="Z147" s="185"/>
      <c r="AA147" s="35"/>
      <c r="AB147" s="4"/>
      <c r="AC147" s="4"/>
      <c r="AD147" s="4"/>
      <c r="AE147" s="4"/>
      <c r="AF147" s="4"/>
      <c r="AG147" s="4"/>
    </row>
    <row r="148" ht="30.0" customHeight="1">
      <c r="A148" s="1"/>
      <c r="B148" s="185"/>
      <c r="C148" s="18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35"/>
      <c r="AB148" s="4"/>
      <c r="AC148" s="4"/>
      <c r="AD148" s="4"/>
      <c r="AE148" s="4"/>
      <c r="AF148" s="4"/>
      <c r="AG148" s="4"/>
    </row>
    <row r="149" ht="30.0" customHeight="1">
      <c r="A149" s="1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35"/>
      <c r="AB149" s="4"/>
      <c r="AC149" s="4"/>
      <c r="AD149" s="4"/>
      <c r="AE149" s="4"/>
      <c r="AF149" s="4"/>
      <c r="AG149" s="4"/>
    </row>
    <row r="150" ht="30.0" customHeight="1">
      <c r="A150" s="1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85"/>
      <c r="N150" s="185"/>
      <c r="O150" s="185"/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  <c r="AA150" s="35"/>
      <c r="AB150" s="4"/>
      <c r="AC150" s="4"/>
      <c r="AD150" s="4"/>
      <c r="AE150" s="4"/>
      <c r="AF150" s="4"/>
      <c r="AG150" s="4"/>
    </row>
    <row r="151" ht="30.0" customHeight="1">
      <c r="A151" s="1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85"/>
      <c r="N151" s="185"/>
      <c r="O151" s="185"/>
      <c r="P151" s="185"/>
      <c r="Q151" s="185"/>
      <c r="R151" s="185"/>
      <c r="S151" s="185"/>
      <c r="T151" s="185"/>
      <c r="U151" s="185"/>
      <c r="V151" s="185"/>
      <c r="W151" s="185"/>
      <c r="X151" s="185"/>
      <c r="Y151" s="185"/>
      <c r="Z151" s="185"/>
      <c r="AA151" s="35"/>
      <c r="AB151" s="4"/>
      <c r="AC151" s="4"/>
      <c r="AD151" s="4"/>
      <c r="AE151" s="4"/>
      <c r="AF151" s="4"/>
      <c r="AG151" s="4"/>
    </row>
    <row r="152" ht="30.0" customHeight="1">
      <c r="A152" s="1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85"/>
      <c r="Z152" s="185"/>
      <c r="AA152" s="35"/>
      <c r="AB152" s="4"/>
      <c r="AC152" s="4"/>
      <c r="AD152" s="4"/>
      <c r="AE152" s="4"/>
      <c r="AF152" s="4"/>
      <c r="AG152" s="4"/>
    </row>
    <row r="153" ht="30.0" customHeight="1">
      <c r="A153" s="1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  <c r="AA153" s="35"/>
      <c r="AB153" s="4"/>
      <c r="AC153" s="4"/>
      <c r="AD153" s="4"/>
      <c r="AE153" s="4"/>
      <c r="AF153" s="4"/>
      <c r="AG153" s="4"/>
    </row>
    <row r="154" ht="30.0" customHeight="1">
      <c r="A154" s="1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35"/>
      <c r="AB154" s="4"/>
      <c r="AC154" s="4"/>
      <c r="AD154" s="4"/>
      <c r="AE154" s="4"/>
      <c r="AF154" s="4"/>
      <c r="AG154" s="4"/>
    </row>
    <row r="155" ht="30.0" customHeight="1">
      <c r="A155" s="1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35"/>
      <c r="AB155" s="4"/>
      <c r="AC155" s="4"/>
      <c r="AD155" s="4"/>
      <c r="AE155" s="4"/>
      <c r="AF155" s="4"/>
      <c r="AG155" s="4"/>
    </row>
    <row r="156" ht="30.0" customHeight="1">
      <c r="A156" s="1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35"/>
      <c r="AB156" s="4"/>
      <c r="AC156" s="4"/>
      <c r="AD156" s="4"/>
      <c r="AE156" s="4"/>
      <c r="AF156" s="4"/>
      <c r="AG156" s="4"/>
    </row>
    <row r="157" ht="30.0" customHeight="1">
      <c r="A157" s="1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35"/>
      <c r="AB157" s="4"/>
      <c r="AC157" s="4"/>
      <c r="AD157" s="4"/>
      <c r="AE157" s="4"/>
      <c r="AF157" s="4"/>
      <c r="AG157" s="4"/>
    </row>
    <row r="158" ht="30.0" customHeight="1">
      <c r="A158" s="1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35"/>
      <c r="AB158" s="4"/>
      <c r="AC158" s="4"/>
      <c r="AD158" s="4"/>
      <c r="AE158" s="4"/>
      <c r="AF158" s="4"/>
      <c r="AG158" s="4"/>
    </row>
    <row r="159" ht="30.0" customHeight="1">
      <c r="A159" s="1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35"/>
      <c r="AB159" s="4"/>
      <c r="AC159" s="4"/>
      <c r="AD159" s="4"/>
      <c r="AE159" s="4"/>
      <c r="AF159" s="4"/>
      <c r="AG159" s="4"/>
    </row>
    <row r="160" ht="30.0" customHeight="1">
      <c r="A160" s="1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35"/>
      <c r="AB160" s="4"/>
      <c r="AC160" s="4"/>
      <c r="AD160" s="4"/>
      <c r="AE160" s="4"/>
      <c r="AF160" s="4"/>
      <c r="AG160" s="4"/>
    </row>
    <row r="161" ht="30.0" customHeight="1">
      <c r="A161" s="1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35"/>
      <c r="AB161" s="4"/>
      <c r="AC161" s="4"/>
      <c r="AD161" s="4"/>
      <c r="AE161" s="4"/>
      <c r="AF161" s="4"/>
      <c r="AG161" s="4"/>
    </row>
    <row r="162" ht="30.0" customHeight="1">
      <c r="A162" s="1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35"/>
      <c r="AB162" s="4"/>
      <c r="AC162" s="4"/>
      <c r="AD162" s="4"/>
      <c r="AE162" s="4"/>
      <c r="AF162" s="4"/>
      <c r="AG162" s="4"/>
    </row>
    <row r="163" ht="30.0" customHeight="1">
      <c r="A163" s="1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35"/>
      <c r="AB163" s="4"/>
      <c r="AC163" s="4"/>
      <c r="AD163" s="4"/>
      <c r="AE163" s="4"/>
      <c r="AF163" s="4"/>
      <c r="AG163" s="4"/>
    </row>
    <row r="164" ht="30.0" customHeight="1">
      <c r="A164" s="1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35"/>
      <c r="AB164" s="4"/>
      <c r="AC164" s="4"/>
      <c r="AD164" s="4"/>
      <c r="AE164" s="4"/>
      <c r="AF164" s="4"/>
      <c r="AG164" s="4"/>
    </row>
    <row r="165" ht="30.0" customHeight="1">
      <c r="A165" s="1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35"/>
      <c r="AB165" s="4"/>
      <c r="AC165" s="4"/>
      <c r="AD165" s="4"/>
      <c r="AE165" s="4"/>
      <c r="AF165" s="4"/>
      <c r="AG165" s="4"/>
    </row>
    <row r="166" ht="30.0" customHeight="1">
      <c r="A166" s="1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35"/>
      <c r="AB166" s="4"/>
      <c r="AC166" s="4"/>
      <c r="AD166" s="4"/>
      <c r="AE166" s="4"/>
      <c r="AF166" s="4"/>
      <c r="AG166" s="4"/>
    </row>
    <row r="167" ht="30.0" customHeight="1">
      <c r="A167" s="1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35"/>
      <c r="AB167" s="4"/>
      <c r="AC167" s="4"/>
      <c r="AD167" s="4"/>
      <c r="AE167" s="4"/>
      <c r="AF167" s="4"/>
      <c r="AG167" s="4"/>
    </row>
    <row r="168" ht="30.0" customHeight="1">
      <c r="A168" s="1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35"/>
      <c r="AB168" s="4"/>
      <c r="AC168" s="4"/>
      <c r="AD168" s="4"/>
      <c r="AE168" s="4"/>
      <c r="AF168" s="4"/>
      <c r="AG168" s="4"/>
    </row>
    <row r="169" ht="30.0" customHeight="1">
      <c r="A169" s="1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35"/>
      <c r="AB169" s="4"/>
      <c r="AC169" s="4"/>
      <c r="AD169" s="4"/>
      <c r="AE169" s="4"/>
      <c r="AF169" s="4"/>
      <c r="AG169" s="4"/>
    </row>
    <row r="170" ht="30.0" customHeight="1">
      <c r="A170" s="1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85"/>
      <c r="W170" s="185"/>
      <c r="X170" s="185"/>
      <c r="Y170" s="185"/>
      <c r="Z170" s="185"/>
      <c r="AA170" s="35"/>
      <c r="AB170" s="4"/>
      <c r="AC170" s="4"/>
      <c r="AD170" s="4"/>
      <c r="AE170" s="4"/>
      <c r="AF170" s="4"/>
      <c r="AG170" s="4"/>
    </row>
    <row r="171" ht="30.0" customHeight="1">
      <c r="A171" s="1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35"/>
      <c r="AB171" s="4"/>
      <c r="AC171" s="4"/>
      <c r="AD171" s="4"/>
      <c r="AE171" s="4"/>
      <c r="AF171" s="4"/>
      <c r="AG171" s="4"/>
    </row>
    <row r="172" ht="30.0" customHeight="1">
      <c r="A172" s="1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35"/>
      <c r="AB172" s="4"/>
      <c r="AC172" s="4"/>
      <c r="AD172" s="4"/>
      <c r="AE172" s="4"/>
      <c r="AF172" s="4"/>
      <c r="AG172" s="4"/>
    </row>
    <row r="173" ht="30.0" customHeight="1">
      <c r="A173" s="1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35"/>
      <c r="AB173" s="4"/>
      <c r="AC173" s="4"/>
      <c r="AD173" s="4"/>
      <c r="AE173" s="4"/>
      <c r="AF173" s="4"/>
      <c r="AG173" s="4"/>
    </row>
    <row r="174" ht="30.0" customHeight="1">
      <c r="A174" s="1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85"/>
      <c r="W174" s="185"/>
      <c r="X174" s="185"/>
      <c r="Y174" s="185"/>
      <c r="Z174" s="185"/>
      <c r="AA174" s="35"/>
      <c r="AB174" s="4"/>
      <c r="AC174" s="4"/>
      <c r="AD174" s="4"/>
      <c r="AE174" s="4"/>
      <c r="AF174" s="4"/>
      <c r="AG174" s="4"/>
    </row>
    <row r="175" ht="30.0" customHeight="1">
      <c r="A175" s="1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35"/>
      <c r="AB175" s="4"/>
      <c r="AC175" s="4"/>
      <c r="AD175" s="4"/>
      <c r="AE175" s="4"/>
      <c r="AF175" s="4"/>
      <c r="AG175" s="4"/>
    </row>
    <row r="176" ht="30.0" customHeight="1">
      <c r="A176" s="1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35"/>
      <c r="AB176" s="4"/>
      <c r="AC176" s="4"/>
      <c r="AD176" s="4"/>
      <c r="AE176" s="4"/>
      <c r="AF176" s="4"/>
      <c r="AG176" s="4"/>
    </row>
    <row r="177" ht="30.0" customHeight="1">
      <c r="A177" s="1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5"/>
      <c r="P177" s="185"/>
      <c r="Q177" s="185"/>
      <c r="R177" s="185"/>
      <c r="S177" s="185"/>
      <c r="T177" s="185"/>
      <c r="U177" s="185"/>
      <c r="V177" s="185"/>
      <c r="W177" s="185"/>
      <c r="X177" s="185"/>
      <c r="Y177" s="185"/>
      <c r="Z177" s="185"/>
      <c r="AA177" s="35"/>
      <c r="AB177" s="4"/>
      <c r="AC177" s="4"/>
      <c r="AD177" s="4"/>
      <c r="AE177" s="4"/>
      <c r="AF177" s="4"/>
      <c r="AG177" s="4"/>
    </row>
    <row r="178" ht="30.0" customHeight="1">
      <c r="A178" s="1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5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  <c r="AA178" s="35"/>
      <c r="AB178" s="4"/>
      <c r="AC178" s="4"/>
      <c r="AD178" s="4"/>
      <c r="AE178" s="4"/>
      <c r="AF178" s="4"/>
      <c r="AG178" s="4"/>
    </row>
    <row r="179" ht="30.0" customHeight="1">
      <c r="A179" s="1"/>
      <c r="B179" s="3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ht="30.0" customHeight="1">
      <c r="A180" s="1"/>
      <c r="B180" s="3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ht="30.0" customHeight="1">
      <c r="A181" s="1"/>
      <c r="B181" s="3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ht="30.0" customHeight="1">
      <c r="A182" s="1"/>
      <c r="B182" s="3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ht="30.0" customHeight="1">
      <c r="A183" s="1"/>
      <c r="B183" s="3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ht="30.0" customHeight="1">
      <c r="A184" s="1"/>
      <c r="B184" s="3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ht="30.0" customHeight="1">
      <c r="A185" s="1"/>
      <c r="B185" s="3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ht="30.0" customHeight="1">
      <c r="A186" s="1"/>
      <c r="B186" s="3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ht="30.0" customHeight="1">
      <c r="A187" s="1"/>
      <c r="B187" s="3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ht="30.0" customHeight="1">
      <c r="A188" s="1"/>
      <c r="B188" s="3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ht="30.0" customHeight="1">
      <c r="A189" s="1"/>
      <c r="B189" s="3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ht="30.0" customHeight="1">
      <c r="A190" s="1"/>
      <c r="B190" s="3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ht="30.0" customHeight="1">
      <c r="A191" s="1"/>
      <c r="B191" s="3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ht="30.0" customHeight="1">
      <c r="A192" s="1"/>
      <c r="B192" s="3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ht="30.0" customHeight="1">
      <c r="A193" s="1"/>
      <c r="B193" s="3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ht="30.0" customHeight="1">
      <c r="A194" s="1"/>
      <c r="B194" s="3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ht="30.0" customHeight="1">
      <c r="A195" s="1"/>
      <c r="B195" s="3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ht="30.0" customHeight="1">
      <c r="A196" s="1"/>
      <c r="B196" s="3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ht="30.0" customHeight="1">
      <c r="A197" s="1"/>
      <c r="B197" s="3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ht="30.0" customHeight="1">
      <c r="A198" s="1"/>
      <c r="B198" s="3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ht="30.0" customHeight="1">
      <c r="A199" s="1"/>
      <c r="B199" s="3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ht="30.0" customHeight="1">
      <c r="A200" s="1"/>
      <c r="B200" s="3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ht="30.0" customHeight="1">
      <c r="A201" s="1"/>
      <c r="B201" s="3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ht="30.0" customHeight="1">
      <c r="A202" s="1"/>
      <c r="B202" s="3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ht="30.0" customHeight="1">
      <c r="A203" s="1"/>
      <c r="B203" s="3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ht="30.0" customHeight="1">
      <c r="A204" s="1"/>
      <c r="B204" s="3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ht="30.0" customHeight="1">
      <c r="A205" s="1"/>
      <c r="B205" s="3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ht="30.0" customHeight="1">
      <c r="A206" s="1"/>
      <c r="B206" s="3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ht="30.0" customHeight="1">
      <c r="A207" s="1"/>
      <c r="B207" s="3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ht="30.0" customHeight="1">
      <c r="A208" s="1"/>
      <c r="B208" s="3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ht="30.0" customHeight="1">
      <c r="A209" s="1"/>
      <c r="B209" s="3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ht="30.0" customHeight="1">
      <c r="A210" s="1"/>
      <c r="B210" s="3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ht="30.0" customHeight="1">
      <c r="A211" s="1"/>
      <c r="B211" s="3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ht="30.0" customHeight="1">
      <c r="A212" s="1"/>
      <c r="B212" s="3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ht="30.0" customHeight="1">
      <c r="A213" s="1"/>
      <c r="B213" s="3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ht="30.0" customHeight="1">
      <c r="A214" s="1"/>
      <c r="B214" s="3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ht="30.0" customHeight="1">
      <c r="A215" s="1"/>
      <c r="B215" s="3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ht="30.0" customHeight="1">
      <c r="A216" s="1"/>
      <c r="B216" s="3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ht="30.0" customHeight="1">
      <c r="A217" s="1"/>
      <c r="B217" s="3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ht="30.0" customHeight="1">
      <c r="A218" s="1"/>
      <c r="B218" s="3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ht="30.0" customHeight="1">
      <c r="A219" s="1"/>
      <c r="B219" s="3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ht="30.0" customHeight="1">
      <c r="A220" s="1"/>
      <c r="B220" s="3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ht="30.0" customHeight="1">
      <c r="A221" s="1"/>
      <c r="B221" s="3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ht="30.0" customHeight="1">
      <c r="A222" s="1"/>
      <c r="B222" s="3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ht="30.0" customHeight="1">
      <c r="A223" s="1"/>
      <c r="B223" s="3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ht="30.0" customHeight="1">
      <c r="A224" s="1"/>
      <c r="B224" s="3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ht="30.0" customHeight="1">
      <c r="A225" s="1"/>
      <c r="B225" s="3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ht="30.0" customHeight="1">
      <c r="A226" s="1"/>
      <c r="B226" s="3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ht="30.0" customHeight="1">
      <c r="A227" s="1"/>
      <c r="B227" s="3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ht="30.0" customHeight="1">
      <c r="A228" s="1"/>
      <c r="B228" s="3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ht="30.0" customHeight="1">
      <c r="A229" s="1"/>
      <c r="B229" s="3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ht="30.0" customHeight="1">
      <c r="A230" s="1"/>
      <c r="B230" s="3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ht="30.0" customHeight="1">
      <c r="A231" s="1"/>
      <c r="B231" s="3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ht="30.0" customHeight="1">
      <c r="A232" s="1"/>
      <c r="B232" s="3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ht="30.0" customHeight="1">
      <c r="A233" s="1"/>
      <c r="B233" s="3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ht="30.0" customHeight="1">
      <c r="A234" s="1"/>
      <c r="B234" s="3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ht="30.0" customHeight="1">
      <c r="A235" s="1"/>
      <c r="B235" s="3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ht="30.0" customHeight="1">
      <c r="A236" s="1"/>
      <c r="B236" s="3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ht="30.0" customHeight="1">
      <c r="A237" s="1"/>
      <c r="B237" s="3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ht="30.0" customHeight="1">
      <c r="A238" s="1"/>
      <c r="B238" s="3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ht="30.0" customHeight="1">
      <c r="A239" s="1"/>
      <c r="B239" s="3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ht="30.0" customHeight="1">
      <c r="A240" s="1"/>
      <c r="B240" s="3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ht="30.0" customHeight="1">
      <c r="A241" s="1"/>
      <c r="B241" s="3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ht="30.0" customHeight="1">
      <c r="A242" s="1"/>
      <c r="B242" s="3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ht="30.0" customHeight="1">
      <c r="A243" s="1"/>
      <c r="B243" s="3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ht="30.0" customHeight="1">
      <c r="A244" s="1"/>
      <c r="B244" s="3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ht="30.0" customHeight="1">
      <c r="A245" s="1"/>
      <c r="B245" s="3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ht="30.0" customHeight="1">
      <c r="A246" s="1"/>
      <c r="B246" s="3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ht="30.0" customHeight="1">
      <c r="A247" s="1"/>
      <c r="B247" s="3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ht="30.0" customHeight="1">
      <c r="A248" s="1"/>
      <c r="B248" s="3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ht="30.0" customHeight="1">
      <c r="A249" s="1"/>
      <c r="B249" s="3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ht="30.0" customHeight="1">
      <c r="A250" s="1"/>
      <c r="B250" s="3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ht="30.0" customHeight="1">
      <c r="A251" s="1"/>
      <c r="B251" s="3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ht="30.0" customHeight="1">
      <c r="A252" s="1"/>
      <c r="B252" s="3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ht="30.0" customHeight="1">
      <c r="A253" s="1"/>
      <c r="B253" s="3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ht="30.0" customHeight="1">
      <c r="A254" s="1"/>
      <c r="B254" s="3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ht="30.0" customHeight="1">
      <c r="A255" s="1"/>
      <c r="B255" s="3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ht="30.0" customHeight="1">
      <c r="A256" s="1"/>
      <c r="B256" s="3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ht="30.0" customHeight="1">
      <c r="A257" s="1"/>
      <c r="B257" s="3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ht="30.0" customHeight="1">
      <c r="A258" s="1"/>
      <c r="B258" s="3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ht="30.0" customHeight="1">
      <c r="A259" s="1"/>
      <c r="B259" s="3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ht="30.0" customHeight="1">
      <c r="A260" s="1"/>
      <c r="B260" s="3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ht="30.0" customHeight="1">
      <c r="A261" s="1"/>
      <c r="B261" s="3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ht="30.0" customHeight="1">
      <c r="A262" s="1"/>
      <c r="B262" s="3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ht="30.0" customHeight="1">
      <c r="A263" s="1"/>
      <c r="B263" s="3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ht="30.0" customHeight="1">
      <c r="A264" s="1"/>
      <c r="B264" s="3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ht="30.0" customHeight="1">
      <c r="A265" s="1"/>
      <c r="B265" s="3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ht="30.0" customHeight="1">
      <c r="A266" s="1"/>
      <c r="B266" s="3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ht="30.0" customHeight="1">
      <c r="A267" s="1"/>
      <c r="B267" s="3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ht="30.0" customHeight="1">
      <c r="A268" s="1"/>
      <c r="B268" s="3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ht="30.0" customHeight="1">
      <c r="A269" s="1"/>
      <c r="B269" s="3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ht="30.0" customHeight="1">
      <c r="A270" s="1"/>
      <c r="B270" s="3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ht="30.0" customHeight="1">
      <c r="A271" s="1"/>
      <c r="B271" s="3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ht="30.0" customHeight="1">
      <c r="A272" s="1"/>
      <c r="B272" s="3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ht="30.0" customHeight="1">
      <c r="A273" s="1"/>
      <c r="B273" s="3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ht="30.0" customHeight="1">
      <c r="A274" s="1"/>
      <c r="B274" s="3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ht="30.0" customHeight="1">
      <c r="A275" s="1"/>
      <c r="B275" s="3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ht="30.0" customHeight="1">
      <c r="A276" s="1"/>
      <c r="B276" s="3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ht="30.0" customHeight="1">
      <c r="A277" s="1"/>
      <c r="B277" s="3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ht="30.0" customHeight="1">
      <c r="A278" s="1"/>
      <c r="B278" s="3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ht="30.0" customHeight="1">
      <c r="A279" s="1"/>
      <c r="B279" s="3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ht="30.0" customHeight="1">
      <c r="A280" s="1"/>
      <c r="B280" s="3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ht="30.0" customHeight="1">
      <c r="A281" s="1"/>
      <c r="B281" s="3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ht="30.0" customHeight="1">
      <c r="A282" s="1"/>
      <c r="B282" s="3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ht="30.0" customHeight="1">
      <c r="A283" s="1"/>
      <c r="B283" s="3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ht="30.0" customHeight="1">
      <c r="A284" s="1"/>
      <c r="B284" s="3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ht="30.0" customHeight="1">
      <c r="A285" s="1"/>
      <c r="B285" s="3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ht="30.0" customHeight="1">
      <c r="A286" s="1"/>
      <c r="B286" s="3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ht="30.0" customHeight="1">
      <c r="A287" s="1"/>
      <c r="B287" s="3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ht="30.0" customHeight="1">
      <c r="A288" s="1"/>
      <c r="B288" s="3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ht="30.0" customHeight="1">
      <c r="A289" s="1"/>
      <c r="B289" s="3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ht="30.0" customHeight="1">
      <c r="A290" s="1"/>
      <c r="B290" s="3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ht="30.0" customHeight="1">
      <c r="A291" s="1"/>
      <c r="B291" s="3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ht="30.0" customHeight="1">
      <c r="A292" s="1"/>
      <c r="B292" s="3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ht="30.0" customHeight="1">
      <c r="A293" s="1"/>
      <c r="B293" s="3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ht="30.0" customHeight="1">
      <c r="A294" s="1"/>
      <c r="B294" s="3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ht="30.0" customHeight="1">
      <c r="A295" s="1"/>
      <c r="B295" s="3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ht="30.0" customHeight="1">
      <c r="A296" s="1"/>
      <c r="B296" s="3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ht="30.0" customHeight="1">
      <c r="A297" s="1"/>
      <c r="B297" s="3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ht="30.0" customHeight="1">
      <c r="A298" s="1"/>
      <c r="B298" s="3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ht="30.0" customHeight="1">
      <c r="A299" s="1"/>
      <c r="B299" s="3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ht="30.0" customHeight="1">
      <c r="A300" s="1"/>
      <c r="B300" s="3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ht="30.0" customHeight="1">
      <c r="A301" s="1"/>
      <c r="B301" s="3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ht="30.0" customHeight="1">
      <c r="A302" s="1"/>
      <c r="B302" s="3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ht="30.0" customHeight="1">
      <c r="A303" s="1"/>
      <c r="B303" s="3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ht="30.0" customHeight="1">
      <c r="A304" s="1"/>
      <c r="B304" s="3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ht="30.0" customHeight="1">
      <c r="A305" s="1"/>
      <c r="B305" s="3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ht="30.0" customHeight="1">
      <c r="A306" s="1"/>
      <c r="B306" s="3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ht="30.0" customHeight="1">
      <c r="A307" s="1"/>
      <c r="B307" s="3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ht="30.0" customHeight="1">
      <c r="A308" s="1"/>
      <c r="B308" s="3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ht="30.0" customHeight="1">
      <c r="A309" s="1"/>
      <c r="B309" s="3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ht="30.0" customHeight="1">
      <c r="A310" s="1"/>
      <c r="B310" s="3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ht="30.0" customHeight="1">
      <c r="A311" s="1"/>
      <c r="B311" s="3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ht="30.0" customHeight="1">
      <c r="A312" s="1"/>
      <c r="B312" s="3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ht="30.0" customHeight="1">
      <c r="A313" s="1"/>
      <c r="B313" s="3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ht="30.0" customHeight="1">
      <c r="A314" s="1"/>
      <c r="B314" s="3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ht="30.0" customHeight="1">
      <c r="A315" s="1"/>
      <c r="B315" s="3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ht="30.0" customHeight="1">
      <c r="A316" s="1"/>
      <c r="B316" s="3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ht="30.0" customHeight="1">
      <c r="A317" s="1"/>
      <c r="B317" s="3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ht="30.0" customHeight="1">
      <c r="A318" s="1"/>
      <c r="B318" s="3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ht="30.0" customHeight="1">
      <c r="A319" s="1"/>
      <c r="B319" s="3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ht="30.0" customHeight="1">
      <c r="A320" s="1"/>
      <c r="B320" s="3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ht="30.0" customHeight="1">
      <c r="A321" s="1"/>
      <c r="B321" s="3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ht="30.0" customHeight="1">
      <c r="A322" s="1"/>
      <c r="B322" s="3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ht="30.0" customHeight="1">
      <c r="A323" s="1"/>
      <c r="B323" s="3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ht="30.0" customHeight="1">
      <c r="A324" s="1"/>
      <c r="B324" s="3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ht="30.0" customHeight="1">
      <c r="A325" s="1"/>
      <c r="B325" s="3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ht="30.0" customHeight="1">
      <c r="A326" s="1"/>
      <c r="B326" s="3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ht="30.0" customHeight="1">
      <c r="A327" s="1"/>
      <c r="B327" s="3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ht="30.0" customHeight="1">
      <c r="A328" s="1"/>
      <c r="B328" s="3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ht="30.0" customHeight="1">
      <c r="A329" s="1"/>
      <c r="B329" s="3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ht="30.0" customHeight="1">
      <c r="A330" s="1"/>
      <c r="B330" s="3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ht="30.0" customHeight="1">
      <c r="A331" s="1"/>
      <c r="B331" s="3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ht="30.0" customHeight="1">
      <c r="A332" s="1"/>
      <c r="B332" s="3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ht="30.0" customHeight="1">
      <c r="A333" s="1"/>
      <c r="B333" s="3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ht="30.0" customHeight="1">
      <c r="A334" s="1"/>
      <c r="B334" s="3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ht="30.0" customHeight="1">
      <c r="A335" s="1"/>
      <c r="B335" s="3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ht="30.0" customHeight="1">
      <c r="A336" s="1"/>
      <c r="B336" s="3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ht="30.0" customHeight="1">
      <c r="A337" s="1"/>
      <c r="B337" s="3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ht="30.0" customHeight="1">
      <c r="A338" s="1"/>
      <c r="B338" s="3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ht="30.0" customHeight="1">
      <c r="A339" s="1"/>
      <c r="B339" s="3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ht="30.0" customHeight="1">
      <c r="A340" s="1"/>
      <c r="B340" s="3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ht="30.0" customHeight="1">
      <c r="A341" s="1"/>
      <c r="B341" s="3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ht="30.0" customHeight="1">
      <c r="A342" s="1"/>
      <c r="B342" s="3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ht="30.0" customHeight="1">
      <c r="A343" s="1"/>
      <c r="B343" s="3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ht="30.0" customHeight="1">
      <c r="A344" s="1"/>
      <c r="B344" s="3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ht="30.0" customHeight="1">
      <c r="A345" s="1"/>
      <c r="B345" s="3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ht="30.0" customHeight="1">
      <c r="A346" s="1"/>
      <c r="B346" s="3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ht="30.0" customHeight="1">
      <c r="A347" s="1"/>
      <c r="B347" s="3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ht="30.0" customHeight="1">
      <c r="A348" s="1"/>
      <c r="B348" s="3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ht="30.0" customHeight="1">
      <c r="A349" s="1"/>
      <c r="B349" s="3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ht="30.0" customHeight="1">
      <c r="A350" s="1"/>
      <c r="B350" s="3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ht="30.0" customHeight="1">
      <c r="A351" s="1"/>
      <c r="B351" s="3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ht="30.0" customHeight="1">
      <c r="A352" s="1"/>
      <c r="B352" s="3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ht="30.0" customHeight="1">
      <c r="A353" s="1"/>
      <c r="B353" s="3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ht="30.0" customHeight="1">
      <c r="A354" s="1"/>
      <c r="B354" s="3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ht="30.0" customHeight="1">
      <c r="A355" s="1"/>
      <c r="B355" s="3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ht="30.0" customHeight="1">
      <c r="A356" s="1"/>
      <c r="B356" s="3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ht="30.0" customHeight="1">
      <c r="A357" s="1"/>
      <c r="B357" s="3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ht="30.0" customHeight="1">
      <c r="A358" s="1"/>
      <c r="B358" s="3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ht="30.0" customHeight="1">
      <c r="A359" s="1"/>
      <c r="B359" s="3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ht="30.0" customHeight="1">
      <c r="A360" s="1"/>
      <c r="B360" s="3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ht="30.0" customHeight="1">
      <c r="A361" s="1"/>
      <c r="B361" s="3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ht="30.0" customHeight="1">
      <c r="A362" s="1"/>
      <c r="B362" s="3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ht="30.0" customHeight="1">
      <c r="A363" s="1"/>
      <c r="B363" s="3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ht="30.0" customHeight="1">
      <c r="A364" s="1"/>
      <c r="B364" s="3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ht="30.0" customHeight="1">
      <c r="A365" s="1"/>
      <c r="B365" s="3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ht="30.0" customHeight="1">
      <c r="A366" s="1"/>
      <c r="B366" s="3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ht="30.0" customHeight="1">
      <c r="A367" s="1"/>
      <c r="B367" s="3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ht="30.0" customHeight="1">
      <c r="A368" s="1"/>
      <c r="B368" s="3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ht="30.0" customHeight="1">
      <c r="A369" s="1"/>
      <c r="B369" s="3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ht="30.0" customHeight="1">
      <c r="A370" s="1"/>
      <c r="B370" s="3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ht="30.0" customHeight="1">
      <c r="A371" s="1"/>
      <c r="B371" s="3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ht="30.0" customHeight="1">
      <c r="A372" s="1"/>
      <c r="B372" s="3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ht="30.0" customHeight="1">
      <c r="A373" s="1"/>
      <c r="B373" s="3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ht="30.0" customHeight="1">
      <c r="A374" s="1"/>
      <c r="B374" s="3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ht="30.0" customHeight="1">
      <c r="A375" s="1"/>
      <c r="B375" s="3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ht="30.0" customHeight="1">
      <c r="A376" s="1"/>
      <c r="B376" s="3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ht="30.0" customHeight="1">
      <c r="A377" s="1"/>
      <c r="B377" s="3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ht="30.0" customHeight="1">
      <c r="A378" s="1"/>
      <c r="B378" s="3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ht="30.0" customHeight="1">
      <c r="A379" s="1"/>
      <c r="B379" s="3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ht="30.0" customHeight="1">
      <c r="A380" s="1"/>
      <c r="B380" s="3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ht="30.0" customHeight="1">
      <c r="A381" s="1"/>
      <c r="B381" s="3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ht="30.0" customHeight="1">
      <c r="A382" s="1"/>
      <c r="B382" s="3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ht="30.0" customHeight="1">
      <c r="A383" s="1"/>
      <c r="B383" s="3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ht="30.0" customHeight="1">
      <c r="A384" s="1"/>
      <c r="B384" s="3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ht="30.0" customHeight="1">
      <c r="A385" s="1"/>
      <c r="B385" s="3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ht="30.0" customHeight="1">
      <c r="A386" s="1"/>
      <c r="B386" s="3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ht="30.0" customHeight="1">
      <c r="A387" s="1"/>
      <c r="B387" s="3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ht="30.0" customHeight="1">
      <c r="A388" s="1"/>
      <c r="B388" s="3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ht="30.0" customHeight="1">
      <c r="A389" s="1"/>
      <c r="B389" s="3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ht="30.0" customHeight="1">
      <c r="A390" s="1"/>
      <c r="B390" s="3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ht="30.0" customHeight="1">
      <c r="A391" s="1"/>
      <c r="B391" s="3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ht="30.0" customHeight="1">
      <c r="A392" s="1"/>
      <c r="B392" s="3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ht="30.0" customHeight="1">
      <c r="A393" s="1"/>
      <c r="B393" s="3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ht="30.0" customHeight="1">
      <c r="A394" s="1"/>
      <c r="B394" s="3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ht="30.0" customHeight="1">
      <c r="A395" s="1"/>
      <c r="B395" s="3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ht="30.0" customHeight="1">
      <c r="A396" s="1"/>
      <c r="B396" s="3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ht="30.0" customHeight="1">
      <c r="A397" s="1"/>
      <c r="B397" s="3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ht="30.0" customHeight="1">
      <c r="A398" s="1"/>
      <c r="B398" s="3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ht="30.0" customHeight="1">
      <c r="A399" s="1"/>
      <c r="B399" s="3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ht="30.0" customHeight="1">
      <c r="A400" s="1"/>
      <c r="B400" s="3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ht="30.0" customHeight="1">
      <c r="A401" s="1"/>
      <c r="B401" s="3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30.0" customHeight="1">
      <c r="A402" s="1"/>
      <c r="B402" s="3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30.0" customHeight="1">
      <c r="A403" s="1"/>
      <c r="B403" s="3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30.0" customHeight="1">
      <c r="A404" s="1"/>
      <c r="B404" s="3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30.0" customHeight="1">
      <c r="A405" s="1"/>
      <c r="B405" s="3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30.0" customHeight="1">
      <c r="A406" s="1"/>
      <c r="B406" s="3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30.0" customHeight="1">
      <c r="A407" s="1"/>
      <c r="B407" s="3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30.0" customHeight="1">
      <c r="A408" s="1"/>
      <c r="B408" s="3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30.0" customHeight="1">
      <c r="A409" s="1"/>
      <c r="B409" s="3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30.0" customHeight="1">
      <c r="A410" s="1"/>
      <c r="B410" s="3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233">
    <mergeCell ref="K34:L34"/>
    <mergeCell ref="Q31:S31"/>
    <mergeCell ref="Q32:S32"/>
    <mergeCell ref="Q33:S33"/>
    <mergeCell ref="Q34:S34"/>
    <mergeCell ref="K33:L33"/>
    <mergeCell ref="Q22:S22"/>
    <mergeCell ref="Q23:S23"/>
    <mergeCell ref="Q24:S24"/>
    <mergeCell ref="Q25:S25"/>
    <mergeCell ref="X24:Z24"/>
    <mergeCell ref="X25:Z25"/>
    <mergeCell ref="X32:Z32"/>
    <mergeCell ref="X33:Z33"/>
    <mergeCell ref="K37:L37"/>
    <mergeCell ref="AC14:AC15"/>
    <mergeCell ref="Q8:AC11"/>
    <mergeCell ref="Q7:AC7"/>
    <mergeCell ref="Q14:S15"/>
    <mergeCell ref="K35:L35"/>
    <mergeCell ref="K36:L36"/>
    <mergeCell ref="I9:K9"/>
    <mergeCell ref="I8:K8"/>
    <mergeCell ref="K14:K15"/>
    <mergeCell ref="I14:I15"/>
    <mergeCell ref="J14:J15"/>
    <mergeCell ref="N14:N15"/>
    <mergeCell ref="O14:O15"/>
    <mergeCell ref="I34:J34"/>
    <mergeCell ref="I35:J35"/>
    <mergeCell ref="I37:J37"/>
    <mergeCell ref="I36:J36"/>
    <mergeCell ref="I33:J33"/>
    <mergeCell ref="I32:L32"/>
    <mergeCell ref="Q20:S20"/>
    <mergeCell ref="Q21:S21"/>
    <mergeCell ref="C74:D74"/>
    <mergeCell ref="C75:D75"/>
    <mergeCell ref="C61:D61"/>
    <mergeCell ref="C62:D62"/>
    <mergeCell ref="C71:D71"/>
    <mergeCell ref="C70:D70"/>
    <mergeCell ref="C69:D69"/>
    <mergeCell ref="C77:D77"/>
    <mergeCell ref="C78:D78"/>
    <mergeCell ref="C76:D76"/>
    <mergeCell ref="E59:F59"/>
    <mergeCell ref="E60:F60"/>
    <mergeCell ref="E65:F65"/>
    <mergeCell ref="C68:F68"/>
    <mergeCell ref="C58:D58"/>
    <mergeCell ref="C59:D59"/>
    <mergeCell ref="E58:F58"/>
    <mergeCell ref="C63:D63"/>
    <mergeCell ref="C65:D65"/>
    <mergeCell ref="E63:F63"/>
    <mergeCell ref="C60:D60"/>
    <mergeCell ref="E76:F76"/>
    <mergeCell ref="E78:F78"/>
    <mergeCell ref="E77:F77"/>
    <mergeCell ref="I77:J77"/>
    <mergeCell ref="I76:J76"/>
    <mergeCell ref="I78:J78"/>
    <mergeCell ref="E73:F73"/>
    <mergeCell ref="E74:F74"/>
    <mergeCell ref="I74:J74"/>
    <mergeCell ref="I75:J75"/>
    <mergeCell ref="I69:J69"/>
    <mergeCell ref="E61:F61"/>
    <mergeCell ref="E62:F62"/>
    <mergeCell ref="E71:F71"/>
    <mergeCell ref="E69:F69"/>
    <mergeCell ref="E70:F70"/>
    <mergeCell ref="E75:F75"/>
    <mergeCell ref="E72:F72"/>
    <mergeCell ref="C72:D72"/>
    <mergeCell ref="C73:D73"/>
    <mergeCell ref="C53:D53"/>
    <mergeCell ref="C51:D51"/>
    <mergeCell ref="C52:D52"/>
    <mergeCell ref="C47:D48"/>
    <mergeCell ref="C50:D50"/>
    <mergeCell ref="E52:F52"/>
    <mergeCell ref="E53:F53"/>
    <mergeCell ref="C57:D57"/>
    <mergeCell ref="E47:F48"/>
    <mergeCell ref="I57:J57"/>
    <mergeCell ref="E57:F57"/>
    <mergeCell ref="C46:T46"/>
    <mergeCell ref="N47:N48"/>
    <mergeCell ref="O47:O48"/>
    <mergeCell ref="L47:L48"/>
    <mergeCell ref="T47:T48"/>
    <mergeCell ref="P47:P48"/>
    <mergeCell ref="Q47:Q48"/>
    <mergeCell ref="R47:R48"/>
    <mergeCell ref="S47:S48"/>
    <mergeCell ref="M47:M48"/>
    <mergeCell ref="X34:Z34"/>
    <mergeCell ref="X31:Z31"/>
    <mergeCell ref="X27:Z27"/>
    <mergeCell ref="Q27:S27"/>
    <mergeCell ref="X28:Z28"/>
    <mergeCell ref="X26:Z26"/>
    <mergeCell ref="Q28:S28"/>
    <mergeCell ref="Q26:S26"/>
    <mergeCell ref="Q29:S29"/>
    <mergeCell ref="Q30:S30"/>
    <mergeCell ref="X20:Z20"/>
    <mergeCell ref="X18:Z18"/>
    <mergeCell ref="X22:Z22"/>
    <mergeCell ref="X23:Z23"/>
    <mergeCell ref="C9:E9"/>
    <mergeCell ref="C8:E8"/>
    <mergeCell ref="F9:H9"/>
    <mergeCell ref="F8:H8"/>
    <mergeCell ref="C3:H3"/>
    <mergeCell ref="C7:K7"/>
    <mergeCell ref="C18:E18"/>
    <mergeCell ref="C17:E17"/>
    <mergeCell ref="A8:A9"/>
    <mergeCell ref="A10:A11"/>
    <mergeCell ref="A12:A13"/>
    <mergeCell ref="A17:A18"/>
    <mergeCell ref="A19:A20"/>
    <mergeCell ref="C14:E15"/>
    <mergeCell ref="F14:F15"/>
    <mergeCell ref="U14:U15"/>
    <mergeCell ref="V14:V15"/>
    <mergeCell ref="L14:L15"/>
    <mergeCell ref="M14:M15"/>
    <mergeCell ref="H14:H15"/>
    <mergeCell ref="C16:E16"/>
    <mergeCell ref="C13:O13"/>
    <mergeCell ref="G14:G15"/>
    <mergeCell ref="E39:F39"/>
    <mergeCell ref="E41:F41"/>
    <mergeCell ref="E37:F37"/>
    <mergeCell ref="E34:F34"/>
    <mergeCell ref="C40:D40"/>
    <mergeCell ref="C39:D39"/>
    <mergeCell ref="C41:D41"/>
    <mergeCell ref="C20:E20"/>
    <mergeCell ref="C21:E21"/>
    <mergeCell ref="C19:E19"/>
    <mergeCell ref="C34:D34"/>
    <mergeCell ref="K40:L40"/>
    <mergeCell ref="I39:J39"/>
    <mergeCell ref="I38:J38"/>
    <mergeCell ref="I40:J40"/>
    <mergeCell ref="K39:L39"/>
    <mergeCell ref="K38:L38"/>
    <mergeCell ref="C38:D38"/>
    <mergeCell ref="AB14:AB15"/>
    <mergeCell ref="X19:Z19"/>
    <mergeCell ref="AA14:AA15"/>
    <mergeCell ref="X14:Z15"/>
    <mergeCell ref="X16:Z16"/>
    <mergeCell ref="X17:Z17"/>
    <mergeCell ref="X21:Z21"/>
    <mergeCell ref="Q35:S35"/>
    <mergeCell ref="X35:Z35"/>
    <mergeCell ref="X29:Z29"/>
    <mergeCell ref="X30:Z30"/>
    <mergeCell ref="Q13:V13"/>
    <mergeCell ref="X13:AC13"/>
    <mergeCell ref="Q16:S16"/>
    <mergeCell ref="Q17:S17"/>
    <mergeCell ref="Q18:S18"/>
    <mergeCell ref="Q19:S19"/>
    <mergeCell ref="T14:T15"/>
    <mergeCell ref="E36:F36"/>
    <mergeCell ref="E40:F40"/>
    <mergeCell ref="E38:F38"/>
    <mergeCell ref="C37:D37"/>
    <mergeCell ref="E35:F35"/>
    <mergeCell ref="C33:D33"/>
    <mergeCell ref="E33:F33"/>
    <mergeCell ref="C32:F32"/>
    <mergeCell ref="C28:E28"/>
    <mergeCell ref="C42:D42"/>
    <mergeCell ref="C54:D54"/>
    <mergeCell ref="E54:F54"/>
    <mergeCell ref="E51:F51"/>
    <mergeCell ref="E50:F50"/>
    <mergeCell ref="E42:F42"/>
    <mergeCell ref="E55:F55"/>
    <mergeCell ref="C55:D55"/>
    <mergeCell ref="C56:D56"/>
    <mergeCell ref="E56:F56"/>
    <mergeCell ref="C64:D64"/>
    <mergeCell ref="E64:F64"/>
    <mergeCell ref="C24:E24"/>
    <mergeCell ref="C25:E25"/>
    <mergeCell ref="C26:E26"/>
    <mergeCell ref="C27:E27"/>
    <mergeCell ref="C23:E23"/>
    <mergeCell ref="C22:E22"/>
    <mergeCell ref="C35:D35"/>
    <mergeCell ref="C36:D36"/>
    <mergeCell ref="K70:L70"/>
    <mergeCell ref="K71:L71"/>
    <mergeCell ref="K41:L41"/>
    <mergeCell ref="K47:K48"/>
    <mergeCell ref="K73:L73"/>
    <mergeCell ref="K74:L74"/>
    <mergeCell ref="K75:L75"/>
    <mergeCell ref="K72:L72"/>
    <mergeCell ref="K69:L69"/>
    <mergeCell ref="I42:J42"/>
    <mergeCell ref="K42:L42"/>
    <mergeCell ref="I54:J54"/>
    <mergeCell ref="I53:J53"/>
    <mergeCell ref="I59:J59"/>
    <mergeCell ref="I60:J60"/>
    <mergeCell ref="I73:J73"/>
    <mergeCell ref="I72:J72"/>
    <mergeCell ref="I70:J70"/>
    <mergeCell ref="I71:J71"/>
    <mergeCell ref="I68:L68"/>
    <mergeCell ref="I47:J48"/>
    <mergeCell ref="I49:J49"/>
    <mergeCell ref="I52:J52"/>
    <mergeCell ref="I56:J56"/>
    <mergeCell ref="I58:J58"/>
    <mergeCell ref="I55:J55"/>
    <mergeCell ref="I41:J41"/>
    <mergeCell ref="I61:J61"/>
    <mergeCell ref="I51:J51"/>
    <mergeCell ref="I50:J50"/>
    <mergeCell ref="K76:L76"/>
    <mergeCell ref="K77:L77"/>
    <mergeCell ref="K78:L78"/>
  </mergeCells>
  <conditionalFormatting sqref="L16:L17 J10:J12 J62:J67 J79:J126 J45 J29:J31 O16:O17">
    <cfRule type="containsText" dxfId="3" priority="1" operator="containsText" text="muito baixo">
      <formula>NOT(ISERROR(SEARCH(("muito baixo"),(L16))))</formula>
    </cfRule>
  </conditionalFormatting>
  <conditionalFormatting sqref="P61">
    <cfRule type="containsText" dxfId="3" priority="2" operator="containsText" text="muito baixo">
      <formula>NOT(ISERROR(SEARCH(("muito baixo"),(P61))))</formula>
    </cfRule>
  </conditionalFormatting>
  <conditionalFormatting sqref="Q49:Q50">
    <cfRule type="containsText" dxfId="3" priority="3" operator="containsText" text="muito baixo">
      <formula>NOT(ISERROR(SEARCH(("muito baixo"),(Q49))))</formula>
    </cfRule>
  </conditionalFormatting>
  <conditionalFormatting sqref="M49:M50 O49:O50">
    <cfRule type="containsText" dxfId="3" priority="4" operator="containsText" text="muito baixo">
      <formula>NOT(ISERROR(SEARCH(("muito baixo"),(M49))))</formula>
    </cfRule>
  </conditionalFormatting>
  <conditionalFormatting sqref="M61 O61">
    <cfRule type="containsText" dxfId="3" priority="5" operator="containsText" text="muito baixo">
      <formula>NOT(ISERROR(SEARCH(("muito baixo"),(M61))))</formula>
    </cfRule>
  </conditionalFormatting>
  <conditionalFormatting sqref="N61">
    <cfRule type="containsText" dxfId="3" priority="6" operator="containsText" text="muito baixo">
      <formula>NOT(ISERROR(SEARCH(("muito baixo"),(N61))))</formula>
    </cfRule>
  </conditionalFormatting>
  <conditionalFormatting sqref="N16:N17">
    <cfRule type="containsText" dxfId="3" priority="7" operator="containsText" text="muito baixo">
      <formula>NOT(ISERROR(SEARCH(("muito baixo"),(N16))))</formula>
    </cfRule>
  </conditionalFormatting>
  <conditionalFormatting sqref="T49:T50">
    <cfRule type="containsText" dxfId="3" priority="8" operator="containsText" text="muito baixo">
      <formula>NOT(ISERROR(SEARCH(("muito baixo"),(T49))))</formula>
    </cfRule>
  </conditionalFormatting>
  <conditionalFormatting sqref="S49:S50">
    <cfRule type="containsText" dxfId="3" priority="9" operator="containsText" text="muito baixo">
      <formula>NOT(ISERROR(SEARCH(("muito baixo"),(S49))))</formula>
    </cfRule>
  </conditionalFormatting>
  <conditionalFormatting sqref="J43">
    <cfRule type="containsText" dxfId="3" priority="10" operator="containsText" text="muito baixo">
      <formula>NOT(ISERROR(SEARCH(("muito baixo"),(J43))))</formula>
    </cfRule>
  </conditionalFormatting>
  <conditionalFormatting sqref="J44">
    <cfRule type="containsText" dxfId="3" priority="11" operator="containsText" text="muito baixo">
      <formula>NOT(ISERROR(SEARCH(("muito baixo"),(J44))))</formula>
    </cfRule>
  </conditionalFormatting>
  <conditionalFormatting sqref="H16:O17">
    <cfRule type="cellIs" dxfId="3" priority="12" operator="lessThan">
      <formula>0</formula>
    </cfRule>
  </conditionalFormatting>
  <conditionalFormatting sqref="M49:T50">
    <cfRule type="cellIs" dxfId="3" priority="13" operator="lessThan">
      <formula>0</formula>
    </cfRule>
  </conditionalFormatting>
  <conditionalFormatting sqref="K49:K50">
    <cfRule type="containsText" dxfId="3" priority="14" operator="containsText" text="muito baixo">
      <formula>NOT(ISERROR(SEARCH(("muito baixo"),(K49))))</formula>
    </cfRule>
  </conditionalFormatting>
  <conditionalFormatting sqref="K49:K50">
    <cfRule type="cellIs" dxfId="3" priority="15" operator="lessThan">
      <formula>0</formula>
    </cfRule>
  </conditionalFormatting>
  <conditionalFormatting sqref="K61">
    <cfRule type="containsText" dxfId="3" priority="16" operator="containsText" text="muito baixo">
      <formula>NOT(ISERROR(SEARCH(("muito baixo"),(K61))))</formula>
    </cfRule>
  </conditionalFormatting>
  <conditionalFormatting sqref="L61">
    <cfRule type="containsText" dxfId="3" priority="17" operator="containsText" text="muito baixo">
      <formula>NOT(ISERROR(SEARCH(("muito baixo"),(L61))))</formula>
    </cfRule>
  </conditionalFormatting>
  <conditionalFormatting sqref="Q61">
    <cfRule type="containsText" dxfId="3" priority="18" operator="containsText" text="muito baixo">
      <formula>NOT(ISERROR(SEARCH(("muito baixo"),(Q61))))</formula>
    </cfRule>
  </conditionalFormatting>
  <conditionalFormatting sqref="R61">
    <cfRule type="containsText" dxfId="3" priority="19" operator="containsText" text="muito baixo">
      <formula>NOT(ISERROR(SEARCH(("muito baixo"),(R61))))</formula>
    </cfRule>
  </conditionalFormatting>
  <conditionalFormatting sqref="F16:G17">
    <cfRule type="cellIs" dxfId="3" priority="20" operator="lessThan">
      <formula>0</formula>
    </cfRule>
  </conditionalFormatting>
  <conditionalFormatting sqref="L18:L27 O18:O27">
    <cfRule type="containsText" dxfId="3" priority="21" operator="containsText" text="muito baixo">
      <formula>NOT(ISERROR(SEARCH(("muito baixo"),(L18))))</formula>
    </cfRule>
  </conditionalFormatting>
  <conditionalFormatting sqref="N18:N27">
    <cfRule type="containsText" dxfId="3" priority="22" operator="containsText" text="muito baixo">
      <formula>NOT(ISERROR(SEARCH(("muito baixo"),(N18))))</formula>
    </cfRule>
  </conditionalFormatting>
  <conditionalFormatting sqref="H18:O27">
    <cfRule type="cellIs" dxfId="3" priority="23" operator="lessThan">
      <formula>0</formula>
    </cfRule>
  </conditionalFormatting>
  <conditionalFormatting sqref="F18:G27">
    <cfRule type="cellIs" dxfId="3" priority="24" operator="lessThan">
      <formula>0</formula>
    </cfRule>
  </conditionalFormatting>
  <conditionalFormatting sqref="Q51:Q60">
    <cfRule type="containsText" dxfId="3" priority="25" operator="containsText" text="muito baixo">
      <formula>NOT(ISERROR(SEARCH(("muito baixo"),(Q51))))</formula>
    </cfRule>
  </conditionalFormatting>
  <conditionalFormatting sqref="M51:M60 O51:O60">
    <cfRule type="containsText" dxfId="3" priority="26" operator="containsText" text="muito baixo">
      <formula>NOT(ISERROR(SEARCH(("muito baixo"),(M51))))</formula>
    </cfRule>
  </conditionalFormatting>
  <conditionalFormatting sqref="T51:T60">
    <cfRule type="containsText" dxfId="3" priority="27" operator="containsText" text="muito baixo">
      <formula>NOT(ISERROR(SEARCH(("muito baixo"),(T51))))</formula>
    </cfRule>
  </conditionalFormatting>
  <conditionalFormatting sqref="S51:S60">
    <cfRule type="containsText" dxfId="3" priority="28" operator="containsText" text="muito baixo">
      <formula>NOT(ISERROR(SEARCH(("muito baixo"),(S51))))</formula>
    </cfRule>
  </conditionalFormatting>
  <conditionalFormatting sqref="M51:T60">
    <cfRule type="cellIs" dxfId="3" priority="29" operator="lessThan">
      <formula>0</formula>
    </cfRule>
  </conditionalFormatting>
  <conditionalFormatting sqref="K51:K60">
    <cfRule type="containsText" dxfId="3" priority="30" operator="containsText" text="muito baixo">
      <formula>NOT(ISERROR(SEARCH(("muito baixo"),(K51))))</formula>
    </cfRule>
  </conditionalFormatting>
  <conditionalFormatting sqref="K51:K60">
    <cfRule type="cellIs" dxfId="3" priority="31" operator="lessThan">
      <formula>0</formula>
    </cfRule>
  </conditionalFormatting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2.78"/>
    <col customWidth="1" min="2" max="2" width="15.78"/>
    <col customWidth="1" min="3" max="3" width="22.78"/>
    <col customWidth="1" min="4" max="35" width="15.78"/>
  </cols>
  <sheetData>
    <row r="1" ht="3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</row>
    <row r="2" ht="30.0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ht="30.0" customHeight="1">
      <c r="A3" s="1"/>
      <c r="B3" s="4"/>
      <c r="C3" s="5" t="s">
        <v>238</v>
      </c>
      <c r="D3" s="6"/>
      <c r="E3" s="6"/>
      <c r="F3" s="6"/>
      <c r="G3" s="6"/>
      <c r="H3" s="53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ht="30.0" customHeight="1">
      <c r="A4" s="1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ht="30.0" customHeight="1">
      <c r="A5" s="1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ht="30.0" customHeight="1">
      <c r="A6" s="1" t="s">
        <v>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ht="30.0" customHeight="1">
      <c r="A7" s="1" t="s">
        <v>3</v>
      </c>
      <c r="B7" s="14"/>
      <c r="C7" s="4"/>
      <c r="D7" s="75"/>
      <c r="E7" s="75"/>
      <c r="F7" s="75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ht="30.0" customHeight="1">
      <c r="A8" s="18" t="s">
        <v>4</v>
      </c>
      <c r="B8" s="19"/>
      <c r="C8" s="4"/>
      <c r="D8" s="75"/>
      <c r="E8" s="75"/>
      <c r="F8" s="75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ht="30.0" customHeight="1">
      <c r="A9" s="23"/>
      <c r="B9" s="19"/>
      <c r="C9" s="4"/>
      <c r="D9" s="75"/>
      <c r="E9" s="75"/>
      <c r="F9" s="75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ht="30.0" customHeight="1">
      <c r="A10" s="18" t="s">
        <v>5</v>
      </c>
      <c r="B10" s="19"/>
      <c r="C10" s="4"/>
      <c r="D10" s="75"/>
      <c r="E10" s="75"/>
      <c r="F10" s="7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ht="30.0" customHeight="1">
      <c r="A11" s="23"/>
      <c r="B11" s="19"/>
      <c r="C11" s="4"/>
      <c r="D11" s="75"/>
      <c r="E11" s="75"/>
      <c r="F11" s="75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ht="30.0" customHeight="1">
      <c r="A12" s="18" t="s">
        <v>7</v>
      </c>
      <c r="B12" s="19"/>
      <c r="C12" s="4"/>
      <c r="D12" s="75"/>
      <c r="E12" s="75"/>
      <c r="F12" s="7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ht="30.0" customHeight="1">
      <c r="A13" s="23"/>
      <c r="B13" s="29"/>
      <c r="C13" s="4"/>
      <c r="D13" s="75"/>
      <c r="E13" s="75"/>
      <c r="F13" s="7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ht="30.0" customHeight="1">
      <c r="A14" s="1" t="s">
        <v>9</v>
      </c>
      <c r="B14" s="33"/>
      <c r="C14" s="4"/>
      <c r="D14" s="75"/>
      <c r="E14" s="75"/>
      <c r="F14" s="75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ht="30.0" customHeight="1">
      <c r="A15" s="1" t="s">
        <v>11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ht="30.0" customHeight="1">
      <c r="A16" s="1" t="s">
        <v>12</v>
      </c>
      <c r="B16" s="37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ht="30.0" customHeight="1">
      <c r="A17" s="18" t="s">
        <v>13</v>
      </c>
      <c r="B17" s="39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ht="30.0" customHeight="1">
      <c r="A18" s="23"/>
      <c r="B18" s="3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ht="30.0" customHeight="1">
      <c r="A19" s="18" t="s">
        <v>15</v>
      </c>
      <c r="B19" s="39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ht="30.0" customHeight="1">
      <c r="A20" s="23"/>
      <c r="B20" s="39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ht="30.0" customHeight="1">
      <c r="A21" s="11" t="s">
        <v>17</v>
      </c>
      <c r="B21" s="39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ht="30.0" customHeight="1">
      <c r="A22" s="1"/>
      <c r="B22" s="4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ht="30.0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ht="30.0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ht="30.0" customHeight="1">
      <c r="A25" s="1"/>
      <c r="B25" s="37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ht="30.0" customHeight="1">
      <c r="A26" s="1"/>
      <c r="B26" s="39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ht="30.0" customHeight="1">
      <c r="A27" s="1"/>
      <c r="B27" s="39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ht="30.0" customHeight="1">
      <c r="A28" s="1"/>
      <c r="B28" s="39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ht="30.0" customHeight="1">
      <c r="A29" s="1"/>
      <c r="B29" s="43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ht="30.0" customHeight="1">
      <c r="A30" s="1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ht="30.0" customHeight="1">
      <c r="A31" s="1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ht="30.0" customHeight="1">
      <c r="A32" s="1"/>
      <c r="B32" s="37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ht="30.0" customHeight="1">
      <c r="A33" s="1"/>
      <c r="B33" s="39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ht="30.0" customHeight="1">
      <c r="A34" s="1"/>
      <c r="B34" s="39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ht="30.0" customHeight="1">
      <c r="A35" s="1"/>
      <c r="B35" s="39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ht="30.0" customHeight="1">
      <c r="A36" s="1"/>
      <c r="B36" s="39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ht="30.0" customHeight="1">
      <c r="A37" s="1"/>
      <c r="B37" s="39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ht="30.0" customHeight="1">
      <c r="A38" s="1"/>
      <c r="B38" s="3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ht="30.0" customHeight="1">
      <c r="A39" s="1"/>
      <c r="B39" s="39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ht="30.0" customHeight="1">
      <c r="A40" s="1"/>
      <c r="B40" s="39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ht="30.0" customHeight="1">
      <c r="A41" s="1"/>
      <c r="B41" s="39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ht="30.0" customHeight="1">
      <c r="A42" s="1"/>
      <c r="B42" s="39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ht="30.0" customHeight="1">
      <c r="A43" s="1"/>
      <c r="B43" s="39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ht="30.0" customHeight="1">
      <c r="A44" s="1"/>
      <c r="B44" s="39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ht="30.0" customHeight="1">
      <c r="A45" s="1"/>
      <c r="B45" s="39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ht="30.0" customHeight="1">
      <c r="A46" s="1"/>
      <c r="B46" s="39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ht="30.0" customHeight="1">
      <c r="A47" s="1"/>
      <c r="B47" s="39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ht="30.0" customHeight="1">
      <c r="A48" s="1"/>
      <c r="B48" s="39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ht="30.0" customHeight="1">
      <c r="A49" s="1"/>
      <c r="B49" s="39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ht="30.0" customHeight="1">
      <c r="A50" s="1"/>
      <c r="B50" s="39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ht="30.0" customHeight="1">
      <c r="A51" s="1"/>
      <c r="B51" s="39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ht="30.0" customHeight="1">
      <c r="A52" s="1"/>
      <c r="B52" s="39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ht="30.0" customHeight="1">
      <c r="A53" s="1"/>
      <c r="B53" s="39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ht="30.0" customHeight="1">
      <c r="A54" s="1"/>
      <c r="B54" s="39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 ht="30.0" customHeight="1">
      <c r="A55" s="1"/>
      <c r="B55" s="39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 ht="30.0" customHeight="1">
      <c r="A56" s="1"/>
      <c r="B56" s="39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 ht="30.0" customHeight="1">
      <c r="A57" s="1"/>
      <c r="B57" s="39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ht="30.0" customHeight="1">
      <c r="A58" s="1"/>
      <c r="B58" s="39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ht="30.0" customHeight="1">
      <c r="A59" s="1"/>
      <c r="B59" s="39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ht="30.0" customHeight="1">
      <c r="A60" s="1"/>
      <c r="B60" s="39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 ht="30.0" customHeight="1">
      <c r="A61" s="1"/>
      <c r="B61" s="4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ht="30.0" customHeight="1">
      <c r="A62" s="1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 ht="30.0" customHeight="1">
      <c r="A63" s="1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 ht="30.0" customHeight="1">
      <c r="A64" s="1"/>
      <c r="B64" s="4"/>
      <c r="C64" s="4"/>
      <c r="D64" s="4"/>
      <c r="E64" s="4"/>
      <c r="F64" s="4"/>
      <c r="G64" s="4"/>
      <c r="H64" s="4"/>
      <c r="I64" s="4"/>
      <c r="J64" s="4"/>
      <c r="K64" s="255" t="s">
        <v>227</v>
      </c>
      <c r="L64" s="6"/>
      <c r="M64" s="6"/>
      <c r="N64" s="7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 ht="30.0" customHeight="1">
      <c r="A65" s="1"/>
      <c r="B65" s="4"/>
      <c r="C65" s="4"/>
      <c r="D65" s="4"/>
      <c r="E65" s="4"/>
      <c r="F65" s="4"/>
      <c r="G65" s="4"/>
      <c r="H65" s="4"/>
      <c r="I65" s="4"/>
      <c r="J65" s="4"/>
      <c r="K65" s="255" t="s">
        <v>32</v>
      </c>
      <c r="L65" s="7"/>
      <c r="M65" s="256" t="s">
        <v>136</v>
      </c>
      <c r="N65" s="256" t="s">
        <v>168</v>
      </c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 ht="30.0" customHeight="1">
      <c r="A66" s="1"/>
      <c r="B66" s="4"/>
      <c r="C66" s="4"/>
      <c r="D66" s="4"/>
      <c r="E66" s="4"/>
      <c r="F66" s="4"/>
      <c r="G66" s="4"/>
      <c r="H66" s="4"/>
      <c r="I66" s="4"/>
      <c r="J66" s="4"/>
      <c r="K66" s="257" t="str">
        <f>'RESULTADOS GERAIS'!V10</f>
        <v>Estoque muito baixo!</v>
      </c>
      <c r="L66" s="7"/>
      <c r="M66" s="258" t="str">
        <f>'RESULTADOS GERAIS'!W10</f>
        <v>2</v>
      </c>
      <c r="N66" s="259" t="str">
        <f t="shared" ref="N66:N69" si="1">M66/SUM($M$66:$M$69)</f>
        <v>28.6%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 ht="30.0" customHeight="1">
      <c r="A67" s="1"/>
      <c r="B67" s="4"/>
      <c r="C67" s="4"/>
      <c r="D67" s="4"/>
      <c r="E67" s="4"/>
      <c r="F67" s="4"/>
      <c r="G67" s="4"/>
      <c r="H67" s="4"/>
      <c r="I67" s="4"/>
      <c r="J67" s="4"/>
      <c r="K67" s="260" t="str">
        <f>'RESULTADOS GERAIS'!V11</f>
        <v>Estoque baixo!</v>
      </c>
      <c r="L67" s="7"/>
      <c r="M67" s="261" t="str">
        <f>'RESULTADOS GERAIS'!W11</f>
        <v>1</v>
      </c>
      <c r="N67" s="262" t="str">
        <f t="shared" si="1"/>
        <v>14.3%</v>
      </c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 ht="30.0" customHeight="1">
      <c r="A68" s="1"/>
      <c r="B68" s="4"/>
      <c r="C68" s="4"/>
      <c r="D68" s="4"/>
      <c r="E68" s="4"/>
      <c r="F68" s="4"/>
      <c r="G68" s="4"/>
      <c r="H68" s="4"/>
      <c r="I68" s="4"/>
      <c r="J68" s="4"/>
      <c r="K68" s="257" t="str">
        <f>'RESULTADOS GERAIS'!V12</f>
        <v>Estoque moderado!</v>
      </c>
      <c r="L68" s="7"/>
      <c r="M68" s="258" t="str">
        <f>'RESULTADOS GERAIS'!W12</f>
        <v>1</v>
      </c>
      <c r="N68" s="259" t="str">
        <f t="shared" si="1"/>
        <v>14.3%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 ht="30.0" customHeight="1">
      <c r="A69" s="1"/>
      <c r="B69" s="35"/>
      <c r="C69" s="4"/>
      <c r="D69" s="4"/>
      <c r="E69" s="4"/>
      <c r="F69" s="4"/>
      <c r="G69" s="4"/>
      <c r="H69" s="4"/>
      <c r="I69" s="4"/>
      <c r="J69" s="4"/>
      <c r="K69" s="260" t="str">
        <f>'RESULTADOS GERAIS'!V13</f>
        <v>Estoque confortável</v>
      </c>
      <c r="L69" s="7"/>
      <c r="M69" s="261" t="str">
        <f>'RESULTADOS GERAIS'!W13</f>
        <v>3</v>
      </c>
      <c r="N69" s="262" t="str">
        <f t="shared" si="1"/>
        <v>42.9%</v>
      </c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 ht="30.0" customHeight="1">
      <c r="A70" s="1"/>
      <c r="B70" s="35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 ht="30.0" customHeight="1">
      <c r="A71" s="1"/>
      <c r="B71" s="35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ht="30.0" customHeight="1">
      <c r="A72" s="1"/>
      <c r="B72" s="35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ht="30.0" customHeight="1">
      <c r="A73" s="1"/>
      <c r="B73" s="35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ht="30.0" customHeight="1">
      <c r="A74" s="1"/>
      <c r="B74" s="35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ht="30.0" customHeight="1">
      <c r="A75" s="1"/>
      <c r="B75" s="35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ht="30.0" customHeight="1">
      <c r="A76" s="1"/>
      <c r="B76" s="35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ht="30.0" customHeight="1">
      <c r="A77" s="1"/>
      <c r="B77" s="35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ht="30.0" customHeight="1">
      <c r="A78" s="1"/>
      <c r="B78" s="35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ht="30.0" customHeight="1">
      <c r="A79" s="1"/>
      <c r="B79" s="35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ht="30.0" customHeight="1">
      <c r="A80" s="1"/>
      <c r="B80" s="35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ht="30.0" customHeight="1">
      <c r="A81" s="1"/>
      <c r="B81" s="35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ht="30.0" customHeight="1">
      <c r="A82" s="1"/>
      <c r="B82" s="35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ht="30.0" customHeight="1">
      <c r="A83" s="1"/>
      <c r="B83" s="3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ht="30.0" customHeight="1">
      <c r="A84" s="1"/>
      <c r="B84" s="35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ht="30.0" customHeight="1">
      <c r="A85" s="1"/>
      <c r="B85" s="35"/>
      <c r="C85" s="263" t="s">
        <v>239</v>
      </c>
      <c r="D85" s="6"/>
      <c r="E85" s="6"/>
      <c r="F85" s="6"/>
      <c r="G85" s="53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ht="30.0" customHeight="1">
      <c r="A86" s="1"/>
      <c r="B86" s="35"/>
      <c r="C86" s="264" t="s">
        <v>240</v>
      </c>
      <c r="D86" s="6"/>
      <c r="E86" s="7"/>
      <c r="F86" s="265" t="s">
        <v>55</v>
      </c>
      <c r="G86" s="7"/>
      <c r="H86" s="4"/>
      <c r="I86" s="4"/>
      <c r="J86" s="4"/>
      <c r="K86" s="4"/>
      <c r="L86" s="4"/>
      <c r="M86" s="4"/>
      <c r="N86" s="4"/>
      <c r="O86" s="4"/>
      <c r="P86" s="4"/>
      <c r="Q86" s="4"/>
      <c r="R86" s="266" t="s">
        <v>226</v>
      </c>
      <c r="S86" s="240"/>
      <c r="T86" s="267" t="str">
        <f>F86</f>
        <v>Maçã</v>
      </c>
      <c r="U86" s="190"/>
      <c r="V86" s="185"/>
      <c r="W86" s="185"/>
      <c r="X86" s="268" t="s">
        <v>210</v>
      </c>
      <c r="Y86" s="190"/>
      <c r="Z86" s="269" t="s">
        <v>241</v>
      </c>
      <c r="AA86" s="269" t="s">
        <v>242</v>
      </c>
      <c r="AB86" s="270" t="s">
        <v>213</v>
      </c>
      <c r="AC86" s="270" t="s">
        <v>214</v>
      </c>
      <c r="AD86" s="270" t="s">
        <v>215</v>
      </c>
      <c r="AE86" s="270" t="s">
        <v>216</v>
      </c>
      <c r="AF86" s="270" t="s">
        <v>217</v>
      </c>
      <c r="AG86" s="270" t="s">
        <v>218</v>
      </c>
      <c r="AH86" s="270" t="s">
        <v>219</v>
      </c>
      <c r="AI86" s="270" t="s">
        <v>220</v>
      </c>
    </row>
    <row r="87" ht="30.0" customHeight="1">
      <c r="A87" s="1"/>
      <c r="B87" s="35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192"/>
      <c r="S87" s="242"/>
      <c r="T87" s="243"/>
      <c r="U87" s="194"/>
      <c r="V87" s="185"/>
      <c r="W87" s="185"/>
      <c r="X87" s="192"/>
      <c r="Y87" s="194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</row>
    <row r="88" ht="30.0" customHeight="1">
      <c r="A88" s="1"/>
      <c r="B88" s="35"/>
      <c r="C88" s="271" t="str">
        <f>"ENTRADAS, SAÍDAS E ESTOQUE ACUMULADO EM VOLUMES MÊS A MÊS PARA: "&amp;F86&amp;""</f>
        <v>ENTRADAS, SAÍDAS E ESTOQUE ACUMULADO EM VOLUMES MÊS A MÊS PARA: Maçã</v>
      </c>
      <c r="D88" s="6"/>
      <c r="E88" s="6"/>
      <c r="F88" s="6"/>
      <c r="G88" s="6"/>
      <c r="H88" s="6"/>
      <c r="I88" s="6"/>
      <c r="J88" s="6"/>
      <c r="K88" s="6"/>
      <c r="L88" s="6"/>
      <c r="M88" s="7"/>
      <c r="N88" s="4"/>
      <c r="O88" s="4"/>
      <c r="P88" s="4"/>
      <c r="Q88" s="4"/>
      <c r="R88" s="55"/>
      <c r="S88" s="55"/>
      <c r="T88" s="55"/>
      <c r="U88" s="55"/>
      <c r="V88" s="185"/>
      <c r="W88" s="185"/>
      <c r="X88" s="272" t="s">
        <v>59</v>
      </c>
      <c r="Y88" s="93"/>
      <c r="Z88" s="238" t="str">
        <f>SUMIFS('CADASTRO PROD'!I:I,'CADASTRO PROD'!$E:$E,$F$86, 'CADASTRO PROD'!$B:$B, $X88)</f>
        <v>0</v>
      </c>
      <c r="AA88" s="238" t="str">
        <f>SUMIFS('CADASTRO PROD'!M:M,'CADASTRO PROD'!$E:$E,$F$86, 'CADASTRO PROD'!$B:$B, $X88)</f>
        <v>0</v>
      </c>
      <c r="AB88" s="273" t="str">
        <f>SUMIFS('LANÇAMENTOS ENT'!$N:$N, 'LANÇAMENTOS ENT'!$B:$B,X88,'LANÇAMENTOS ENT'!$F:$F,$T$86)</f>
        <v>0.00</v>
      </c>
      <c r="AC88" s="198" t="str">
        <f>SUMIFS('LANÇAMENTOS ENT'!$T:$T, 'LANÇAMENTOS ENT'!$B:$B,X88,'LANÇAMENTOS ENT'!$F:$F,$T$86)</f>
        <v> R$ -   </v>
      </c>
      <c r="AD88" s="273" t="str">
        <f>SUMIFS('LANÇAMENTOS SAÍ'!$K:$K, 'LANÇAMENTOS SAÍ'!$B:$B,X88,'LANÇAMENTOS SAÍ'!$F:$F,$T$86)</f>
        <v>0.00</v>
      </c>
      <c r="AE88" s="198" t="str">
        <f>SUMIFS('LANÇAMENTOS SAÍ'!$M:$M, 'LANÇAMENTOS SAÍ'!$B:$B,X88,'LANÇAMENTOS SAÍ'!$F:$F,$T$86)</f>
        <v> R$ -   </v>
      </c>
      <c r="AF88" s="273" t="str">
        <f t="shared" ref="AF88:AG88" si="2">AB88-AD88+Z88</f>
        <v>0.00</v>
      </c>
      <c r="AG88" s="198" t="str">
        <f t="shared" si="2"/>
        <v> R$ -   </v>
      </c>
      <c r="AH88" s="273" t="str">
        <f t="shared" ref="AH88:AI88" si="3">AF88</f>
        <v>0.00</v>
      </c>
      <c r="AI88" s="198" t="str">
        <f t="shared" si="3"/>
        <v> R$ -   </v>
      </c>
    </row>
    <row r="89" ht="30.0" customHeight="1">
      <c r="A89" s="1"/>
      <c r="B89" s="35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5"/>
      <c r="S89" s="55"/>
      <c r="T89" s="55"/>
      <c r="U89" s="55"/>
      <c r="V89" s="185"/>
      <c r="W89" s="185"/>
      <c r="X89" s="272" t="s">
        <v>62</v>
      </c>
      <c r="Y89" s="93"/>
      <c r="Z89" s="238" t="str">
        <f>SUMIFS('CADASTRO PROD'!I:I,'CADASTRO PROD'!$E:$E,$F$86, 'CADASTRO PROD'!$B:$B, $X89)</f>
        <v>0</v>
      </c>
      <c r="AA89" s="238" t="str">
        <f>SUMIFS('CADASTRO PROD'!M:M,'CADASTRO PROD'!$E:$E,$F$86, 'CADASTRO PROD'!$B:$B, $X89)</f>
        <v>0</v>
      </c>
      <c r="AB89" s="273" t="str">
        <f>SUMIFS('LANÇAMENTOS ENT'!$N:$N, 'LANÇAMENTOS ENT'!$B:$B,X89,'LANÇAMENTOS ENT'!$F:$F,$T$86)</f>
        <v>0.00</v>
      </c>
      <c r="AC89" s="198" t="str">
        <f>SUMIFS('LANÇAMENTOS ENT'!$T:$T, 'LANÇAMENTOS ENT'!$B:$B,X89,'LANÇAMENTOS ENT'!$F:$F,$T$86)</f>
        <v> R$ -   </v>
      </c>
      <c r="AD89" s="273" t="str">
        <f>SUMIFS('LANÇAMENTOS SAÍ'!$K:$K, 'LANÇAMENTOS SAÍ'!$B:$B,X89,'LANÇAMENTOS SAÍ'!$F:$F,$T$86)</f>
        <v>0.00</v>
      </c>
      <c r="AE89" s="198" t="str">
        <f>SUMIFS('LANÇAMENTOS SAÍ'!$M:$M, 'LANÇAMENTOS SAÍ'!$B:$B,X89,'LANÇAMENTOS SAÍ'!$F:$F,$T$86)</f>
        <v> R$ -   </v>
      </c>
      <c r="AF89" s="273" t="str">
        <f t="shared" ref="AF89:AG89" si="4">AB89-AD89+Z89</f>
        <v>0.00</v>
      </c>
      <c r="AG89" s="198" t="str">
        <f t="shared" si="4"/>
        <v> R$ -   </v>
      </c>
      <c r="AH89" s="273" t="str">
        <f t="shared" ref="AH89:AH99" si="6">AH88+AF89</f>
        <v>0.00</v>
      </c>
      <c r="AI89" s="198" t="str">
        <f t="shared" ref="AI89:AI99" si="7">AG89+AI88</f>
        <v> R$ -   </v>
      </c>
    </row>
    <row r="90" ht="30.0" customHeight="1">
      <c r="A90" s="1"/>
      <c r="B90" s="3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5"/>
      <c r="S90" s="55"/>
      <c r="T90" s="55"/>
      <c r="U90" s="55"/>
      <c r="V90" s="185"/>
      <c r="W90" s="185"/>
      <c r="X90" s="272" t="s">
        <v>66</v>
      </c>
      <c r="Y90" s="93"/>
      <c r="Z90" s="238" t="str">
        <f>SUMIFS('CADASTRO PROD'!I:I,'CADASTRO PROD'!$E:$E,$F$86, 'CADASTRO PROD'!$B:$B, $X90)</f>
        <v>0</v>
      </c>
      <c r="AA90" s="238" t="str">
        <f>SUMIFS('CADASTRO PROD'!M:M,'CADASTRO PROD'!$E:$E,$F$86, 'CADASTRO PROD'!$B:$B, $X90)</f>
        <v>0</v>
      </c>
      <c r="AB90" s="273" t="str">
        <f>SUMIFS('LANÇAMENTOS ENT'!$N:$N, 'LANÇAMENTOS ENT'!$B:$B,X90,'LANÇAMENTOS ENT'!$F:$F,$T$86)</f>
        <v>0.00</v>
      </c>
      <c r="AC90" s="198" t="str">
        <f>SUMIFS('LANÇAMENTOS ENT'!$T:$T, 'LANÇAMENTOS ENT'!$B:$B,X90,'LANÇAMENTOS ENT'!$F:$F,$T$86)</f>
        <v> R$ -   </v>
      </c>
      <c r="AD90" s="273" t="str">
        <f>SUMIFS('LANÇAMENTOS SAÍ'!$K:$K, 'LANÇAMENTOS SAÍ'!$B:$B,X90,'LANÇAMENTOS SAÍ'!$F:$F,$T$86)</f>
        <v>0.00</v>
      </c>
      <c r="AE90" s="198" t="str">
        <f>SUMIFS('LANÇAMENTOS SAÍ'!$M:$M, 'LANÇAMENTOS SAÍ'!$B:$B,X90,'LANÇAMENTOS SAÍ'!$F:$F,$T$86)</f>
        <v> R$ -   </v>
      </c>
      <c r="AF90" s="273" t="str">
        <f t="shared" ref="AF90:AG90" si="5">AB90-AD90+Z90</f>
        <v>0.00</v>
      </c>
      <c r="AG90" s="198" t="str">
        <f t="shared" si="5"/>
        <v> R$ -   </v>
      </c>
      <c r="AH90" s="201" t="str">
        <f t="shared" si="6"/>
        <v>0.00</v>
      </c>
      <c r="AI90" s="198" t="str">
        <f t="shared" si="7"/>
        <v> R$ -   </v>
      </c>
    </row>
    <row r="91" ht="30.0" customHeight="1">
      <c r="A91" s="1"/>
      <c r="B91" s="3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5"/>
      <c r="S91" s="55"/>
      <c r="T91" s="55"/>
      <c r="U91" s="55"/>
      <c r="V91" s="185"/>
      <c r="W91" s="185"/>
      <c r="X91" s="272" t="s">
        <v>70</v>
      </c>
      <c r="Y91" s="93"/>
      <c r="Z91" s="238" t="str">
        <f>SUMIFS('CADASTRO PROD'!I:I,'CADASTRO PROD'!$E:$E,$F$86, 'CADASTRO PROD'!$B:$B, $X91)</f>
        <v>450</v>
      </c>
      <c r="AA91" s="238" t="str">
        <f>SUMIFS('CADASTRO PROD'!M:M,'CADASTRO PROD'!$E:$E,$F$86, 'CADASTRO PROD'!$B:$B, $X91)</f>
        <v>112.5</v>
      </c>
      <c r="AB91" s="273" t="str">
        <f>SUMIFS('LANÇAMENTOS ENT'!$N:$N, 'LANÇAMENTOS ENT'!$B:$B,X91,'LANÇAMENTOS ENT'!$F:$F,$T$86)</f>
        <v>0.00</v>
      </c>
      <c r="AC91" s="198" t="str">
        <f>SUMIFS('LANÇAMENTOS ENT'!$T:$T, 'LANÇAMENTOS ENT'!$B:$B,X91,'LANÇAMENTOS ENT'!$F:$F,$T$86)</f>
        <v> R$ -   </v>
      </c>
      <c r="AD91" s="273" t="str">
        <f>SUMIFS('LANÇAMENTOS SAÍ'!$K:$K, 'LANÇAMENTOS SAÍ'!$B:$B,X91,'LANÇAMENTOS SAÍ'!$F:$F,$T$86)</f>
        <v>0.00</v>
      </c>
      <c r="AE91" s="198" t="str">
        <f>SUMIFS('LANÇAMENTOS SAÍ'!$M:$M, 'LANÇAMENTOS SAÍ'!$B:$B,X91,'LANÇAMENTOS SAÍ'!$F:$F,$T$86)</f>
        <v> R$ -   </v>
      </c>
      <c r="AF91" s="273" t="str">
        <f t="shared" ref="AF91:AG91" si="8">AB91-AD91+Z91</f>
        <v>450.00</v>
      </c>
      <c r="AG91" s="198" t="str">
        <f t="shared" si="8"/>
        <v> R$ 112.50 </v>
      </c>
      <c r="AH91" s="201" t="str">
        <f t="shared" si="6"/>
        <v>450.00</v>
      </c>
      <c r="AI91" s="198" t="str">
        <f t="shared" si="7"/>
        <v> R$ 112.50 </v>
      </c>
    </row>
    <row r="92" ht="30.0" customHeight="1">
      <c r="A92" s="1"/>
      <c r="B92" s="3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5"/>
      <c r="S92" s="55"/>
      <c r="T92" s="55"/>
      <c r="U92" s="55"/>
      <c r="V92" s="185"/>
      <c r="W92" s="185"/>
      <c r="X92" s="272" t="s">
        <v>74</v>
      </c>
      <c r="Y92" s="93"/>
      <c r="Z92" s="238" t="str">
        <f>SUMIFS('CADASTRO PROD'!I:I,'CADASTRO PROD'!$E:$E,$F$86, 'CADASTRO PROD'!$B:$B, $X92)</f>
        <v>0</v>
      </c>
      <c r="AA92" s="238" t="str">
        <f>SUMIFS('CADASTRO PROD'!M:M,'CADASTRO PROD'!$E:$E,$F$86, 'CADASTRO PROD'!$B:$B, $X92)</f>
        <v>0</v>
      </c>
      <c r="AB92" s="273" t="str">
        <f>SUMIFS('LANÇAMENTOS ENT'!$N:$N, 'LANÇAMENTOS ENT'!$B:$B,X92,'LANÇAMENTOS ENT'!$F:$F,$T$86)</f>
        <v>1,700.00</v>
      </c>
      <c r="AC92" s="198" t="str">
        <f>SUMIFS('LANÇAMENTOS ENT'!$T:$T, 'LANÇAMENTOS ENT'!$B:$B,X92,'LANÇAMENTOS ENT'!$F:$F,$T$86)</f>
        <v> R$ 567.00 </v>
      </c>
      <c r="AD92" s="273" t="str">
        <f>SUMIFS('LANÇAMENTOS SAÍ'!$K:$K, 'LANÇAMENTOS SAÍ'!$B:$B,X92,'LANÇAMENTOS SAÍ'!$F:$F,$T$86)</f>
        <v>300.00</v>
      </c>
      <c r="AE92" s="198" t="str">
        <f>SUMIFS('LANÇAMENTOS SAÍ'!$M:$M, 'LANÇAMENTOS SAÍ'!$B:$B,X92,'LANÇAMENTOS SAÍ'!$F:$F,$T$86)</f>
        <v> R$ 207.57 </v>
      </c>
      <c r="AF92" s="273" t="str">
        <f t="shared" ref="AF92:AG92" si="9">AB92-AD92+Z92</f>
        <v>1,400.00</v>
      </c>
      <c r="AG92" s="198" t="str">
        <f t="shared" si="9"/>
        <v> R$ 359.43 </v>
      </c>
      <c r="AH92" s="201" t="str">
        <f t="shared" si="6"/>
        <v>1850.00</v>
      </c>
      <c r="AI92" s="198" t="str">
        <f t="shared" si="7"/>
        <v> R$ 471.93 </v>
      </c>
    </row>
    <row r="93" ht="30.0" customHeight="1">
      <c r="A93" s="1"/>
      <c r="B93" s="3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5"/>
      <c r="S93" s="55"/>
      <c r="T93" s="55"/>
      <c r="U93" s="55"/>
      <c r="V93" s="185"/>
      <c r="W93" s="185"/>
      <c r="X93" s="272" t="s">
        <v>77</v>
      </c>
      <c r="Y93" s="93"/>
      <c r="Z93" s="238" t="str">
        <f>SUMIFS('CADASTRO PROD'!I:I,'CADASTRO PROD'!$E:$E,$F$86, 'CADASTRO PROD'!$B:$B, $X93)</f>
        <v>0</v>
      </c>
      <c r="AA93" s="238" t="str">
        <f>SUMIFS('CADASTRO PROD'!M:M,'CADASTRO PROD'!$E:$E,$F$86, 'CADASTRO PROD'!$B:$B, $X93)</f>
        <v>0</v>
      </c>
      <c r="AB93" s="273" t="str">
        <f>SUMIFS('LANÇAMENTOS ENT'!$N:$N, 'LANÇAMENTOS ENT'!$B:$B,X93,'LANÇAMENTOS ENT'!$F:$F,$T$86)</f>
        <v>1,000.00</v>
      </c>
      <c r="AC93" s="198" t="str">
        <f>SUMIFS('LANÇAMENTOS ENT'!$T:$T, 'LANÇAMENTOS ENT'!$B:$B,X93,'LANÇAMENTOS ENT'!$F:$F,$T$86)</f>
        <v> R$ 1,500.00 </v>
      </c>
      <c r="AD93" s="273" t="str">
        <f>SUMIFS('LANÇAMENTOS SAÍ'!$K:$K, 'LANÇAMENTOS SAÍ'!$B:$B,X93,'LANÇAMENTOS SAÍ'!$F:$F,$T$86)</f>
        <v>0.00</v>
      </c>
      <c r="AE93" s="198" t="str">
        <f>SUMIFS('LANÇAMENTOS SAÍ'!$M:$M, 'LANÇAMENTOS SAÍ'!$B:$B,X93,'LANÇAMENTOS SAÍ'!$F:$F,$T$86)</f>
        <v> R$ -   </v>
      </c>
      <c r="AF93" s="273" t="str">
        <f t="shared" ref="AF93:AG93" si="10">AB93-AD93+Z93</f>
        <v>1,000.00</v>
      </c>
      <c r="AG93" s="198" t="str">
        <f t="shared" si="10"/>
        <v> R$ 1,500.00 </v>
      </c>
      <c r="AH93" s="201" t="str">
        <f t="shared" si="6"/>
        <v>2850.00</v>
      </c>
      <c r="AI93" s="198" t="str">
        <f t="shared" si="7"/>
        <v> R$ 1,971.93 </v>
      </c>
    </row>
    <row r="94" ht="30.0" customHeight="1">
      <c r="A94" s="1"/>
      <c r="B94" s="3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5"/>
      <c r="S94" s="55"/>
      <c r="T94" s="55"/>
      <c r="U94" s="55"/>
      <c r="V94" s="185"/>
      <c r="W94" s="185"/>
      <c r="X94" s="272" t="s">
        <v>80</v>
      </c>
      <c r="Y94" s="93"/>
      <c r="Z94" s="238" t="str">
        <f>SUMIFS('CADASTRO PROD'!I:I,'CADASTRO PROD'!$E:$E,$F$86, 'CADASTRO PROD'!$B:$B, $X94)</f>
        <v>0</v>
      </c>
      <c r="AA94" s="238" t="str">
        <f>SUMIFS('CADASTRO PROD'!M:M,'CADASTRO PROD'!$E:$E,$F$86, 'CADASTRO PROD'!$B:$B, $X94)</f>
        <v>0</v>
      </c>
      <c r="AB94" s="273" t="str">
        <f>SUMIFS('LANÇAMENTOS ENT'!$N:$N, 'LANÇAMENTOS ENT'!$B:$B,X94,'LANÇAMENTOS ENT'!$F:$F,$T$86)</f>
        <v>0.00</v>
      </c>
      <c r="AC94" s="198" t="str">
        <f>SUMIFS('LANÇAMENTOS ENT'!$T:$T, 'LANÇAMENTOS ENT'!$B:$B,X94,'LANÇAMENTOS ENT'!$F:$F,$T$86)</f>
        <v> R$ -   </v>
      </c>
      <c r="AD94" s="273" t="str">
        <f>SUMIFS('LANÇAMENTOS SAÍ'!$K:$K, 'LANÇAMENTOS SAÍ'!$B:$B,X94,'LANÇAMENTOS SAÍ'!$F:$F,$T$86)</f>
        <v>0.00</v>
      </c>
      <c r="AE94" s="198" t="str">
        <f>SUMIFS('LANÇAMENTOS SAÍ'!$M:$M, 'LANÇAMENTOS SAÍ'!$B:$B,X94,'LANÇAMENTOS SAÍ'!$F:$F,$T$86)</f>
        <v> R$ -   </v>
      </c>
      <c r="AF94" s="273" t="str">
        <f t="shared" ref="AF94:AG94" si="11">AB94-AD94+Z94</f>
        <v>0.00</v>
      </c>
      <c r="AG94" s="198" t="str">
        <f t="shared" si="11"/>
        <v> R$ -   </v>
      </c>
      <c r="AH94" s="201" t="str">
        <f t="shared" si="6"/>
        <v>2850.00</v>
      </c>
      <c r="AI94" s="198" t="str">
        <f t="shared" si="7"/>
        <v> R$ 1,971.93 </v>
      </c>
    </row>
    <row r="95" ht="30.0" customHeight="1">
      <c r="A95" s="1"/>
      <c r="B95" s="3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5"/>
      <c r="S95" s="55"/>
      <c r="T95" s="55"/>
      <c r="U95" s="55"/>
      <c r="V95" s="185"/>
      <c r="W95" s="185"/>
      <c r="X95" s="272" t="s">
        <v>81</v>
      </c>
      <c r="Y95" s="93"/>
      <c r="Z95" s="238" t="str">
        <f>SUMIFS('CADASTRO PROD'!I:I,'CADASTRO PROD'!$E:$E,$F$86, 'CADASTRO PROD'!$B:$B, $X95)</f>
        <v>0</v>
      </c>
      <c r="AA95" s="238" t="str">
        <f>SUMIFS('CADASTRO PROD'!M:M,'CADASTRO PROD'!$E:$E,$F$86, 'CADASTRO PROD'!$B:$B, $X95)</f>
        <v>0</v>
      </c>
      <c r="AB95" s="273" t="str">
        <f>SUMIFS('LANÇAMENTOS ENT'!$N:$N, 'LANÇAMENTOS ENT'!$B:$B,X95,'LANÇAMENTOS ENT'!$F:$F,$T$86)</f>
        <v>0.00</v>
      </c>
      <c r="AC95" s="198" t="str">
        <f>SUMIFS('LANÇAMENTOS ENT'!$T:$T, 'LANÇAMENTOS ENT'!$B:$B,X95,'LANÇAMENTOS ENT'!$F:$F,$T$86)</f>
        <v> R$ -   </v>
      </c>
      <c r="AD95" s="273" t="str">
        <f>SUMIFS('LANÇAMENTOS SAÍ'!$K:$K, 'LANÇAMENTOS SAÍ'!$B:$B,X95,'LANÇAMENTOS SAÍ'!$F:$F,$T$86)</f>
        <v>0.00</v>
      </c>
      <c r="AE95" s="198" t="str">
        <f>SUMIFS('LANÇAMENTOS SAÍ'!$M:$M, 'LANÇAMENTOS SAÍ'!$B:$B,X95,'LANÇAMENTOS SAÍ'!$F:$F,$T$86)</f>
        <v> R$ -   </v>
      </c>
      <c r="AF95" s="273" t="str">
        <f t="shared" ref="AF95:AG95" si="12">AB95-AD95+Z95</f>
        <v>0.00</v>
      </c>
      <c r="AG95" s="198" t="str">
        <f t="shared" si="12"/>
        <v> R$ -   </v>
      </c>
      <c r="AH95" s="201" t="str">
        <f t="shared" si="6"/>
        <v>2850.00</v>
      </c>
      <c r="AI95" s="198" t="str">
        <f t="shared" si="7"/>
        <v> R$ 1,971.93 </v>
      </c>
    </row>
    <row r="96" ht="30.0" customHeight="1">
      <c r="A96" s="1"/>
      <c r="B96" s="3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5"/>
      <c r="S96" s="55"/>
      <c r="T96" s="55"/>
      <c r="U96" s="55"/>
      <c r="V96" s="185"/>
      <c r="W96" s="185"/>
      <c r="X96" s="272" t="s">
        <v>82</v>
      </c>
      <c r="Y96" s="93"/>
      <c r="Z96" s="238" t="str">
        <f>SUMIFS('CADASTRO PROD'!I:I,'CADASTRO PROD'!$E:$E,$F$86, 'CADASTRO PROD'!$B:$B, $X96)</f>
        <v>0</v>
      </c>
      <c r="AA96" s="238" t="str">
        <f>SUMIFS('CADASTRO PROD'!M:M,'CADASTRO PROD'!$E:$E,$F$86, 'CADASTRO PROD'!$B:$B, $X96)</f>
        <v>0</v>
      </c>
      <c r="AB96" s="273" t="str">
        <f>SUMIFS('LANÇAMENTOS ENT'!$N:$N, 'LANÇAMENTOS ENT'!$B:$B,X96,'LANÇAMENTOS ENT'!$F:$F,$T$86)</f>
        <v>0.00</v>
      </c>
      <c r="AC96" s="198" t="str">
        <f>SUMIFS('LANÇAMENTOS ENT'!$T:$T, 'LANÇAMENTOS ENT'!$B:$B,X96,'LANÇAMENTOS ENT'!$F:$F,$T$86)</f>
        <v> R$ -   </v>
      </c>
      <c r="AD96" s="273" t="str">
        <f>SUMIFS('LANÇAMENTOS SAÍ'!$K:$K, 'LANÇAMENTOS SAÍ'!$B:$B,X96,'LANÇAMENTOS SAÍ'!$F:$F,$T$86)</f>
        <v>0.00</v>
      </c>
      <c r="AE96" s="198" t="str">
        <f>SUMIFS('LANÇAMENTOS SAÍ'!$M:$M, 'LANÇAMENTOS SAÍ'!$B:$B,X96,'LANÇAMENTOS SAÍ'!$F:$F,$T$86)</f>
        <v> R$ -   </v>
      </c>
      <c r="AF96" s="273" t="str">
        <f t="shared" ref="AF96:AG96" si="13">AB96-AD96+Z96</f>
        <v>0.00</v>
      </c>
      <c r="AG96" s="198" t="str">
        <f t="shared" si="13"/>
        <v> R$ -   </v>
      </c>
      <c r="AH96" s="201" t="str">
        <f t="shared" si="6"/>
        <v>2850.00</v>
      </c>
      <c r="AI96" s="198" t="str">
        <f t="shared" si="7"/>
        <v> R$ 1,971.93 </v>
      </c>
    </row>
    <row r="97" ht="30.0" customHeight="1">
      <c r="A97" s="1"/>
      <c r="B97" s="3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5"/>
      <c r="S97" s="55"/>
      <c r="T97" s="55"/>
      <c r="U97" s="55"/>
      <c r="V97" s="185"/>
      <c r="W97" s="185"/>
      <c r="X97" s="272" t="s">
        <v>83</v>
      </c>
      <c r="Y97" s="93"/>
      <c r="Z97" s="238" t="str">
        <f>SUMIFS('CADASTRO PROD'!I:I,'CADASTRO PROD'!$E:$E,$F$86, 'CADASTRO PROD'!$B:$B, $X97)</f>
        <v>0</v>
      </c>
      <c r="AA97" s="238" t="str">
        <f>SUMIFS('CADASTRO PROD'!M:M,'CADASTRO PROD'!$E:$E,$F$86, 'CADASTRO PROD'!$B:$B, $X97)</f>
        <v>0</v>
      </c>
      <c r="AB97" s="273" t="str">
        <f>SUMIFS('LANÇAMENTOS ENT'!$N:$N, 'LANÇAMENTOS ENT'!$B:$B,X97,'LANÇAMENTOS ENT'!$F:$F,$T$86)</f>
        <v>0.00</v>
      </c>
      <c r="AC97" s="198" t="str">
        <f>SUMIFS('LANÇAMENTOS ENT'!$T:$T, 'LANÇAMENTOS ENT'!$B:$B,X97,'LANÇAMENTOS ENT'!$F:$F,$T$86)</f>
        <v> R$ -   </v>
      </c>
      <c r="AD97" s="273" t="str">
        <f>SUMIFS('LANÇAMENTOS SAÍ'!$K:$K, 'LANÇAMENTOS SAÍ'!$B:$B,X97,'LANÇAMENTOS SAÍ'!$F:$F,$T$86)</f>
        <v>0.00</v>
      </c>
      <c r="AE97" s="198" t="str">
        <f>SUMIFS('LANÇAMENTOS SAÍ'!$M:$M, 'LANÇAMENTOS SAÍ'!$B:$B,X97,'LANÇAMENTOS SAÍ'!$F:$F,$T$86)</f>
        <v> R$ -   </v>
      </c>
      <c r="AF97" s="273" t="str">
        <f t="shared" ref="AF97:AG97" si="14">AB97-AD97+Z97</f>
        <v>0.00</v>
      </c>
      <c r="AG97" s="198" t="str">
        <f t="shared" si="14"/>
        <v> R$ -   </v>
      </c>
      <c r="AH97" s="201" t="str">
        <f t="shared" si="6"/>
        <v>2850.00</v>
      </c>
      <c r="AI97" s="198" t="str">
        <f t="shared" si="7"/>
        <v> R$ 1,971.93 </v>
      </c>
    </row>
    <row r="98" ht="30.0" customHeight="1">
      <c r="A98" s="1"/>
      <c r="B98" s="3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5"/>
      <c r="S98" s="55"/>
      <c r="T98" s="55"/>
      <c r="U98" s="55"/>
      <c r="V98" s="185"/>
      <c r="W98" s="185"/>
      <c r="X98" s="272" t="s">
        <v>84</v>
      </c>
      <c r="Y98" s="93"/>
      <c r="Z98" s="238" t="str">
        <f>SUMIFS('CADASTRO PROD'!I:I,'CADASTRO PROD'!$E:$E,$F$86, 'CADASTRO PROD'!$B:$B, $X98)</f>
        <v>0</v>
      </c>
      <c r="AA98" s="238" t="str">
        <f>SUMIFS('CADASTRO PROD'!M:M,'CADASTRO PROD'!$E:$E,$F$86, 'CADASTRO PROD'!$B:$B, $X98)</f>
        <v>0</v>
      </c>
      <c r="AB98" s="273" t="str">
        <f>SUMIFS('LANÇAMENTOS ENT'!$N:$N, 'LANÇAMENTOS ENT'!$B:$B,X98,'LANÇAMENTOS ENT'!$F:$F,$T$86)</f>
        <v>0.00</v>
      </c>
      <c r="AC98" s="198" t="str">
        <f>SUMIFS('LANÇAMENTOS ENT'!$T:$T, 'LANÇAMENTOS ENT'!$B:$B,X98,'LANÇAMENTOS ENT'!$F:$F,$T$86)</f>
        <v> R$ -   </v>
      </c>
      <c r="AD98" s="273" t="str">
        <f>SUMIFS('LANÇAMENTOS SAÍ'!$K:$K, 'LANÇAMENTOS SAÍ'!$B:$B,X98,'LANÇAMENTOS SAÍ'!$F:$F,$T$86)</f>
        <v>0.00</v>
      </c>
      <c r="AE98" s="198" t="str">
        <f>SUMIFS('LANÇAMENTOS SAÍ'!$M:$M, 'LANÇAMENTOS SAÍ'!$B:$B,X98,'LANÇAMENTOS SAÍ'!$F:$F,$T$86)</f>
        <v> R$ -   </v>
      </c>
      <c r="AF98" s="273" t="str">
        <f t="shared" ref="AF98:AG98" si="15">AB98-AD98+Z98</f>
        <v>0.00</v>
      </c>
      <c r="AG98" s="198" t="str">
        <f t="shared" si="15"/>
        <v> R$ -   </v>
      </c>
      <c r="AH98" s="201" t="str">
        <f t="shared" si="6"/>
        <v>2850.00</v>
      </c>
      <c r="AI98" s="198" t="str">
        <f t="shared" si="7"/>
        <v> R$ 1,971.93 </v>
      </c>
    </row>
    <row r="99" ht="30.0" customHeight="1">
      <c r="A99" s="1"/>
      <c r="B99" s="3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5"/>
      <c r="S99" s="55"/>
      <c r="T99" s="55"/>
      <c r="U99" s="55"/>
      <c r="V99" s="185"/>
      <c r="W99" s="185"/>
      <c r="X99" s="272" t="s">
        <v>85</v>
      </c>
      <c r="Y99" s="93"/>
      <c r="Z99" s="238" t="str">
        <f>SUMIFS('CADASTRO PROD'!I:I,'CADASTRO PROD'!$E:$E,$F$86, 'CADASTRO PROD'!$B:$B, $X99)</f>
        <v>0</v>
      </c>
      <c r="AA99" s="238" t="str">
        <f>SUMIFS('CADASTRO PROD'!M:M,'CADASTRO PROD'!$E:$E,$F$86, 'CADASTRO PROD'!$B:$B, $X99)</f>
        <v>0</v>
      </c>
      <c r="AB99" s="273" t="str">
        <f>SUMIFS('LANÇAMENTOS ENT'!$N:$N, 'LANÇAMENTOS ENT'!$B:$B,X99,'LANÇAMENTOS ENT'!$F:$F,$T$86)</f>
        <v>0.00</v>
      </c>
      <c r="AC99" s="198" t="str">
        <f>SUMIFS('LANÇAMENTOS ENT'!$T:$T, 'LANÇAMENTOS ENT'!$B:$B,X99,'LANÇAMENTOS ENT'!$F:$F,$T$86)</f>
        <v> R$ -   </v>
      </c>
      <c r="AD99" s="273" t="str">
        <f>SUMIFS('LANÇAMENTOS SAÍ'!$K:$K, 'LANÇAMENTOS SAÍ'!$B:$B,X99,'LANÇAMENTOS SAÍ'!$F:$F,$T$86)</f>
        <v>0.00</v>
      </c>
      <c r="AE99" s="198" t="str">
        <f>SUMIFS('LANÇAMENTOS SAÍ'!$M:$M, 'LANÇAMENTOS SAÍ'!$B:$B,X99,'LANÇAMENTOS SAÍ'!$F:$F,$T$86)</f>
        <v> R$ -   </v>
      </c>
      <c r="AF99" s="273" t="str">
        <f t="shared" ref="AF99:AG99" si="16">AB99-AD99+Z99</f>
        <v>0.00</v>
      </c>
      <c r="AG99" s="198" t="str">
        <f t="shared" si="16"/>
        <v> R$ -   </v>
      </c>
      <c r="AH99" s="201" t="str">
        <f t="shared" si="6"/>
        <v>2850.00</v>
      </c>
      <c r="AI99" s="198" t="str">
        <f t="shared" si="7"/>
        <v> R$ 1,971.93 </v>
      </c>
    </row>
    <row r="100" ht="30.0" customHeight="1">
      <c r="A100" s="1"/>
      <c r="B100" s="3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5"/>
      <c r="S100" s="55"/>
      <c r="T100" s="55"/>
      <c r="U100" s="55"/>
      <c r="V100" s="185"/>
      <c r="W100" s="185"/>
      <c r="X100" s="274" t="s">
        <v>37</v>
      </c>
      <c r="Y100" s="93"/>
      <c r="Z100" s="224"/>
      <c r="AA100" s="224"/>
      <c r="AB100" s="275" t="str">
        <f t="shared" ref="AB100:AE100" si="17">SUM(AB88:AB99)</f>
        <v>2,700.00</v>
      </c>
      <c r="AC100" s="275" t="str">
        <f t="shared" si="17"/>
        <v>2,067.00</v>
      </c>
      <c r="AD100" s="275" t="str">
        <f t="shared" si="17"/>
        <v>300.00</v>
      </c>
      <c r="AE100" s="275" t="str">
        <f t="shared" si="17"/>
        <v>207.57</v>
      </c>
      <c r="AF100" s="275" t="str">
        <f t="shared" ref="AF100:AG100" si="18">AB100-AD100</f>
        <v>2,400.00</v>
      </c>
      <c r="AG100" s="276" t="str">
        <f t="shared" si="18"/>
        <v> R$ 1,859.43 </v>
      </c>
      <c r="AH100" s="277" t="str">
        <f t="shared" ref="AH100:AI100" si="19">AH99</f>
        <v>2850.00</v>
      </c>
      <c r="AI100" s="276" t="str">
        <f t="shared" si="19"/>
        <v> R$ 1,971.93 </v>
      </c>
    </row>
    <row r="101" ht="30.0" customHeight="1">
      <c r="A101" s="1"/>
      <c r="B101" s="3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185"/>
      <c r="W101" s="185"/>
      <c r="X101" s="185"/>
      <c r="Y101" s="185"/>
      <c r="Z101" s="185"/>
      <c r="AA101" s="185"/>
      <c r="AB101" s="185"/>
      <c r="AC101" s="185"/>
      <c r="AD101" s="185"/>
      <c r="AE101" s="185"/>
      <c r="AF101" s="185"/>
      <c r="AG101" s="185"/>
      <c r="AH101" s="4"/>
      <c r="AI101" s="4"/>
    </row>
    <row r="102" ht="30.0" customHeight="1">
      <c r="A102" s="1"/>
      <c r="B102" s="3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185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4"/>
      <c r="AI102" s="4"/>
    </row>
    <row r="103" ht="30.0" customHeight="1">
      <c r="A103" s="1"/>
      <c r="B103" s="3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4"/>
      <c r="AI103" s="4"/>
    </row>
    <row r="104" ht="30.0" customHeight="1">
      <c r="A104" s="1"/>
      <c r="B104" s="35"/>
      <c r="C104" s="271" t="str">
        <f>"VALORES DE ENTRADAS, SAÍDAS E ESTOQUE ACUMULADO EM REAIS MÊS A MÊS PARA: "&amp;F86&amp;""</f>
        <v>VALORES DE ENTRADAS, SAÍDAS E ESTOQUE ACUMULADO EM REAIS MÊS A MÊS PARA: Maçã</v>
      </c>
      <c r="D104" s="6"/>
      <c r="E104" s="6"/>
      <c r="F104" s="6"/>
      <c r="G104" s="6"/>
      <c r="H104" s="6"/>
      <c r="I104" s="6"/>
      <c r="J104" s="6"/>
      <c r="K104" s="6"/>
      <c r="L104" s="6"/>
      <c r="M104" s="7"/>
      <c r="N104" s="4"/>
      <c r="O104" s="4"/>
      <c r="P104" s="4"/>
      <c r="Q104" s="4"/>
      <c r="R104" s="4"/>
      <c r="S104" s="4"/>
      <c r="T104" s="4"/>
      <c r="U104" s="4"/>
      <c r="V104" s="185"/>
      <c r="W104" s="185"/>
      <c r="X104" s="185"/>
      <c r="Y104" s="185"/>
      <c r="Z104" s="185"/>
      <c r="AA104" s="185"/>
      <c r="AB104" s="185"/>
      <c r="AC104" s="185"/>
      <c r="AD104" s="185"/>
      <c r="AE104" s="185"/>
      <c r="AF104" s="185"/>
      <c r="AG104" s="185"/>
      <c r="AH104" s="4"/>
      <c r="AI104" s="4"/>
    </row>
    <row r="105" ht="30.0" customHeight="1">
      <c r="A105" s="1"/>
      <c r="B105" s="3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185"/>
      <c r="W105" s="185"/>
      <c r="X105" s="185"/>
      <c r="Y105" s="185"/>
      <c r="Z105" s="185"/>
      <c r="AA105" s="185"/>
      <c r="AB105" s="185"/>
      <c r="AC105" s="185"/>
      <c r="AD105" s="4"/>
      <c r="AE105" s="4"/>
      <c r="AF105" s="4"/>
      <c r="AG105" s="4"/>
      <c r="AH105" s="4"/>
      <c r="AI105" s="4"/>
    </row>
    <row r="106" ht="30.0" customHeight="1">
      <c r="A106" s="1"/>
      <c r="B106" s="3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185"/>
      <c r="W106" s="185"/>
      <c r="X106" s="185"/>
      <c r="Y106" s="185"/>
      <c r="Z106" s="185"/>
      <c r="AA106" s="185"/>
      <c r="AB106" s="185"/>
      <c r="AC106" s="185"/>
      <c r="AD106" s="4"/>
      <c r="AE106" s="4"/>
      <c r="AF106" s="4"/>
      <c r="AG106" s="4"/>
      <c r="AH106" s="4"/>
      <c r="AI106" s="4"/>
    </row>
    <row r="107" ht="30.0" customHeight="1">
      <c r="A107" s="1"/>
      <c r="B107" s="3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69"/>
      <c r="W107" s="69"/>
      <c r="X107" s="185"/>
      <c r="Y107" s="185"/>
      <c r="Z107" s="185"/>
      <c r="AA107" s="185"/>
      <c r="AB107" s="185"/>
      <c r="AC107" s="185"/>
      <c r="AD107" s="4"/>
      <c r="AE107" s="4"/>
      <c r="AF107" s="4"/>
      <c r="AG107" s="4"/>
      <c r="AH107" s="4"/>
      <c r="AI107" s="4"/>
    </row>
    <row r="108" ht="30.0" customHeight="1">
      <c r="A108" s="1"/>
      <c r="B108" s="3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185"/>
      <c r="W108" s="185"/>
      <c r="X108" s="185"/>
      <c r="Y108" s="185"/>
      <c r="Z108" s="185"/>
      <c r="AA108" s="185"/>
      <c r="AB108" s="185"/>
      <c r="AC108" s="185"/>
      <c r="AD108" s="4"/>
      <c r="AE108" s="4"/>
      <c r="AF108" s="4"/>
      <c r="AG108" s="4"/>
      <c r="AH108" s="4"/>
      <c r="AI108" s="4"/>
    </row>
    <row r="109" ht="30.0" customHeight="1">
      <c r="A109" s="1"/>
      <c r="B109" s="3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185"/>
      <c r="W109" s="185"/>
      <c r="X109" s="185"/>
      <c r="Y109" s="185"/>
      <c r="Z109" s="185"/>
      <c r="AA109" s="185"/>
      <c r="AB109" s="185"/>
      <c r="AC109" s="185"/>
      <c r="AD109" s="4"/>
      <c r="AE109" s="4"/>
      <c r="AF109" s="4"/>
      <c r="AG109" s="4"/>
      <c r="AH109" s="4"/>
      <c r="AI109" s="4"/>
    </row>
    <row r="110" ht="30.0" customHeight="1">
      <c r="A110" s="1"/>
      <c r="B110" s="3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185"/>
      <c r="W110" s="185"/>
      <c r="X110" s="185"/>
      <c r="Y110" s="185"/>
      <c r="Z110" s="185"/>
      <c r="AA110" s="185"/>
      <c r="AB110" s="185"/>
      <c r="AC110" s="185"/>
      <c r="AD110" s="4"/>
      <c r="AE110" s="4"/>
      <c r="AF110" s="4"/>
      <c r="AG110" s="4"/>
      <c r="AH110" s="4"/>
      <c r="AI110" s="4"/>
    </row>
    <row r="111" ht="30.0" customHeight="1">
      <c r="A111" s="1"/>
      <c r="B111" s="3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185"/>
      <c r="W111" s="185"/>
      <c r="X111" s="185"/>
      <c r="Y111" s="185"/>
      <c r="Z111" s="185"/>
      <c r="AA111" s="185"/>
      <c r="AB111" s="185"/>
      <c r="AC111" s="185"/>
      <c r="AD111" s="4"/>
      <c r="AE111" s="4"/>
      <c r="AF111" s="4"/>
      <c r="AG111" s="4"/>
      <c r="AH111" s="4"/>
      <c r="AI111" s="4"/>
    </row>
    <row r="112" ht="30.0" customHeight="1">
      <c r="A112" s="1"/>
      <c r="B112" s="3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185"/>
      <c r="W112" s="185"/>
      <c r="X112" s="185"/>
      <c r="Y112" s="185"/>
      <c r="Z112" s="185"/>
      <c r="AA112" s="185"/>
      <c r="AB112" s="185"/>
      <c r="AC112" s="185"/>
      <c r="AD112" s="4"/>
      <c r="AE112" s="4"/>
      <c r="AF112" s="4"/>
      <c r="AG112" s="4"/>
      <c r="AH112" s="4"/>
      <c r="AI112" s="4"/>
    </row>
    <row r="113" ht="30.0" customHeight="1">
      <c r="A113" s="1"/>
      <c r="B113" s="3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185"/>
      <c r="W113" s="185"/>
      <c r="X113" s="185"/>
      <c r="Y113" s="185"/>
      <c r="Z113" s="185"/>
      <c r="AA113" s="185"/>
      <c r="AB113" s="185"/>
      <c r="AC113" s="185"/>
      <c r="AD113" s="4"/>
      <c r="AE113" s="4"/>
      <c r="AF113" s="4"/>
      <c r="AG113" s="4"/>
      <c r="AH113" s="4"/>
      <c r="AI113" s="4"/>
    </row>
    <row r="114" ht="30.0" customHeight="1">
      <c r="A114" s="1"/>
      <c r="B114" s="3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185"/>
      <c r="W114" s="185"/>
      <c r="X114" s="185"/>
      <c r="Y114" s="185"/>
      <c r="Z114" s="185"/>
      <c r="AA114" s="185"/>
      <c r="AB114" s="185"/>
      <c r="AC114" s="185"/>
      <c r="AD114" s="4"/>
      <c r="AE114" s="4"/>
      <c r="AF114" s="4"/>
      <c r="AG114" s="4"/>
      <c r="AH114" s="4"/>
      <c r="AI114" s="4"/>
    </row>
    <row r="115" ht="30.0" customHeight="1">
      <c r="A115" s="1"/>
      <c r="B115" s="3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185"/>
      <c r="W115" s="185"/>
      <c r="X115" s="185"/>
      <c r="Y115" s="185"/>
      <c r="Z115" s="185"/>
      <c r="AA115" s="185"/>
      <c r="AB115" s="185"/>
      <c r="AC115" s="185"/>
      <c r="AD115" s="4"/>
      <c r="AE115" s="4"/>
      <c r="AF115" s="4"/>
      <c r="AG115" s="4"/>
      <c r="AH115" s="4"/>
      <c r="AI115" s="4"/>
    </row>
    <row r="116" ht="30.0" customHeight="1">
      <c r="A116" s="1"/>
      <c r="B116" s="3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185"/>
      <c r="W116" s="185"/>
      <c r="X116" s="185"/>
      <c r="Y116" s="185"/>
      <c r="Z116" s="185"/>
      <c r="AA116" s="185"/>
      <c r="AB116" s="185"/>
      <c r="AC116" s="185"/>
      <c r="AD116" s="4"/>
      <c r="AE116" s="4"/>
      <c r="AF116" s="4"/>
      <c r="AG116" s="4"/>
      <c r="AH116" s="4"/>
      <c r="AI116" s="4"/>
    </row>
    <row r="117" ht="30.0" customHeight="1">
      <c r="A117" s="1"/>
      <c r="B117" s="3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185"/>
      <c r="W117" s="185"/>
      <c r="X117" s="185"/>
      <c r="Y117" s="185"/>
      <c r="Z117" s="185"/>
      <c r="AA117" s="185"/>
      <c r="AB117" s="185"/>
      <c r="AC117" s="185"/>
      <c r="AD117" s="4"/>
      <c r="AE117" s="4"/>
      <c r="AF117" s="4"/>
      <c r="AG117" s="4"/>
      <c r="AH117" s="4"/>
      <c r="AI117" s="4"/>
    </row>
    <row r="118" ht="30.0" customHeight="1">
      <c r="A118" s="1"/>
      <c r="B118" s="3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 ht="30.0" customHeight="1">
      <c r="A119" s="1"/>
      <c r="B119" s="3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 ht="30.0" customHeight="1">
      <c r="A120" s="1"/>
      <c r="B120" s="3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 ht="30.0" customHeight="1">
      <c r="A121" s="1"/>
      <c r="B121" s="3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 ht="30.0" customHeight="1">
      <c r="A122" s="1"/>
      <c r="B122" s="3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 ht="30.0" customHeight="1">
      <c r="A123" s="1"/>
      <c r="B123" s="3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 ht="30.0" customHeight="1">
      <c r="A124" s="1"/>
      <c r="B124" s="3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 ht="30.0" customHeight="1">
      <c r="A125" s="1"/>
      <c r="B125" s="3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 ht="30.0" customHeight="1">
      <c r="A126" s="1"/>
      <c r="B126" s="3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 ht="30.0" customHeight="1">
      <c r="A127" s="1"/>
      <c r="B127" s="3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 ht="30.0" customHeight="1">
      <c r="A128" s="1"/>
      <c r="B128" s="3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 ht="30.0" customHeight="1">
      <c r="A129" s="1"/>
      <c r="B129" s="3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 ht="30.0" customHeight="1">
      <c r="A130" s="1"/>
      <c r="B130" s="3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 ht="30.0" customHeight="1">
      <c r="A131" s="1"/>
      <c r="B131" s="3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 ht="30.0" customHeight="1">
      <c r="A132" s="1"/>
      <c r="B132" s="3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 ht="30.0" customHeight="1">
      <c r="A133" s="1"/>
      <c r="B133" s="3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 ht="30.0" customHeight="1">
      <c r="A134" s="1"/>
      <c r="B134" s="3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 ht="30.0" customHeight="1">
      <c r="A135" s="1"/>
      <c r="B135" s="3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 ht="30.0" customHeight="1">
      <c r="A136" s="1"/>
      <c r="B136" s="3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 ht="30.0" customHeight="1">
      <c r="A137" s="1"/>
      <c r="B137" s="3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 ht="30.0" customHeight="1">
      <c r="A138" s="1"/>
      <c r="B138" s="3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 ht="30.0" customHeight="1">
      <c r="A139" s="1"/>
      <c r="B139" s="3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 ht="30.0" customHeight="1">
      <c r="A140" s="1"/>
      <c r="B140" s="3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 ht="30.0" customHeight="1">
      <c r="A141" s="1"/>
      <c r="B141" s="3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 ht="30.0" customHeight="1">
      <c r="A142" s="1"/>
      <c r="B142" s="3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 ht="30.0" customHeight="1">
      <c r="A143" s="1"/>
      <c r="B143" s="3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 ht="30.0" customHeight="1">
      <c r="A144" s="1"/>
      <c r="B144" s="3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 ht="30.0" customHeight="1">
      <c r="A145" s="1"/>
      <c r="B145" s="3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 ht="30.0" customHeight="1">
      <c r="A146" s="1"/>
      <c r="B146" s="3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 ht="30.0" customHeight="1">
      <c r="A147" s="1"/>
      <c r="B147" s="3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 ht="30.0" customHeight="1">
      <c r="A148" s="1"/>
      <c r="B148" s="3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 ht="30.0" customHeight="1">
      <c r="A149" s="1"/>
      <c r="B149" s="3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 ht="30.0" customHeight="1">
      <c r="A150" s="1"/>
      <c r="B150" s="3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 ht="30.0" customHeight="1">
      <c r="A151" s="1"/>
      <c r="B151" s="3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 ht="30.0" customHeight="1">
      <c r="A152" s="1"/>
      <c r="B152" s="3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 ht="30.0" customHeight="1">
      <c r="A153" s="1"/>
      <c r="B153" s="3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 ht="30.0" customHeight="1">
      <c r="A154" s="1"/>
      <c r="B154" s="3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 ht="30.0" customHeight="1">
      <c r="A155" s="1"/>
      <c r="B155" s="3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 ht="30.0" customHeight="1">
      <c r="A156" s="1"/>
      <c r="B156" s="3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 ht="30.0" customHeight="1">
      <c r="A157" s="1"/>
      <c r="B157" s="3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 ht="30.0" customHeight="1">
      <c r="A158" s="1"/>
      <c r="B158" s="3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 ht="30.0" customHeight="1">
      <c r="A159" s="1"/>
      <c r="B159" s="3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 ht="30.0" customHeight="1">
      <c r="A160" s="1"/>
      <c r="B160" s="3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 ht="30.0" customHeight="1">
      <c r="A161" s="1"/>
      <c r="B161" s="3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 ht="30.0" customHeight="1">
      <c r="A162" s="1"/>
      <c r="B162" s="3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 ht="30.0" customHeight="1">
      <c r="A163" s="1"/>
      <c r="B163" s="3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 ht="30.0" customHeight="1">
      <c r="A164" s="1"/>
      <c r="B164" s="3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 ht="30.0" customHeight="1">
      <c r="A165" s="1"/>
      <c r="B165" s="3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 ht="30.0" customHeight="1">
      <c r="A166" s="1"/>
      <c r="B166" s="3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 ht="30.0" customHeight="1">
      <c r="A167" s="1"/>
      <c r="B167" s="3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 ht="30.0" customHeight="1">
      <c r="A168" s="1"/>
      <c r="B168" s="3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 ht="30.0" customHeight="1">
      <c r="A169" s="1"/>
      <c r="B169" s="3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 ht="30.0" customHeight="1">
      <c r="A170" s="1"/>
      <c r="B170" s="3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 ht="30.0" customHeight="1">
      <c r="A171" s="1"/>
      <c r="B171" s="3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 ht="30.0" customHeight="1">
      <c r="A172" s="1"/>
      <c r="B172" s="3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 ht="30.0" customHeight="1">
      <c r="A173" s="1"/>
      <c r="B173" s="3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 ht="30.0" customHeight="1">
      <c r="A174" s="1"/>
      <c r="B174" s="3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 ht="30.0" customHeight="1">
      <c r="A175" s="1"/>
      <c r="B175" s="3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 ht="30.0" customHeight="1">
      <c r="A176" s="1"/>
      <c r="B176" s="3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 ht="30.0" customHeight="1">
      <c r="A177" s="1"/>
      <c r="B177" s="3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 ht="30.0" customHeight="1">
      <c r="A178" s="1"/>
      <c r="B178" s="3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 ht="30.0" customHeight="1">
      <c r="A179" s="1"/>
      <c r="B179" s="3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 ht="30.0" customHeight="1">
      <c r="A180" s="1"/>
      <c r="B180" s="3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 ht="30.0" customHeight="1">
      <c r="A181" s="1"/>
      <c r="B181" s="3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 ht="30.0" customHeight="1">
      <c r="A182" s="1"/>
      <c r="B182" s="3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 ht="30.0" customHeight="1">
      <c r="A183" s="1"/>
      <c r="B183" s="3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 ht="30.0" customHeight="1">
      <c r="A184" s="1"/>
      <c r="B184" s="3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 ht="30.0" customHeight="1">
      <c r="A185" s="1"/>
      <c r="B185" s="3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 ht="30.0" customHeight="1">
      <c r="A186" s="1"/>
      <c r="B186" s="3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 ht="30.0" customHeight="1">
      <c r="A187" s="1"/>
      <c r="B187" s="3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 ht="30.0" customHeight="1">
      <c r="A188" s="1"/>
      <c r="B188" s="3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 ht="30.0" customHeight="1">
      <c r="A189" s="1"/>
      <c r="B189" s="3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 ht="30.0" customHeight="1">
      <c r="A190" s="1"/>
      <c r="B190" s="3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 ht="30.0" customHeight="1">
      <c r="A191" s="1"/>
      <c r="B191" s="3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 ht="30.0" customHeight="1">
      <c r="A192" s="1"/>
      <c r="B192" s="3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 ht="30.0" customHeight="1">
      <c r="A193" s="1"/>
      <c r="B193" s="3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 ht="30.0" customHeight="1">
      <c r="A194" s="1"/>
      <c r="B194" s="3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 ht="30.0" customHeight="1">
      <c r="A195" s="1"/>
      <c r="B195" s="3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 ht="30.0" customHeight="1">
      <c r="A196" s="1"/>
      <c r="B196" s="3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 ht="30.0" customHeight="1">
      <c r="A197" s="1"/>
      <c r="B197" s="3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 ht="30.0" customHeight="1">
      <c r="A198" s="1"/>
      <c r="B198" s="3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 ht="30.0" customHeight="1">
      <c r="A199" s="1"/>
      <c r="B199" s="3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 ht="30.0" customHeight="1">
      <c r="A200" s="1"/>
      <c r="B200" s="3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 ht="30.0" customHeight="1">
      <c r="A201" s="1"/>
      <c r="B201" s="3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 ht="30.0" customHeight="1">
      <c r="A202" s="1"/>
      <c r="B202" s="3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 ht="30.0" customHeight="1">
      <c r="A203" s="1"/>
      <c r="B203" s="3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 ht="30.0" customHeight="1">
      <c r="A204" s="1"/>
      <c r="B204" s="3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 ht="30.0" customHeight="1">
      <c r="A205" s="1"/>
      <c r="B205" s="3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 ht="30.0" customHeight="1">
      <c r="A206" s="1"/>
      <c r="B206" s="3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 ht="30.0" customHeight="1">
      <c r="A207" s="1"/>
      <c r="B207" s="3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 ht="30.0" customHeight="1">
      <c r="A208" s="1"/>
      <c r="B208" s="3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 ht="30.0" customHeight="1">
      <c r="A209" s="1"/>
      <c r="B209" s="3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 ht="30.0" customHeight="1">
      <c r="A210" s="1"/>
      <c r="B210" s="3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 ht="30.0" customHeight="1">
      <c r="A211" s="1"/>
      <c r="B211" s="3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 ht="30.0" customHeight="1">
      <c r="A212" s="1"/>
      <c r="B212" s="3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 ht="30.0" customHeight="1">
      <c r="A213" s="1"/>
      <c r="B213" s="3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 ht="30.0" customHeight="1">
      <c r="A214" s="1"/>
      <c r="B214" s="3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 ht="30.0" customHeight="1">
      <c r="A215" s="1"/>
      <c r="B215" s="3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 ht="30.0" customHeight="1">
      <c r="A216" s="1"/>
      <c r="B216" s="3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 ht="30.0" customHeight="1">
      <c r="A217" s="1"/>
      <c r="B217" s="3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 ht="30.0" customHeight="1">
      <c r="A218" s="1"/>
      <c r="B218" s="3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 ht="30.0" customHeight="1">
      <c r="A219" s="1"/>
      <c r="B219" s="3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 ht="30.0" customHeight="1">
      <c r="A220" s="1"/>
      <c r="B220" s="3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 ht="30.0" customHeight="1">
      <c r="A221" s="1"/>
      <c r="B221" s="3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 ht="30.0" customHeight="1">
      <c r="A222" s="1"/>
      <c r="B222" s="3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 ht="30.0" customHeight="1">
      <c r="A223" s="1"/>
      <c r="B223" s="3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 ht="30.0" customHeight="1">
      <c r="A224" s="1"/>
      <c r="B224" s="3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 ht="30.0" customHeight="1">
      <c r="A225" s="1"/>
      <c r="B225" s="3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 ht="30.0" customHeight="1">
      <c r="A226" s="1"/>
      <c r="B226" s="3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 ht="30.0" customHeight="1">
      <c r="A227" s="1"/>
      <c r="B227" s="3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 ht="30.0" customHeight="1">
      <c r="A228" s="1"/>
      <c r="B228" s="3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 ht="30.0" customHeight="1">
      <c r="A229" s="1"/>
      <c r="B229" s="3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 ht="30.0" customHeight="1">
      <c r="A230" s="1"/>
      <c r="B230" s="3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 ht="30.0" customHeight="1">
      <c r="A231" s="1"/>
      <c r="B231" s="3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 ht="30.0" customHeight="1">
      <c r="A232" s="1"/>
      <c r="B232" s="3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 ht="30.0" customHeight="1">
      <c r="A233" s="1"/>
      <c r="B233" s="3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 ht="30.0" customHeight="1">
      <c r="A234" s="1"/>
      <c r="B234" s="3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 ht="30.0" customHeight="1">
      <c r="A235" s="1"/>
      <c r="B235" s="3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 ht="30.0" customHeight="1">
      <c r="A236" s="1"/>
      <c r="B236" s="3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 ht="30.0" customHeight="1">
      <c r="A237" s="1"/>
      <c r="B237" s="3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 ht="30.0" customHeight="1">
      <c r="A238" s="1"/>
      <c r="B238" s="3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 ht="30.0" customHeight="1">
      <c r="A239" s="1"/>
      <c r="B239" s="3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 ht="30.0" customHeight="1">
      <c r="A240" s="1"/>
      <c r="B240" s="3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 ht="30.0" customHeight="1">
      <c r="A241" s="1"/>
      <c r="B241" s="3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 ht="30.0" customHeight="1">
      <c r="A242" s="1"/>
      <c r="B242" s="3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 ht="30.0" customHeight="1">
      <c r="A243" s="1"/>
      <c r="B243" s="3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 ht="30.0" customHeight="1">
      <c r="A244" s="1"/>
      <c r="B244" s="3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 ht="30.0" customHeight="1">
      <c r="A245" s="1"/>
      <c r="B245" s="3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 ht="30.0" customHeight="1">
      <c r="A246" s="1"/>
      <c r="B246" s="3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 ht="30.0" customHeight="1">
      <c r="A247" s="1"/>
      <c r="B247" s="3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 ht="30.0" customHeight="1">
      <c r="A248" s="1"/>
      <c r="B248" s="3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 ht="30.0" customHeight="1">
      <c r="A249" s="1"/>
      <c r="B249" s="3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 ht="30.0" customHeight="1">
      <c r="A250" s="1"/>
      <c r="B250" s="3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 ht="30.0" customHeight="1">
      <c r="A251" s="1"/>
      <c r="B251" s="3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 ht="30.0" customHeight="1">
      <c r="A252" s="1"/>
      <c r="B252" s="3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 ht="30.0" customHeight="1">
      <c r="A253" s="1"/>
      <c r="B253" s="3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 ht="30.0" customHeight="1">
      <c r="A254" s="1"/>
      <c r="B254" s="3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 ht="30.0" customHeight="1">
      <c r="A255" s="1"/>
      <c r="B255" s="3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 ht="30.0" customHeight="1">
      <c r="A256" s="1"/>
      <c r="B256" s="3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 ht="30.0" customHeight="1">
      <c r="A257" s="1"/>
      <c r="B257" s="3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 ht="30.0" customHeight="1">
      <c r="A258" s="1"/>
      <c r="B258" s="3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 ht="30.0" customHeight="1">
      <c r="A259" s="1"/>
      <c r="B259" s="3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 ht="30.0" customHeight="1">
      <c r="A260" s="1"/>
      <c r="B260" s="3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 ht="30.0" customHeight="1">
      <c r="A261" s="1"/>
      <c r="B261" s="3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 ht="30.0" customHeight="1">
      <c r="A262" s="1"/>
      <c r="B262" s="3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 ht="30.0" customHeight="1">
      <c r="A263" s="1"/>
      <c r="B263" s="3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 ht="30.0" customHeight="1">
      <c r="A264" s="1"/>
      <c r="B264" s="3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 ht="30.0" customHeight="1">
      <c r="A265" s="1"/>
      <c r="B265" s="3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 ht="30.0" customHeight="1">
      <c r="A266" s="1"/>
      <c r="B266" s="3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 ht="30.0" customHeight="1">
      <c r="A267" s="1"/>
      <c r="B267" s="3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 ht="30.0" customHeight="1">
      <c r="A268" s="1"/>
      <c r="B268" s="3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 ht="30.0" customHeight="1">
      <c r="A269" s="1"/>
      <c r="B269" s="3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 ht="30.0" customHeight="1">
      <c r="A270" s="1"/>
      <c r="B270" s="3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 ht="30.0" customHeight="1">
      <c r="A271" s="1"/>
      <c r="B271" s="3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 ht="30.0" customHeight="1">
      <c r="A272" s="1"/>
      <c r="B272" s="3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 ht="30.0" customHeight="1">
      <c r="A273" s="1"/>
      <c r="B273" s="3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 ht="30.0" customHeight="1">
      <c r="A274" s="1"/>
      <c r="B274" s="3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 ht="30.0" customHeight="1">
      <c r="A275" s="1"/>
      <c r="B275" s="3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 ht="30.0" customHeight="1">
      <c r="A276" s="1"/>
      <c r="B276" s="3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 ht="30.0" customHeight="1">
      <c r="A277" s="1"/>
      <c r="B277" s="3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 ht="30.0" customHeight="1">
      <c r="A278" s="1"/>
      <c r="B278" s="3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 ht="30.0" customHeight="1">
      <c r="A279" s="1"/>
      <c r="B279" s="3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 ht="30.0" customHeight="1">
      <c r="A280" s="1"/>
      <c r="B280" s="3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 ht="30.0" customHeight="1">
      <c r="A281" s="1"/>
      <c r="B281" s="3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 ht="30.0" customHeight="1">
      <c r="A282" s="1"/>
      <c r="B282" s="3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 ht="30.0" customHeight="1">
      <c r="A283" s="1"/>
      <c r="B283" s="3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 ht="30.0" customHeight="1">
      <c r="A284" s="1"/>
      <c r="B284" s="3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 ht="30.0" customHeight="1">
      <c r="A285" s="1"/>
      <c r="B285" s="3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 ht="30.0" customHeight="1">
      <c r="A286" s="1"/>
      <c r="B286" s="3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 ht="30.0" customHeight="1">
      <c r="A287" s="1"/>
      <c r="B287" s="3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 ht="30.0" customHeight="1">
      <c r="A288" s="1"/>
      <c r="B288" s="3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 ht="30.0" customHeight="1">
      <c r="A289" s="1"/>
      <c r="B289" s="3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 ht="30.0" customHeight="1">
      <c r="A290" s="1"/>
      <c r="B290" s="3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 ht="30.0" customHeight="1">
      <c r="A291" s="1"/>
      <c r="B291" s="3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 ht="30.0" customHeight="1">
      <c r="A292" s="1"/>
      <c r="B292" s="3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 ht="30.0" customHeight="1">
      <c r="A293" s="1"/>
      <c r="B293" s="3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 ht="30.0" customHeight="1">
      <c r="A294" s="1"/>
      <c r="B294" s="3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 ht="30.0" customHeight="1">
      <c r="A295" s="1"/>
      <c r="B295" s="3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 ht="30.0" customHeight="1">
      <c r="A296" s="1"/>
      <c r="B296" s="3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 ht="30.0" customHeight="1">
      <c r="A297" s="1"/>
      <c r="B297" s="3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 ht="30.0" customHeight="1">
      <c r="A298" s="1"/>
      <c r="B298" s="3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 ht="30.0" customHeight="1">
      <c r="A299" s="1"/>
      <c r="B299" s="3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 ht="30.0" customHeight="1">
      <c r="A300" s="1"/>
      <c r="B300" s="3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 ht="30.0" customHeight="1">
      <c r="A301" s="1"/>
      <c r="B301" s="3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 ht="30.0" customHeight="1">
      <c r="A302" s="1"/>
      <c r="B302" s="3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 ht="30.0" customHeight="1">
      <c r="A303" s="1"/>
      <c r="B303" s="3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 ht="30.0" customHeight="1">
      <c r="A304" s="1"/>
      <c r="B304" s="3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 ht="30.0" customHeight="1">
      <c r="A305" s="1"/>
      <c r="B305" s="3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 ht="30.0" customHeight="1">
      <c r="A306" s="1"/>
      <c r="B306" s="3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 ht="30.0" customHeight="1">
      <c r="A307" s="1"/>
      <c r="B307" s="3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 ht="30.0" customHeight="1">
      <c r="A308" s="1"/>
      <c r="B308" s="3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 ht="30.0" customHeight="1">
      <c r="A309" s="1"/>
      <c r="B309" s="3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 ht="30.0" customHeight="1">
      <c r="A310" s="1"/>
      <c r="B310" s="3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 ht="30.0" customHeight="1">
      <c r="A311" s="1"/>
      <c r="B311" s="3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 ht="30.0" customHeight="1">
      <c r="A312" s="1"/>
      <c r="B312" s="3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 ht="30.0" customHeight="1">
      <c r="A313" s="1"/>
      <c r="B313" s="3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 ht="30.0" customHeight="1">
      <c r="A314" s="1"/>
      <c r="B314" s="3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 ht="30.0" customHeight="1">
      <c r="A315" s="1"/>
      <c r="B315" s="3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 ht="30.0" customHeight="1">
      <c r="A316" s="1"/>
      <c r="B316" s="3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 ht="30.0" customHeight="1">
      <c r="A317" s="1"/>
      <c r="B317" s="3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 ht="30.0" customHeight="1">
      <c r="A318" s="1"/>
      <c r="B318" s="3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 ht="30.0" customHeight="1">
      <c r="A319" s="1"/>
      <c r="B319" s="3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 ht="30.0" customHeight="1">
      <c r="A320" s="1"/>
      <c r="B320" s="3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 ht="30.0" customHeight="1">
      <c r="A321" s="1"/>
      <c r="B321" s="3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 ht="30.0" customHeight="1">
      <c r="A322" s="1"/>
      <c r="B322" s="3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 ht="30.0" customHeight="1">
      <c r="A323" s="1"/>
      <c r="B323" s="3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 ht="30.0" customHeight="1">
      <c r="A324" s="1"/>
      <c r="B324" s="3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 ht="30.0" customHeight="1">
      <c r="A325" s="1"/>
      <c r="B325" s="3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 ht="30.0" customHeight="1">
      <c r="A326" s="1"/>
      <c r="B326" s="3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 ht="30.0" customHeight="1">
      <c r="A327" s="1"/>
      <c r="B327" s="3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 ht="30.0" customHeight="1">
      <c r="A328" s="1"/>
      <c r="B328" s="3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 ht="30.0" customHeight="1">
      <c r="A329" s="1"/>
      <c r="B329" s="3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 ht="30.0" customHeight="1">
      <c r="A330" s="1"/>
      <c r="B330" s="3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 ht="30.0" customHeight="1">
      <c r="A331" s="1"/>
      <c r="B331" s="3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 ht="30.0" customHeight="1">
      <c r="A332" s="1"/>
      <c r="B332" s="3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 ht="30.0" customHeight="1">
      <c r="A333" s="1"/>
      <c r="B333" s="3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 ht="30.0" customHeight="1">
      <c r="A334" s="1"/>
      <c r="B334" s="3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 ht="30.0" customHeight="1">
      <c r="A335" s="1"/>
      <c r="B335" s="3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 ht="30.0" customHeight="1">
      <c r="A336" s="1"/>
      <c r="B336" s="3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 ht="30.0" customHeight="1">
      <c r="A337" s="1"/>
      <c r="B337" s="3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 ht="30.0" customHeight="1">
      <c r="A338" s="1"/>
      <c r="B338" s="3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 ht="30.0" customHeight="1">
      <c r="A339" s="1"/>
      <c r="B339" s="3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 ht="30.0" customHeight="1">
      <c r="A340" s="1"/>
      <c r="B340" s="3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 ht="30.0" customHeight="1">
      <c r="A341" s="1"/>
      <c r="B341" s="3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 ht="30.0" customHeight="1">
      <c r="A342" s="1"/>
      <c r="B342" s="3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 ht="30.0" customHeight="1">
      <c r="A343" s="1"/>
      <c r="B343" s="3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 ht="30.0" customHeight="1">
      <c r="A344" s="1"/>
      <c r="B344" s="3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 ht="30.0" customHeight="1">
      <c r="A345" s="1"/>
      <c r="B345" s="3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 ht="30.0" customHeight="1">
      <c r="A346" s="1"/>
      <c r="B346" s="3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 ht="30.0" customHeight="1">
      <c r="A347" s="1"/>
      <c r="B347" s="3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 ht="30.0" customHeight="1">
      <c r="A348" s="1"/>
      <c r="B348" s="3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 ht="30.0" customHeight="1">
      <c r="A349" s="1"/>
      <c r="B349" s="3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 ht="30.0" customHeight="1">
      <c r="A350" s="1"/>
      <c r="B350" s="3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 ht="30.0" customHeight="1">
      <c r="A351" s="1"/>
      <c r="B351" s="3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 ht="30.0" customHeight="1">
      <c r="A352" s="1"/>
      <c r="B352" s="3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 ht="30.0" customHeight="1">
      <c r="A353" s="1"/>
      <c r="B353" s="3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 ht="30.0" customHeight="1">
      <c r="A354" s="1"/>
      <c r="B354" s="3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 ht="30.0" customHeight="1">
      <c r="A355" s="1"/>
      <c r="B355" s="3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 ht="30.0" customHeight="1">
      <c r="A356" s="1"/>
      <c r="B356" s="3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 ht="30.0" customHeight="1">
      <c r="A357" s="1"/>
      <c r="B357" s="3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 ht="30.0" customHeight="1">
      <c r="A358" s="1"/>
      <c r="B358" s="3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 ht="30.0" customHeight="1">
      <c r="A359" s="1"/>
      <c r="B359" s="3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 ht="30.0" customHeight="1">
      <c r="A360" s="1"/>
      <c r="B360" s="3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 ht="30.0" customHeight="1">
      <c r="A361" s="1"/>
      <c r="B361" s="3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 ht="30.0" customHeight="1">
      <c r="A362" s="1"/>
      <c r="B362" s="3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 ht="30.0" customHeight="1">
      <c r="A363" s="1"/>
      <c r="B363" s="3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 ht="30.0" customHeight="1">
      <c r="A364" s="1"/>
      <c r="B364" s="3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 ht="30.0" customHeight="1">
      <c r="A365" s="1"/>
      <c r="B365" s="3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 ht="30.0" customHeight="1">
      <c r="A366" s="1"/>
      <c r="B366" s="3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 ht="30.0" customHeight="1">
      <c r="A367" s="1"/>
      <c r="B367" s="3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 ht="30.0" customHeight="1">
      <c r="A368" s="1"/>
      <c r="B368" s="3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 ht="30.0" customHeight="1">
      <c r="A369" s="1"/>
      <c r="B369" s="3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 ht="30.0" customHeight="1">
      <c r="A370" s="1"/>
      <c r="B370" s="3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 ht="30.0" customHeight="1">
      <c r="A371" s="1"/>
      <c r="B371" s="3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 ht="30.0" customHeight="1">
      <c r="A372" s="1"/>
      <c r="B372" s="3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 ht="30.0" customHeight="1">
      <c r="A373" s="1"/>
      <c r="B373" s="3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 ht="30.0" customHeight="1">
      <c r="A374" s="1"/>
      <c r="B374" s="3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 ht="30.0" customHeight="1">
      <c r="A375" s="1"/>
      <c r="B375" s="3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 ht="30.0" customHeight="1">
      <c r="A376" s="1"/>
      <c r="B376" s="3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 ht="30.0" customHeight="1">
      <c r="A377" s="1"/>
      <c r="B377" s="3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 ht="30.0" customHeight="1">
      <c r="A378" s="1"/>
      <c r="B378" s="3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 ht="30.0" customHeight="1">
      <c r="A379" s="1"/>
      <c r="B379" s="3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 ht="30.0" customHeight="1">
      <c r="A380" s="1"/>
      <c r="B380" s="3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 ht="30.0" customHeight="1">
      <c r="A381" s="1"/>
      <c r="B381" s="3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 ht="30.0" customHeight="1">
      <c r="A382" s="1"/>
      <c r="B382" s="3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 ht="30.0" customHeight="1">
      <c r="A383" s="1"/>
      <c r="B383" s="3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 ht="30.0" customHeight="1">
      <c r="A384" s="1"/>
      <c r="B384" s="3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 ht="30.0" customHeight="1">
      <c r="A385" s="1"/>
      <c r="B385" s="3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 ht="30.0" customHeight="1">
      <c r="A386" s="1"/>
      <c r="B386" s="3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 ht="30.0" customHeight="1">
      <c r="A387" s="1"/>
      <c r="B387" s="3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 ht="30.0" customHeight="1">
      <c r="A388" s="1"/>
      <c r="B388" s="3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 ht="30.0" customHeight="1">
      <c r="A389" s="1"/>
      <c r="B389" s="3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 ht="30.0" customHeight="1">
      <c r="A390" s="1"/>
      <c r="B390" s="3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 ht="30.0" customHeight="1">
      <c r="A391" s="1"/>
      <c r="B391" s="3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 ht="30.0" customHeight="1">
      <c r="A392" s="1"/>
      <c r="B392" s="3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 ht="30.0" customHeight="1">
      <c r="A393" s="1"/>
      <c r="B393" s="3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 ht="30.0" customHeight="1">
      <c r="A394" s="1"/>
      <c r="B394" s="3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 ht="30.0" customHeight="1">
      <c r="A395" s="1"/>
      <c r="B395" s="3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 ht="30.0" customHeight="1">
      <c r="A396" s="1"/>
      <c r="B396" s="3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 ht="30.0" customHeight="1">
      <c r="A397" s="1"/>
      <c r="B397" s="3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 ht="30.0" customHeight="1">
      <c r="A398" s="1"/>
      <c r="B398" s="3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 ht="30.0" customHeight="1">
      <c r="A399" s="1"/>
      <c r="B399" s="3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 ht="30.0" customHeight="1">
      <c r="A400" s="1"/>
      <c r="B400" s="3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 ht="30.0" customHeight="1">
      <c r="A401" s="1"/>
      <c r="B401" s="3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 ht="30.0" customHeight="1">
      <c r="A402" s="1"/>
      <c r="B402" s="3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 ht="30.0" customHeight="1">
      <c r="A403" s="1"/>
      <c r="B403" s="3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 ht="30.0" customHeight="1">
      <c r="A404" s="1"/>
      <c r="B404" s="3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 ht="30.0" customHeight="1">
      <c r="A405" s="1"/>
      <c r="B405" s="3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 ht="30.0" customHeight="1">
      <c r="A406" s="1"/>
      <c r="B406" s="3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 ht="30.0" customHeight="1">
      <c r="A407" s="1"/>
      <c r="B407" s="3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 ht="30.0" customHeight="1">
      <c r="A408" s="1"/>
      <c r="B408" s="3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 ht="30.0" customHeight="1">
      <c r="A409" s="1"/>
      <c r="B409" s="3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 ht="30.0" customHeight="1">
      <c r="A410" s="1"/>
      <c r="B410" s="3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 ht="30.0" customHeight="1">
      <c r="A411" s="1"/>
      <c r="B411" s="3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 ht="30.0" customHeight="1">
      <c r="A412" s="1"/>
      <c r="B412" s="3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 ht="30.0" customHeight="1">
      <c r="A413" s="1"/>
      <c r="B413" s="3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 ht="30.0" customHeight="1">
      <c r="A414" s="1"/>
      <c r="B414" s="3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 ht="30.0" customHeight="1">
      <c r="A415" s="1"/>
      <c r="B415" s="3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 ht="30.0" customHeight="1">
      <c r="A416" s="1"/>
      <c r="B416" s="3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 ht="30.0" customHeight="1">
      <c r="A417" s="1"/>
      <c r="B417" s="3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 ht="30.0" customHeight="1">
      <c r="A418" s="1"/>
      <c r="B418" s="3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 ht="30.0" customHeight="1">
      <c r="A419" s="1"/>
      <c r="B419" s="3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 ht="30.0" customHeight="1">
      <c r="A420" s="1"/>
      <c r="B420" s="3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 ht="30.0" customHeight="1">
      <c r="A421" s="1"/>
      <c r="B421" s="3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 ht="30.0" customHeight="1">
      <c r="A422" s="1"/>
      <c r="B422" s="3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 ht="30.0" customHeight="1">
      <c r="A423" s="1"/>
      <c r="B423" s="3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 ht="30.0" customHeight="1">
      <c r="A424" s="1"/>
      <c r="B424" s="3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 ht="30.0" customHeight="1">
      <c r="A425" s="1"/>
      <c r="B425" s="3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 ht="30.0" customHeight="1">
      <c r="A426" s="1"/>
      <c r="B426" s="3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 ht="30.0" customHeight="1">
      <c r="A427" s="1"/>
      <c r="B427" s="3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 ht="30.0" customHeight="1">
      <c r="A428" s="1"/>
      <c r="B428" s="3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 ht="30.0" customHeight="1">
      <c r="A429" s="1"/>
      <c r="B429" s="3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 ht="30.0" customHeight="1">
      <c r="A430" s="1"/>
      <c r="B430" s="3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 ht="30.0" customHeight="1">
      <c r="A431" s="1"/>
      <c r="B431" s="3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 ht="30.0" customHeight="1">
      <c r="A432" s="1"/>
      <c r="B432" s="3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 ht="30.0" customHeight="1">
      <c r="A433" s="1"/>
      <c r="B433" s="3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 ht="30.0" customHeight="1">
      <c r="A434" s="1"/>
      <c r="B434" s="3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 ht="30.0" customHeight="1">
      <c r="A435" s="1"/>
      <c r="B435" s="3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 ht="30.0" customHeight="1">
      <c r="A436" s="1"/>
      <c r="B436" s="3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 ht="30.0" customHeight="1">
      <c r="A437" s="1"/>
      <c r="B437" s="3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 ht="30.0" customHeight="1">
      <c r="A438" s="1"/>
      <c r="B438" s="3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 ht="30.0" customHeight="1">
      <c r="A439" s="1"/>
      <c r="B439" s="3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 ht="30.0" customHeight="1">
      <c r="A440" s="1"/>
      <c r="B440" s="3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 ht="30.0" customHeight="1">
      <c r="A441" s="1"/>
      <c r="B441" s="3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 ht="30.0" customHeight="1">
      <c r="A442" s="1"/>
      <c r="B442" s="3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 ht="30.0" customHeight="1">
      <c r="A443" s="1"/>
      <c r="B443" s="3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 ht="30.0" customHeight="1">
      <c r="A444" s="1"/>
      <c r="B444" s="3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 ht="30.0" customHeight="1">
      <c r="A445" s="1"/>
      <c r="B445" s="3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 ht="30.0" customHeight="1">
      <c r="A446" s="1"/>
      <c r="B446" s="3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 ht="30.0" customHeight="1">
      <c r="A447" s="1"/>
      <c r="B447" s="3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 ht="30.0" customHeight="1">
      <c r="A448" s="1"/>
      <c r="B448" s="3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 ht="30.0" customHeight="1">
      <c r="A449" s="1"/>
      <c r="B449" s="3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 ht="30.0" customHeight="1">
      <c r="A450" s="1"/>
      <c r="B450" s="3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 ht="30.0" customHeight="1">
      <c r="A451" s="1"/>
      <c r="B451" s="3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 ht="30.0" customHeight="1">
      <c r="A452" s="1"/>
      <c r="B452" s="3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 ht="30.0" customHeight="1">
      <c r="A453" s="1"/>
      <c r="B453" s="3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 ht="30.0" customHeight="1">
      <c r="A454" s="1"/>
      <c r="B454" s="3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 ht="30.0" customHeight="1">
      <c r="A455" s="1"/>
      <c r="B455" s="3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 ht="30.0" customHeight="1">
      <c r="A456" s="1"/>
      <c r="B456" s="3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</row>
    <row r="457" ht="30.0" customHeight="1">
      <c r="A457" s="1"/>
      <c r="B457" s="3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 ht="30.0" customHeight="1">
      <c r="A458" s="1"/>
      <c r="B458" s="3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 ht="30.0" customHeight="1">
      <c r="A459" s="1"/>
      <c r="B459" s="3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 ht="30.0" customHeight="1">
      <c r="A460" s="1"/>
      <c r="B460" s="3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 ht="30.0" customHeight="1">
      <c r="A461" s="1"/>
      <c r="B461" s="3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 ht="30.0" customHeight="1">
      <c r="A462" s="1"/>
      <c r="B462" s="3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 ht="30.0" customHeight="1">
      <c r="A463" s="1"/>
      <c r="B463" s="3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 ht="30.0" customHeight="1">
      <c r="A464" s="1"/>
      <c r="B464" s="3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 ht="30.0" customHeight="1">
      <c r="A465" s="1"/>
      <c r="B465" s="3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 ht="30.0" customHeight="1">
      <c r="A466" s="1"/>
      <c r="B466" s="3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 ht="30.0" customHeight="1">
      <c r="A467" s="1"/>
      <c r="B467" s="3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 ht="30.0" customHeight="1">
      <c r="A468" s="1"/>
      <c r="B468" s="3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 ht="30.0" customHeight="1">
      <c r="A469" s="1"/>
      <c r="B469" s="3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 ht="30.0" customHeight="1">
      <c r="A470" s="1"/>
      <c r="B470" s="3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 ht="30.0" customHeight="1">
      <c r="A471" s="1"/>
      <c r="B471" s="3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 ht="30.0" customHeight="1">
      <c r="A472" s="1"/>
      <c r="B472" s="3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 ht="30.0" customHeight="1">
      <c r="A473" s="1"/>
      <c r="B473" s="3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 ht="30.0" customHeight="1">
      <c r="A474" s="1"/>
      <c r="B474" s="3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 ht="30.0" customHeight="1">
      <c r="A475" s="1"/>
      <c r="B475" s="3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 ht="30.0" customHeight="1">
      <c r="A476" s="1"/>
      <c r="B476" s="3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 ht="30.0" customHeight="1">
      <c r="A477" s="1"/>
      <c r="B477" s="3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 ht="30.0" customHeight="1">
      <c r="A478" s="1"/>
      <c r="B478" s="3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 ht="30.0" customHeight="1">
      <c r="A479" s="1"/>
      <c r="B479" s="3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 ht="30.0" customHeight="1">
      <c r="A480" s="1"/>
      <c r="B480" s="3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 ht="30.0" customHeight="1">
      <c r="A481" s="1"/>
      <c r="B481" s="3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 ht="30.0" customHeight="1">
      <c r="A482" s="1"/>
      <c r="B482" s="3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 ht="30.0" customHeight="1">
      <c r="A483" s="1"/>
      <c r="B483" s="3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 ht="30.0" customHeight="1">
      <c r="A484" s="1"/>
      <c r="B484" s="3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 ht="30.0" customHeight="1">
      <c r="A485" s="1"/>
      <c r="B485" s="3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 ht="30.0" customHeight="1">
      <c r="A486" s="1"/>
      <c r="B486" s="3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 ht="30.0" customHeight="1">
      <c r="A487" s="1"/>
      <c r="B487" s="3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 ht="30.0" customHeight="1">
      <c r="A488" s="1"/>
      <c r="B488" s="3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 ht="30.0" customHeight="1">
      <c r="A489" s="1"/>
      <c r="B489" s="3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 ht="30.0" customHeight="1">
      <c r="A490" s="1"/>
      <c r="B490" s="3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 ht="30.0" customHeight="1">
      <c r="A491" s="1"/>
      <c r="B491" s="3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 ht="30.0" customHeight="1">
      <c r="A492" s="1"/>
      <c r="B492" s="3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 ht="30.0" customHeight="1">
      <c r="A493" s="1"/>
      <c r="B493" s="3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 ht="30.0" customHeight="1">
      <c r="A494" s="1"/>
      <c r="B494" s="3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 ht="30.0" customHeight="1">
      <c r="A495" s="1"/>
      <c r="B495" s="3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 ht="30.0" customHeight="1">
      <c r="A496" s="1"/>
      <c r="B496" s="3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 ht="30.0" customHeight="1">
      <c r="A497" s="1"/>
      <c r="B497" s="3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 ht="30.0" customHeight="1">
      <c r="A498" s="1"/>
      <c r="B498" s="3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 ht="30.0" customHeight="1">
      <c r="A499" s="1"/>
      <c r="B499" s="3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 ht="30.0" customHeight="1">
      <c r="A500" s="1"/>
      <c r="B500" s="3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 ht="30.0" customHeight="1">
      <c r="A501" s="1"/>
      <c r="B501" s="3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 ht="30.0" customHeight="1">
      <c r="A502" s="1"/>
      <c r="B502" s="3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 ht="30.0" customHeight="1">
      <c r="A503" s="1"/>
      <c r="B503" s="3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 ht="30.0" customHeight="1">
      <c r="A504" s="1"/>
      <c r="B504" s="3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 ht="30.0" customHeight="1">
      <c r="A505" s="1"/>
      <c r="B505" s="3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 ht="30.0" customHeight="1">
      <c r="A506" s="1"/>
      <c r="B506" s="3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 ht="30.0" customHeight="1">
      <c r="A507" s="1"/>
      <c r="B507" s="3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 ht="30.0" customHeight="1">
      <c r="A508" s="1"/>
      <c r="B508" s="3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 ht="30.0" customHeight="1">
      <c r="A509" s="1"/>
      <c r="B509" s="3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 ht="30.0" customHeight="1">
      <c r="A510" s="1"/>
      <c r="B510" s="3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 ht="30.0" customHeight="1">
      <c r="A511" s="1"/>
      <c r="B511" s="3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 ht="30.0" customHeight="1">
      <c r="A512" s="1"/>
      <c r="B512" s="3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 ht="30.0" customHeight="1">
      <c r="A513" s="1"/>
      <c r="B513" s="3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 ht="30.0" customHeight="1">
      <c r="A514" s="1"/>
      <c r="B514" s="3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 ht="30.0" customHeight="1">
      <c r="A515" s="1"/>
      <c r="B515" s="3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 ht="30.0" customHeight="1">
      <c r="A516" s="1"/>
      <c r="B516" s="3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 ht="30.0" customHeight="1">
      <c r="A517" s="1"/>
      <c r="B517" s="3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 ht="30.0" customHeight="1">
      <c r="A518" s="1"/>
      <c r="B518" s="3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 ht="30.0" customHeight="1">
      <c r="A519" s="1"/>
      <c r="B519" s="3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 ht="30.0" customHeight="1">
      <c r="A520" s="1"/>
      <c r="B520" s="3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 ht="30.0" customHeight="1">
      <c r="A521" s="1"/>
      <c r="B521" s="3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 ht="30.0" customHeight="1">
      <c r="A522" s="1"/>
      <c r="B522" s="3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 ht="30.0" customHeight="1">
      <c r="A523" s="1"/>
      <c r="B523" s="3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 ht="30.0" customHeight="1">
      <c r="A524" s="1"/>
      <c r="B524" s="3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 ht="30.0" customHeight="1">
      <c r="A525" s="1"/>
      <c r="B525" s="3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 ht="30.0" customHeight="1">
      <c r="A526" s="1"/>
      <c r="B526" s="3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 ht="30.0" customHeight="1">
      <c r="A527" s="1"/>
      <c r="B527" s="3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 ht="30.0" customHeight="1">
      <c r="A528" s="1"/>
      <c r="B528" s="3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 ht="30.0" customHeight="1">
      <c r="A529" s="1"/>
      <c r="B529" s="3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 ht="30.0" customHeight="1">
      <c r="A530" s="1"/>
      <c r="B530" s="3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 ht="30.0" customHeight="1">
      <c r="A531" s="1"/>
      <c r="B531" s="3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 ht="30.0" customHeight="1">
      <c r="A532" s="1"/>
      <c r="B532" s="3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 ht="30.0" customHeight="1">
      <c r="A533" s="1"/>
      <c r="B533" s="3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 ht="30.0" customHeight="1">
      <c r="A534" s="1"/>
      <c r="B534" s="3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 ht="30.0" customHeight="1">
      <c r="A535" s="1"/>
      <c r="B535" s="3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 ht="30.0" customHeight="1">
      <c r="A536" s="1"/>
      <c r="B536" s="3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 ht="30.0" customHeight="1">
      <c r="A537" s="1"/>
      <c r="B537" s="3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 ht="30.0" customHeight="1">
      <c r="A538" s="1"/>
      <c r="B538" s="3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 ht="30.0" customHeight="1">
      <c r="A539" s="1"/>
      <c r="B539" s="3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 ht="30.0" customHeight="1">
      <c r="A540" s="1"/>
      <c r="B540" s="3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 ht="30.0" customHeight="1">
      <c r="A541" s="1"/>
      <c r="B541" s="3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 ht="30.0" customHeight="1">
      <c r="A542" s="1"/>
      <c r="B542" s="3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 ht="30.0" customHeight="1">
      <c r="A543" s="1"/>
      <c r="B543" s="3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 ht="30.0" customHeight="1">
      <c r="A544" s="1"/>
      <c r="B544" s="3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 ht="30.0" customHeight="1">
      <c r="A545" s="1"/>
      <c r="B545" s="3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 ht="30.0" customHeight="1">
      <c r="A546" s="1"/>
      <c r="B546" s="3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 ht="30.0" customHeight="1">
      <c r="A547" s="1"/>
      <c r="B547" s="3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 ht="30.0" customHeight="1">
      <c r="A548" s="1"/>
      <c r="B548" s="3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 ht="30.0" customHeight="1">
      <c r="A549" s="1"/>
      <c r="B549" s="3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 ht="30.0" customHeight="1">
      <c r="A550" s="1"/>
      <c r="B550" s="3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 ht="30.0" customHeight="1">
      <c r="A551" s="1"/>
      <c r="B551" s="3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 ht="30.0" customHeight="1">
      <c r="A552" s="1"/>
      <c r="B552" s="3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 ht="30.0" customHeight="1">
      <c r="A553" s="1"/>
      <c r="B553" s="3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 ht="30.0" customHeight="1">
      <c r="A554" s="1"/>
      <c r="B554" s="3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 ht="30.0" customHeight="1">
      <c r="A555" s="1"/>
      <c r="B555" s="3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 ht="30.0" customHeight="1">
      <c r="A556" s="1"/>
      <c r="B556" s="3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 ht="30.0" customHeight="1">
      <c r="A557" s="1"/>
      <c r="B557" s="3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 ht="30.0" customHeight="1">
      <c r="A558" s="1"/>
      <c r="B558" s="3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 ht="30.0" customHeight="1">
      <c r="A559" s="1"/>
      <c r="B559" s="3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 ht="30.0" customHeight="1">
      <c r="A560" s="1"/>
      <c r="B560" s="3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 ht="30.0" customHeight="1">
      <c r="A561" s="1"/>
      <c r="B561" s="3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 ht="30.0" customHeight="1">
      <c r="A562" s="1"/>
      <c r="B562" s="3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 ht="30.0" customHeight="1">
      <c r="A563" s="1"/>
      <c r="B563" s="3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 ht="30.0" customHeight="1">
      <c r="A564" s="1"/>
      <c r="B564" s="3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 ht="30.0" customHeight="1">
      <c r="A565" s="1"/>
      <c r="B565" s="3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 ht="30.0" customHeight="1">
      <c r="A566" s="1"/>
      <c r="B566" s="3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 ht="30.0" customHeight="1">
      <c r="A567" s="1"/>
      <c r="B567" s="3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 ht="30.0" customHeight="1">
      <c r="A568" s="1"/>
      <c r="B568" s="3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 ht="30.0" customHeight="1">
      <c r="A569" s="1"/>
      <c r="B569" s="3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 ht="30.0" customHeight="1">
      <c r="A570" s="1"/>
      <c r="B570" s="3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 ht="30.0" customHeight="1">
      <c r="A571" s="1"/>
      <c r="B571" s="3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 ht="30.0" customHeight="1">
      <c r="A572" s="1"/>
      <c r="B572" s="3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 ht="30.0" customHeight="1">
      <c r="A573" s="1"/>
      <c r="B573" s="3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 ht="30.0" customHeight="1">
      <c r="A574" s="1"/>
      <c r="B574" s="3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 ht="30.0" customHeight="1">
      <c r="A575" s="1"/>
      <c r="B575" s="3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 ht="30.0" customHeight="1">
      <c r="A576" s="1"/>
      <c r="B576" s="3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 ht="30.0" customHeight="1">
      <c r="A577" s="1"/>
      <c r="B577" s="3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 ht="30.0" customHeight="1">
      <c r="A578" s="1"/>
      <c r="B578" s="3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 ht="30.0" customHeight="1">
      <c r="A579" s="1"/>
      <c r="B579" s="3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 ht="30.0" customHeight="1">
      <c r="A580" s="1"/>
      <c r="B580" s="3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 ht="30.0" customHeight="1">
      <c r="A581" s="1"/>
      <c r="B581" s="3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 ht="30.0" customHeight="1">
      <c r="A582" s="1"/>
      <c r="B582" s="3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 ht="30.0" customHeight="1">
      <c r="A583" s="1"/>
      <c r="B583" s="3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 ht="30.0" customHeight="1">
      <c r="A584" s="1"/>
      <c r="B584" s="3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 ht="30.0" customHeight="1">
      <c r="A585" s="1"/>
      <c r="B585" s="3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 ht="30.0" customHeight="1">
      <c r="A586" s="1"/>
      <c r="B586" s="3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 ht="30.0" customHeight="1">
      <c r="A587" s="1"/>
      <c r="B587" s="3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 ht="30.0" customHeight="1">
      <c r="A588" s="1"/>
      <c r="B588" s="3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 ht="30.0" customHeight="1">
      <c r="A589" s="1"/>
      <c r="B589" s="3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 ht="30.0" customHeight="1">
      <c r="A590" s="1"/>
      <c r="B590" s="3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 ht="30.0" customHeight="1">
      <c r="A591" s="1"/>
      <c r="B591" s="3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 ht="30.0" customHeight="1">
      <c r="A592" s="1"/>
      <c r="B592" s="3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 ht="30.0" customHeight="1">
      <c r="A593" s="1"/>
      <c r="B593" s="3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 ht="30.0" customHeight="1">
      <c r="A594" s="1"/>
      <c r="B594" s="3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 ht="30.0" customHeight="1">
      <c r="A595" s="1"/>
      <c r="B595" s="3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 ht="30.0" customHeight="1">
      <c r="A596" s="1"/>
      <c r="B596" s="3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 ht="30.0" customHeight="1">
      <c r="A597" s="1"/>
      <c r="B597" s="3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 ht="30.0" customHeight="1">
      <c r="A598" s="1"/>
      <c r="B598" s="3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 ht="30.0" customHeight="1">
      <c r="A599" s="1"/>
      <c r="B599" s="3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 ht="30.0" customHeight="1">
      <c r="A600" s="1"/>
      <c r="B600" s="3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 ht="30.0" customHeight="1">
      <c r="A601" s="1"/>
      <c r="B601" s="3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 ht="30.0" customHeight="1">
      <c r="A602" s="1"/>
      <c r="B602" s="3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 ht="30.0" customHeight="1">
      <c r="A603" s="1"/>
      <c r="B603" s="3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 ht="30.0" customHeight="1">
      <c r="A604" s="1"/>
      <c r="B604" s="3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 ht="30.0" customHeight="1">
      <c r="A605" s="1"/>
      <c r="B605" s="3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 ht="30.0" customHeight="1">
      <c r="A606" s="1"/>
      <c r="B606" s="3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 ht="30.0" customHeight="1">
      <c r="A607" s="1"/>
      <c r="B607" s="3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 ht="30.0" customHeight="1">
      <c r="A608" s="1"/>
      <c r="B608" s="3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 ht="30.0" customHeight="1">
      <c r="A609" s="1"/>
      <c r="B609" s="3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 ht="30.0" customHeight="1">
      <c r="A610" s="1"/>
      <c r="B610" s="3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 ht="30.0" customHeight="1">
      <c r="A611" s="1"/>
      <c r="B611" s="3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 ht="30.0" customHeight="1">
      <c r="A612" s="1"/>
      <c r="B612" s="3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 ht="30.0" customHeight="1">
      <c r="A613" s="1"/>
      <c r="B613" s="3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 ht="30.0" customHeight="1">
      <c r="A614" s="1"/>
      <c r="B614" s="3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 ht="30.0" customHeight="1">
      <c r="A615" s="1"/>
      <c r="B615" s="3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 ht="30.0" customHeight="1">
      <c r="A616" s="1"/>
      <c r="B616" s="3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 ht="30.0" customHeight="1">
      <c r="A617" s="1"/>
      <c r="B617" s="3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 ht="30.0" customHeight="1">
      <c r="A618" s="1"/>
      <c r="B618" s="3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 ht="30.0" customHeight="1">
      <c r="A619" s="1"/>
      <c r="B619" s="3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 ht="30.0" customHeight="1">
      <c r="A620" s="1"/>
      <c r="B620" s="3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 ht="30.0" customHeight="1">
      <c r="A621" s="1"/>
      <c r="B621" s="3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 ht="30.0" customHeight="1">
      <c r="A622" s="1"/>
      <c r="B622" s="3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 ht="30.0" customHeight="1">
      <c r="A623" s="1"/>
      <c r="B623" s="3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 ht="30.0" customHeight="1">
      <c r="A624" s="1"/>
      <c r="B624" s="3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 ht="30.0" customHeight="1">
      <c r="A625" s="1"/>
      <c r="B625" s="3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 ht="30.0" customHeight="1">
      <c r="A626" s="1"/>
      <c r="B626" s="3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 ht="30.0" customHeight="1">
      <c r="A627" s="1"/>
      <c r="B627" s="3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 ht="30.0" customHeight="1">
      <c r="A628" s="1"/>
      <c r="B628" s="3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 ht="30.0" customHeight="1">
      <c r="A629" s="1"/>
      <c r="B629" s="3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 ht="30.0" customHeight="1">
      <c r="A630" s="1"/>
      <c r="B630" s="3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 ht="30.0" customHeight="1">
      <c r="A631" s="1"/>
      <c r="B631" s="3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 ht="30.0" customHeight="1">
      <c r="A632" s="1"/>
      <c r="B632" s="3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 ht="30.0" customHeight="1">
      <c r="A633" s="1"/>
      <c r="B633" s="3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 ht="30.0" customHeight="1">
      <c r="A634" s="1"/>
      <c r="B634" s="3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 ht="30.0" customHeight="1">
      <c r="A635" s="1"/>
      <c r="B635" s="3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 ht="30.0" customHeight="1">
      <c r="A636" s="1"/>
      <c r="B636" s="3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 ht="30.0" customHeight="1">
      <c r="A637" s="1"/>
      <c r="B637" s="3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 ht="30.0" customHeight="1">
      <c r="A638" s="1"/>
      <c r="B638" s="3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 ht="30.0" customHeight="1">
      <c r="A639" s="1"/>
      <c r="B639" s="3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 ht="30.0" customHeight="1">
      <c r="A640" s="1"/>
      <c r="B640" s="3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 ht="30.0" customHeight="1">
      <c r="A641" s="1"/>
      <c r="B641" s="3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 ht="30.0" customHeight="1">
      <c r="A642" s="1"/>
      <c r="B642" s="3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 ht="30.0" customHeight="1">
      <c r="A643" s="1"/>
      <c r="B643" s="3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 ht="30.0" customHeight="1">
      <c r="A644" s="1"/>
      <c r="B644" s="3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 ht="30.0" customHeight="1">
      <c r="A645" s="1"/>
      <c r="B645" s="3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 ht="30.0" customHeight="1">
      <c r="A646" s="1"/>
      <c r="B646" s="3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 ht="30.0" customHeight="1">
      <c r="A647" s="1"/>
      <c r="B647" s="3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 ht="30.0" customHeight="1">
      <c r="A648" s="1"/>
      <c r="B648" s="3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 ht="30.0" customHeight="1">
      <c r="A649" s="1"/>
      <c r="B649" s="3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 ht="30.0" customHeight="1">
      <c r="A650" s="1"/>
      <c r="B650" s="3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 ht="30.0" customHeight="1">
      <c r="A651" s="1"/>
      <c r="B651" s="3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 ht="30.0" customHeight="1">
      <c r="A652" s="1"/>
      <c r="B652" s="3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ht="30.0" customHeight="1">
      <c r="A653" s="1"/>
      <c r="B653" s="3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 ht="30.0" customHeight="1">
      <c r="A654" s="1"/>
      <c r="B654" s="3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 ht="30.0" customHeight="1">
      <c r="A655" s="1"/>
      <c r="B655" s="3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 ht="30.0" customHeight="1">
      <c r="A656" s="1"/>
      <c r="B656" s="3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 ht="30.0" customHeight="1">
      <c r="A657" s="1"/>
      <c r="B657" s="3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 ht="30.0" customHeight="1">
      <c r="A658" s="1"/>
      <c r="B658" s="3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 ht="30.0" customHeight="1">
      <c r="A659" s="1"/>
      <c r="B659" s="3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 ht="30.0" customHeight="1">
      <c r="A660" s="1"/>
      <c r="B660" s="3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 ht="30.0" customHeight="1">
      <c r="A661" s="1"/>
      <c r="B661" s="3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 ht="30.0" customHeight="1">
      <c r="A662" s="1"/>
      <c r="B662" s="3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 ht="30.0" customHeight="1">
      <c r="A663" s="1"/>
      <c r="B663" s="3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 ht="30.0" customHeight="1">
      <c r="A664" s="1"/>
      <c r="B664" s="3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 ht="30.0" customHeight="1">
      <c r="A665" s="1"/>
      <c r="B665" s="3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 ht="30.0" customHeight="1">
      <c r="A666" s="1"/>
      <c r="B666" s="3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 ht="30.0" customHeight="1">
      <c r="A667" s="1"/>
      <c r="B667" s="3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 ht="30.0" customHeight="1">
      <c r="A668" s="1"/>
      <c r="B668" s="3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 ht="30.0" customHeight="1">
      <c r="A669" s="1"/>
      <c r="B669" s="3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 ht="30.0" customHeight="1">
      <c r="A670" s="1"/>
      <c r="B670" s="3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 ht="30.0" customHeight="1">
      <c r="A671" s="1"/>
      <c r="B671" s="3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 ht="30.0" customHeight="1">
      <c r="A672" s="1"/>
      <c r="B672" s="3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 ht="30.0" customHeight="1">
      <c r="A673" s="1"/>
      <c r="B673" s="3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 ht="30.0" customHeight="1">
      <c r="A674" s="1"/>
      <c r="B674" s="3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 ht="30.0" customHeight="1">
      <c r="A675" s="1"/>
      <c r="B675" s="3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 ht="30.0" customHeight="1">
      <c r="A676" s="1"/>
      <c r="B676" s="3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 ht="30.0" customHeight="1">
      <c r="A677" s="1"/>
      <c r="B677" s="3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 ht="30.0" customHeight="1">
      <c r="A678" s="1"/>
      <c r="B678" s="3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 ht="30.0" customHeight="1">
      <c r="A679" s="1"/>
      <c r="B679" s="3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 ht="30.0" customHeight="1">
      <c r="A680" s="1"/>
      <c r="B680" s="3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 ht="30.0" customHeight="1">
      <c r="A681" s="1"/>
      <c r="B681" s="3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 ht="30.0" customHeight="1">
      <c r="A682" s="1"/>
      <c r="B682" s="3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 ht="30.0" customHeight="1">
      <c r="A683" s="1"/>
      <c r="B683" s="3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 ht="30.0" customHeight="1">
      <c r="A684" s="1"/>
      <c r="B684" s="3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 ht="30.0" customHeight="1">
      <c r="A685" s="1"/>
      <c r="B685" s="3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 ht="30.0" customHeight="1">
      <c r="A686" s="1"/>
      <c r="B686" s="3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 ht="30.0" customHeight="1">
      <c r="A687" s="1"/>
      <c r="B687" s="3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 ht="30.0" customHeight="1">
      <c r="A688" s="1"/>
      <c r="B688" s="3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 ht="30.0" customHeight="1">
      <c r="A689" s="1"/>
      <c r="B689" s="3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 ht="30.0" customHeight="1">
      <c r="A690" s="1"/>
      <c r="B690" s="3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 ht="30.0" customHeight="1">
      <c r="A691" s="1"/>
      <c r="B691" s="3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 ht="30.0" customHeight="1">
      <c r="A692" s="1"/>
      <c r="B692" s="3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 ht="30.0" customHeight="1">
      <c r="A693" s="1"/>
      <c r="B693" s="3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 ht="30.0" customHeight="1">
      <c r="A694" s="1"/>
      <c r="B694" s="3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 ht="30.0" customHeight="1">
      <c r="A695" s="1"/>
      <c r="B695" s="3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 ht="30.0" customHeight="1">
      <c r="A696" s="1"/>
      <c r="B696" s="3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 ht="30.0" customHeight="1">
      <c r="A697" s="1"/>
      <c r="B697" s="3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 ht="30.0" customHeight="1">
      <c r="A698" s="1"/>
      <c r="B698" s="3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 ht="30.0" customHeight="1">
      <c r="A699" s="1"/>
      <c r="B699" s="3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 ht="30.0" customHeight="1">
      <c r="A700" s="1"/>
      <c r="B700" s="3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 ht="30.0" customHeight="1">
      <c r="A701" s="1"/>
      <c r="B701" s="3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 ht="30.0" customHeight="1">
      <c r="A702" s="1"/>
      <c r="B702" s="3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 ht="30.0" customHeight="1">
      <c r="A703" s="1"/>
      <c r="B703" s="3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 ht="30.0" customHeight="1">
      <c r="A704" s="1"/>
      <c r="B704" s="3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 ht="30.0" customHeight="1">
      <c r="A705" s="1"/>
      <c r="B705" s="3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 ht="30.0" customHeight="1">
      <c r="A706" s="1"/>
      <c r="B706" s="3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 ht="30.0" customHeight="1">
      <c r="A707" s="1"/>
      <c r="B707" s="3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 ht="30.0" customHeight="1">
      <c r="A708" s="1"/>
      <c r="B708" s="3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 ht="30.0" customHeight="1">
      <c r="A709" s="1"/>
      <c r="B709" s="3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 ht="30.0" customHeight="1">
      <c r="A710" s="1"/>
      <c r="B710" s="3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 ht="30.0" customHeight="1">
      <c r="A711" s="1"/>
      <c r="B711" s="3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 ht="30.0" customHeight="1">
      <c r="A712" s="1"/>
      <c r="B712" s="3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 ht="30.0" customHeight="1">
      <c r="A713" s="1"/>
      <c r="B713" s="3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 ht="30.0" customHeight="1">
      <c r="A714" s="1"/>
      <c r="B714" s="3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 ht="30.0" customHeight="1">
      <c r="A715" s="1"/>
      <c r="B715" s="3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 ht="30.0" customHeight="1">
      <c r="A716" s="1"/>
      <c r="B716" s="3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 ht="30.0" customHeight="1">
      <c r="A717" s="1"/>
      <c r="B717" s="3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 ht="30.0" customHeight="1">
      <c r="A718" s="1"/>
      <c r="B718" s="3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 ht="30.0" customHeight="1">
      <c r="A719" s="1"/>
      <c r="B719" s="3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 ht="30.0" customHeight="1">
      <c r="A720" s="1"/>
      <c r="B720" s="3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 ht="30.0" customHeight="1">
      <c r="A721" s="1"/>
      <c r="B721" s="3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 ht="30.0" customHeight="1">
      <c r="A722" s="1"/>
      <c r="B722" s="3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 ht="30.0" customHeight="1">
      <c r="A723" s="1"/>
      <c r="B723" s="3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 ht="30.0" customHeight="1">
      <c r="A724" s="1"/>
      <c r="B724" s="3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 ht="30.0" customHeight="1">
      <c r="A725" s="1"/>
      <c r="B725" s="3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 ht="30.0" customHeight="1">
      <c r="A726" s="1"/>
      <c r="B726" s="3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 ht="30.0" customHeight="1">
      <c r="A727" s="1"/>
      <c r="B727" s="3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 ht="30.0" customHeight="1">
      <c r="A728" s="1"/>
      <c r="B728" s="3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 ht="30.0" customHeight="1">
      <c r="A729" s="1"/>
      <c r="B729" s="3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 ht="30.0" customHeight="1">
      <c r="A730" s="1"/>
      <c r="B730" s="3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 ht="30.0" customHeight="1">
      <c r="A731" s="1"/>
      <c r="B731" s="3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 ht="30.0" customHeight="1">
      <c r="A732" s="1"/>
      <c r="B732" s="3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 ht="30.0" customHeight="1">
      <c r="A733" s="1"/>
      <c r="B733" s="3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 ht="30.0" customHeight="1">
      <c r="A734" s="1"/>
      <c r="B734" s="3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 ht="30.0" customHeight="1">
      <c r="A735" s="1"/>
      <c r="B735" s="3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 ht="30.0" customHeight="1">
      <c r="A736" s="1"/>
      <c r="B736" s="3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 ht="30.0" customHeight="1">
      <c r="A737" s="1"/>
      <c r="B737" s="3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 ht="30.0" customHeight="1">
      <c r="A738" s="1"/>
      <c r="B738" s="3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 ht="30.0" customHeight="1">
      <c r="A739" s="1"/>
      <c r="B739" s="3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 ht="30.0" customHeight="1">
      <c r="A740" s="1"/>
      <c r="B740" s="3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 ht="30.0" customHeight="1">
      <c r="A741" s="1"/>
      <c r="B741" s="3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 ht="30.0" customHeight="1">
      <c r="A742" s="1"/>
      <c r="B742" s="3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 ht="30.0" customHeight="1">
      <c r="A743" s="1"/>
      <c r="B743" s="3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 ht="30.0" customHeight="1">
      <c r="A744" s="1"/>
      <c r="B744" s="3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 ht="30.0" customHeight="1">
      <c r="A745" s="1"/>
      <c r="B745" s="3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 ht="30.0" customHeight="1">
      <c r="A746" s="1"/>
      <c r="B746" s="3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 ht="30.0" customHeight="1">
      <c r="A747" s="1"/>
      <c r="B747" s="3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 ht="30.0" customHeight="1">
      <c r="A748" s="1"/>
      <c r="B748" s="3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 ht="30.0" customHeight="1">
      <c r="A749" s="1"/>
      <c r="B749" s="3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 ht="30.0" customHeight="1">
      <c r="A750" s="1"/>
      <c r="B750" s="3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 ht="30.0" customHeight="1">
      <c r="A751" s="1"/>
      <c r="B751" s="3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 ht="30.0" customHeight="1">
      <c r="A752" s="1"/>
      <c r="B752" s="3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 ht="30.0" customHeight="1">
      <c r="A753" s="1"/>
      <c r="B753" s="3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 ht="30.0" customHeight="1">
      <c r="A754" s="1"/>
      <c r="B754" s="3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 ht="30.0" customHeight="1">
      <c r="A755" s="1"/>
      <c r="B755" s="3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 ht="30.0" customHeight="1">
      <c r="A756" s="1"/>
      <c r="B756" s="3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 ht="30.0" customHeight="1">
      <c r="A757" s="1"/>
      <c r="B757" s="3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 ht="30.0" customHeight="1">
      <c r="A758" s="1"/>
      <c r="B758" s="3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 ht="30.0" customHeight="1">
      <c r="A759" s="1"/>
      <c r="B759" s="3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 ht="30.0" customHeight="1">
      <c r="A760" s="1"/>
      <c r="B760" s="3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 ht="30.0" customHeight="1">
      <c r="A761" s="1"/>
      <c r="B761" s="3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 ht="30.0" customHeight="1">
      <c r="A762" s="1"/>
      <c r="B762" s="3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 ht="30.0" customHeight="1">
      <c r="A763" s="1"/>
      <c r="B763" s="3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 ht="30.0" customHeight="1">
      <c r="A764" s="1"/>
      <c r="B764" s="3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 ht="30.0" customHeight="1">
      <c r="A765" s="1"/>
      <c r="B765" s="3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 ht="30.0" customHeight="1">
      <c r="A766" s="1"/>
      <c r="B766" s="3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 ht="30.0" customHeight="1">
      <c r="A767" s="1"/>
      <c r="B767" s="3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 ht="30.0" customHeight="1">
      <c r="A768" s="1"/>
      <c r="B768" s="3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 ht="30.0" customHeight="1">
      <c r="A769" s="1"/>
      <c r="B769" s="3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 ht="30.0" customHeight="1">
      <c r="A770" s="1"/>
      <c r="B770" s="3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 ht="30.0" customHeight="1">
      <c r="A771" s="1"/>
      <c r="B771" s="3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 ht="30.0" customHeight="1">
      <c r="A772" s="1"/>
      <c r="B772" s="3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 ht="30.0" customHeight="1">
      <c r="A773" s="1"/>
      <c r="B773" s="3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 ht="30.0" customHeight="1">
      <c r="A774" s="1"/>
      <c r="B774" s="3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 ht="30.0" customHeight="1">
      <c r="A775" s="1"/>
      <c r="B775" s="3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 ht="30.0" customHeight="1">
      <c r="A776" s="1"/>
      <c r="B776" s="3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 ht="30.0" customHeight="1">
      <c r="A777" s="1"/>
      <c r="B777" s="3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 ht="30.0" customHeight="1">
      <c r="A778" s="1"/>
      <c r="B778" s="3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 ht="30.0" customHeight="1">
      <c r="A779" s="1"/>
      <c r="B779" s="3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 ht="30.0" customHeight="1">
      <c r="A780" s="1"/>
      <c r="B780" s="3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 ht="30.0" customHeight="1">
      <c r="A781" s="1"/>
      <c r="B781" s="3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 ht="30.0" customHeight="1">
      <c r="A782" s="1"/>
      <c r="B782" s="3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 ht="30.0" customHeight="1">
      <c r="A783" s="1"/>
      <c r="B783" s="3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 ht="30.0" customHeight="1">
      <c r="A784" s="1"/>
      <c r="B784" s="3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 ht="30.0" customHeight="1">
      <c r="A785" s="1"/>
      <c r="B785" s="3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 ht="30.0" customHeight="1">
      <c r="A786" s="1"/>
      <c r="B786" s="3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 ht="30.0" customHeight="1">
      <c r="A787" s="1"/>
      <c r="B787" s="3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 ht="30.0" customHeight="1">
      <c r="A788" s="1"/>
      <c r="B788" s="3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 ht="30.0" customHeight="1">
      <c r="A789" s="1"/>
      <c r="B789" s="3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 ht="30.0" customHeight="1">
      <c r="A790" s="1"/>
      <c r="B790" s="3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 ht="30.0" customHeight="1">
      <c r="A791" s="1"/>
      <c r="B791" s="3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 ht="30.0" customHeight="1">
      <c r="A792" s="1"/>
      <c r="B792" s="3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 ht="30.0" customHeight="1">
      <c r="A793" s="1"/>
      <c r="B793" s="3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 ht="30.0" customHeight="1">
      <c r="A794" s="1"/>
      <c r="B794" s="3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 ht="30.0" customHeight="1">
      <c r="A795" s="1"/>
      <c r="B795" s="3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 ht="30.0" customHeight="1">
      <c r="A796" s="1"/>
      <c r="B796" s="3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 ht="30.0" customHeight="1">
      <c r="A797" s="1"/>
      <c r="B797" s="3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 ht="30.0" customHeight="1">
      <c r="A798" s="1"/>
      <c r="B798" s="3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 ht="30.0" customHeight="1">
      <c r="A799" s="1"/>
      <c r="B799" s="3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 ht="30.0" customHeight="1">
      <c r="A800" s="1"/>
      <c r="B800" s="3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 ht="30.0" customHeight="1">
      <c r="A801" s="1"/>
      <c r="B801" s="3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 ht="30.0" customHeight="1">
      <c r="A802" s="1"/>
      <c r="B802" s="3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 ht="30.0" customHeight="1">
      <c r="A803" s="1"/>
      <c r="B803" s="3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 ht="30.0" customHeight="1">
      <c r="A804" s="1"/>
      <c r="B804" s="3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 ht="30.0" customHeight="1">
      <c r="A805" s="1"/>
      <c r="B805" s="3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 ht="30.0" customHeight="1">
      <c r="A806" s="1"/>
      <c r="B806" s="3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 ht="30.0" customHeight="1">
      <c r="A807" s="1"/>
      <c r="B807" s="3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 ht="30.0" customHeight="1">
      <c r="A808" s="1"/>
      <c r="B808" s="3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 ht="30.0" customHeight="1">
      <c r="A809" s="1"/>
      <c r="B809" s="3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 ht="30.0" customHeight="1">
      <c r="A810" s="1"/>
      <c r="B810" s="3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 ht="30.0" customHeight="1">
      <c r="A811" s="1"/>
      <c r="B811" s="3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 ht="30.0" customHeight="1">
      <c r="A812" s="1"/>
      <c r="B812" s="3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 ht="30.0" customHeight="1">
      <c r="A813" s="1"/>
      <c r="B813" s="3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 ht="30.0" customHeight="1">
      <c r="A814" s="1"/>
      <c r="B814" s="3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 ht="30.0" customHeight="1">
      <c r="A815" s="1"/>
      <c r="B815" s="3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 ht="30.0" customHeight="1">
      <c r="A816" s="1"/>
      <c r="B816" s="3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 ht="30.0" customHeight="1">
      <c r="A817" s="1"/>
      <c r="B817" s="3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 ht="30.0" customHeight="1">
      <c r="A818" s="1"/>
      <c r="B818" s="3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 ht="30.0" customHeight="1">
      <c r="A819" s="1"/>
      <c r="B819" s="3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 ht="30.0" customHeight="1">
      <c r="A820" s="1"/>
      <c r="B820" s="3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 ht="30.0" customHeight="1">
      <c r="A821" s="1"/>
      <c r="B821" s="3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 ht="30.0" customHeight="1">
      <c r="A822" s="1"/>
      <c r="B822" s="3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 ht="30.0" customHeight="1">
      <c r="A823" s="1"/>
      <c r="B823" s="3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 ht="30.0" customHeight="1">
      <c r="A824" s="1"/>
      <c r="B824" s="3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 ht="30.0" customHeight="1">
      <c r="A825" s="1"/>
      <c r="B825" s="3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 ht="30.0" customHeight="1">
      <c r="A826" s="1"/>
      <c r="B826" s="3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 ht="30.0" customHeight="1">
      <c r="A827" s="1"/>
      <c r="B827" s="3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 ht="30.0" customHeight="1">
      <c r="A828" s="1"/>
      <c r="B828" s="3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 ht="30.0" customHeight="1">
      <c r="A829" s="1"/>
      <c r="B829" s="3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 ht="30.0" customHeight="1">
      <c r="A830" s="1"/>
      <c r="B830" s="3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 ht="30.0" customHeight="1">
      <c r="A831" s="1"/>
      <c r="B831" s="3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 ht="30.0" customHeight="1">
      <c r="A832" s="1"/>
      <c r="B832" s="3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 ht="30.0" customHeight="1">
      <c r="A833" s="1"/>
      <c r="B833" s="3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 ht="30.0" customHeight="1">
      <c r="A834" s="1"/>
      <c r="B834" s="3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 ht="30.0" customHeight="1">
      <c r="A835" s="1"/>
      <c r="B835" s="3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 ht="30.0" customHeight="1">
      <c r="A836" s="1"/>
      <c r="B836" s="3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 ht="30.0" customHeight="1">
      <c r="A837" s="1"/>
      <c r="B837" s="3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 ht="30.0" customHeight="1">
      <c r="A838" s="1"/>
      <c r="B838" s="3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 ht="30.0" customHeight="1">
      <c r="A839" s="1"/>
      <c r="B839" s="3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 ht="30.0" customHeight="1">
      <c r="A840" s="1"/>
      <c r="B840" s="3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 ht="30.0" customHeight="1">
      <c r="A841" s="1"/>
      <c r="B841" s="3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 ht="30.0" customHeight="1">
      <c r="A842" s="1"/>
      <c r="B842" s="3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 ht="30.0" customHeight="1">
      <c r="A843" s="1"/>
      <c r="B843" s="3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 ht="30.0" customHeight="1">
      <c r="A844" s="1"/>
      <c r="B844" s="3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 ht="30.0" customHeight="1">
      <c r="A845" s="1"/>
      <c r="B845" s="3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 ht="30.0" customHeight="1">
      <c r="A846" s="1"/>
      <c r="B846" s="3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 ht="30.0" customHeight="1">
      <c r="A847" s="1"/>
      <c r="B847" s="3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 ht="30.0" customHeight="1">
      <c r="A848" s="1"/>
      <c r="B848" s="3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 ht="30.0" customHeight="1">
      <c r="A849" s="1"/>
      <c r="B849" s="3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 ht="30.0" customHeight="1">
      <c r="A850" s="1"/>
      <c r="B850" s="3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 ht="30.0" customHeight="1">
      <c r="A851" s="1"/>
      <c r="B851" s="3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 ht="30.0" customHeight="1">
      <c r="A852" s="1"/>
      <c r="B852" s="3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 ht="30.0" customHeight="1">
      <c r="A853" s="1"/>
      <c r="B853" s="3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 ht="30.0" customHeight="1">
      <c r="A854" s="1"/>
      <c r="B854" s="3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 ht="30.0" customHeight="1">
      <c r="A855" s="1"/>
      <c r="B855" s="3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 ht="30.0" customHeight="1">
      <c r="A856" s="1"/>
      <c r="B856" s="3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 ht="30.0" customHeight="1">
      <c r="A857" s="1"/>
      <c r="B857" s="3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 ht="30.0" customHeight="1">
      <c r="A858" s="1"/>
      <c r="B858" s="3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 ht="30.0" customHeight="1">
      <c r="A859" s="1"/>
      <c r="B859" s="3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 ht="30.0" customHeight="1">
      <c r="A860" s="1"/>
      <c r="B860" s="3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 ht="30.0" customHeight="1">
      <c r="A861" s="1"/>
      <c r="B861" s="3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 ht="30.0" customHeight="1">
      <c r="A862" s="1"/>
      <c r="B862" s="3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 ht="30.0" customHeight="1">
      <c r="A863" s="1"/>
      <c r="B863" s="3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 ht="30.0" customHeight="1">
      <c r="A864" s="1"/>
      <c r="B864" s="3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 ht="30.0" customHeight="1">
      <c r="A865" s="1"/>
      <c r="B865" s="3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 ht="30.0" customHeight="1">
      <c r="A866" s="1"/>
      <c r="B866" s="3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 ht="30.0" customHeight="1">
      <c r="A867" s="1"/>
      <c r="B867" s="3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 ht="30.0" customHeight="1">
      <c r="A868" s="1"/>
      <c r="B868" s="3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 ht="30.0" customHeight="1">
      <c r="A869" s="1"/>
      <c r="B869" s="3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 ht="30.0" customHeight="1">
      <c r="A870" s="1"/>
      <c r="B870" s="3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 ht="30.0" customHeight="1">
      <c r="A871" s="1"/>
      <c r="B871" s="3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 ht="30.0" customHeight="1">
      <c r="A872" s="1"/>
      <c r="B872" s="3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 ht="30.0" customHeight="1">
      <c r="A873" s="1"/>
      <c r="B873" s="3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 ht="30.0" customHeight="1">
      <c r="A874" s="1"/>
      <c r="B874" s="3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 ht="30.0" customHeight="1">
      <c r="A875" s="1"/>
      <c r="B875" s="3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 ht="30.0" customHeight="1">
      <c r="A876" s="1"/>
      <c r="B876" s="3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 ht="30.0" customHeight="1">
      <c r="A877" s="1"/>
      <c r="B877" s="3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 ht="30.0" customHeight="1">
      <c r="A878" s="1"/>
      <c r="B878" s="3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 ht="30.0" customHeight="1">
      <c r="A879" s="1"/>
      <c r="B879" s="3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 ht="30.0" customHeight="1">
      <c r="A880" s="1"/>
      <c r="B880" s="3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 ht="30.0" customHeight="1">
      <c r="A881" s="1"/>
      <c r="B881" s="3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 ht="30.0" customHeight="1">
      <c r="A882" s="1"/>
      <c r="B882" s="3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 ht="30.0" customHeight="1">
      <c r="A883" s="1"/>
      <c r="B883" s="3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 ht="30.0" customHeight="1">
      <c r="A884" s="1"/>
      <c r="B884" s="3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 ht="30.0" customHeight="1">
      <c r="A885" s="1"/>
      <c r="B885" s="3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 ht="30.0" customHeight="1">
      <c r="A886" s="1"/>
      <c r="B886" s="3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 ht="30.0" customHeight="1">
      <c r="A887" s="1"/>
      <c r="B887" s="3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 ht="30.0" customHeight="1">
      <c r="A888" s="1"/>
      <c r="B888" s="3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 ht="30.0" customHeight="1">
      <c r="A889" s="1"/>
      <c r="B889" s="3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 ht="30.0" customHeight="1">
      <c r="A890" s="1"/>
      <c r="B890" s="3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 ht="30.0" customHeight="1">
      <c r="A891" s="1"/>
      <c r="B891" s="3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 ht="30.0" customHeight="1">
      <c r="A892" s="1"/>
      <c r="B892" s="3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 ht="30.0" customHeight="1">
      <c r="A893" s="1"/>
      <c r="B893" s="3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 ht="30.0" customHeight="1">
      <c r="A894" s="1"/>
      <c r="B894" s="3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 ht="30.0" customHeight="1">
      <c r="A895" s="1"/>
      <c r="B895" s="3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 ht="30.0" customHeight="1">
      <c r="A896" s="1"/>
      <c r="B896" s="3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 ht="30.0" customHeight="1">
      <c r="A897" s="1"/>
      <c r="B897" s="3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 ht="30.0" customHeight="1">
      <c r="A898" s="1"/>
      <c r="B898" s="3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 ht="30.0" customHeight="1">
      <c r="A899" s="1"/>
      <c r="B899" s="3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 ht="30.0" customHeight="1">
      <c r="A900" s="1"/>
      <c r="B900" s="3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 ht="30.0" customHeight="1">
      <c r="A901" s="1"/>
      <c r="B901" s="3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 ht="30.0" customHeight="1">
      <c r="A902" s="1"/>
      <c r="B902" s="3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 ht="30.0" customHeight="1">
      <c r="A903" s="1"/>
      <c r="B903" s="3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 ht="30.0" customHeight="1">
      <c r="A904" s="1"/>
      <c r="B904" s="3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 ht="30.0" customHeight="1">
      <c r="A905" s="1"/>
      <c r="B905" s="3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 ht="30.0" customHeight="1">
      <c r="A906" s="1"/>
      <c r="B906" s="3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 ht="30.0" customHeight="1">
      <c r="A907" s="1"/>
      <c r="B907" s="3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 ht="30.0" customHeight="1">
      <c r="A908" s="1"/>
      <c r="B908" s="3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 ht="30.0" customHeight="1">
      <c r="A909" s="1"/>
      <c r="B909" s="3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 ht="30.0" customHeight="1">
      <c r="A910" s="1"/>
      <c r="B910" s="3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 ht="30.0" customHeight="1">
      <c r="A911" s="1"/>
      <c r="B911" s="3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 ht="30.0" customHeight="1">
      <c r="A912" s="1"/>
      <c r="B912" s="3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 ht="30.0" customHeight="1">
      <c r="A913" s="1"/>
      <c r="B913" s="3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 ht="30.0" customHeight="1">
      <c r="A914" s="1"/>
      <c r="B914" s="3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 ht="30.0" customHeight="1">
      <c r="A915" s="1"/>
      <c r="B915" s="3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 ht="30.0" customHeight="1">
      <c r="A916" s="1"/>
      <c r="B916" s="3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 ht="30.0" customHeight="1">
      <c r="A917" s="1"/>
      <c r="B917" s="3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 ht="30.0" customHeight="1">
      <c r="A918" s="1"/>
      <c r="B918" s="3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 ht="30.0" customHeight="1">
      <c r="A919" s="1"/>
      <c r="B919" s="3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 ht="30.0" customHeight="1">
      <c r="A920" s="1"/>
      <c r="B920" s="3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 ht="30.0" customHeight="1">
      <c r="A921" s="1"/>
      <c r="B921" s="3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 ht="30.0" customHeight="1">
      <c r="A922" s="1"/>
      <c r="B922" s="3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 ht="30.0" customHeight="1">
      <c r="A923" s="1"/>
      <c r="B923" s="3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 ht="30.0" customHeight="1">
      <c r="A924" s="1"/>
      <c r="B924" s="3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 ht="30.0" customHeight="1">
      <c r="A925" s="1"/>
      <c r="B925" s="3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 ht="30.0" customHeight="1">
      <c r="A926" s="1"/>
      <c r="B926" s="3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 ht="30.0" customHeight="1">
      <c r="A927" s="1"/>
      <c r="B927" s="3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 ht="30.0" customHeight="1">
      <c r="A928" s="1"/>
      <c r="B928" s="3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 ht="30.0" customHeight="1">
      <c r="A929" s="1"/>
      <c r="B929" s="3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 ht="30.0" customHeight="1">
      <c r="A930" s="1"/>
      <c r="B930" s="3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 ht="30.0" customHeight="1">
      <c r="A931" s="1"/>
      <c r="B931" s="3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 ht="30.0" customHeight="1">
      <c r="A932" s="1"/>
      <c r="B932" s="3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 ht="30.0" customHeight="1">
      <c r="A933" s="1"/>
      <c r="B933" s="3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 ht="30.0" customHeight="1">
      <c r="A934" s="1"/>
      <c r="B934" s="3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 ht="30.0" customHeight="1">
      <c r="A935" s="1"/>
      <c r="B935" s="3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 ht="30.0" customHeight="1">
      <c r="A936" s="1"/>
      <c r="B936" s="3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 ht="30.0" customHeight="1">
      <c r="A937" s="1"/>
      <c r="B937" s="3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 ht="30.0" customHeight="1">
      <c r="A938" s="1"/>
      <c r="B938" s="3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 ht="30.0" customHeight="1">
      <c r="A939" s="1"/>
      <c r="B939" s="3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 ht="30.0" customHeight="1">
      <c r="A940" s="1"/>
      <c r="B940" s="3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 ht="30.0" customHeight="1">
      <c r="A941" s="1"/>
      <c r="B941" s="3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 ht="30.0" customHeight="1">
      <c r="A942" s="1"/>
      <c r="B942" s="3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 ht="30.0" customHeight="1">
      <c r="A943" s="1"/>
      <c r="B943" s="3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 ht="30.0" customHeight="1">
      <c r="A944" s="1"/>
      <c r="B944" s="3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 ht="30.0" customHeight="1">
      <c r="A945" s="1"/>
      <c r="B945" s="3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 ht="30.0" customHeight="1">
      <c r="A946" s="1"/>
      <c r="B946" s="3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 ht="30.0" customHeight="1">
      <c r="A947" s="1"/>
      <c r="B947" s="3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 ht="30.0" customHeight="1">
      <c r="A948" s="1"/>
      <c r="B948" s="3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 ht="30.0" customHeight="1">
      <c r="A949" s="1"/>
      <c r="B949" s="3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 ht="30.0" customHeight="1">
      <c r="A950" s="1"/>
      <c r="B950" s="3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 ht="30.0" customHeight="1">
      <c r="A951" s="1"/>
      <c r="B951" s="3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 ht="30.0" customHeight="1">
      <c r="A952" s="1"/>
      <c r="B952" s="3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 ht="30.0" customHeight="1">
      <c r="A953" s="1"/>
      <c r="B953" s="3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 ht="30.0" customHeight="1">
      <c r="A954" s="1"/>
      <c r="B954" s="3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 ht="30.0" customHeight="1">
      <c r="A955" s="1"/>
      <c r="B955" s="3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 ht="30.0" customHeight="1">
      <c r="A956" s="1"/>
      <c r="B956" s="3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 ht="30.0" customHeight="1">
      <c r="A957" s="1"/>
      <c r="B957" s="3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 ht="30.0" customHeight="1">
      <c r="A958" s="1"/>
      <c r="B958" s="3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 ht="30.0" customHeight="1">
      <c r="A959" s="1"/>
      <c r="B959" s="3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 ht="30.0" customHeight="1">
      <c r="A960" s="1"/>
      <c r="B960" s="3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 ht="30.0" customHeight="1">
      <c r="A961" s="1"/>
      <c r="B961" s="3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 ht="30.0" customHeight="1">
      <c r="A962" s="1"/>
      <c r="B962" s="3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 ht="30.0" customHeight="1">
      <c r="A963" s="1"/>
      <c r="B963" s="3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 ht="30.0" customHeight="1">
      <c r="A964" s="1"/>
      <c r="B964" s="3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 ht="30.0" customHeight="1">
      <c r="A965" s="1"/>
      <c r="B965" s="3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 ht="30.0" customHeight="1">
      <c r="A966" s="1"/>
      <c r="B966" s="3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 ht="30.0" customHeight="1">
      <c r="A967" s="1"/>
      <c r="B967" s="3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 ht="30.0" customHeight="1">
      <c r="A968" s="1"/>
      <c r="B968" s="3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 ht="30.0" customHeight="1">
      <c r="A969" s="1"/>
      <c r="B969" s="3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 ht="30.0" customHeight="1">
      <c r="A970" s="1"/>
      <c r="B970" s="3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 ht="30.0" customHeight="1">
      <c r="A971" s="1"/>
      <c r="B971" s="3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 ht="30.0" customHeight="1">
      <c r="A972" s="1"/>
      <c r="B972" s="3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 ht="30.0" customHeight="1">
      <c r="A973" s="1"/>
      <c r="B973" s="3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 ht="30.0" customHeight="1">
      <c r="A974" s="1"/>
      <c r="B974" s="3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 ht="30.0" customHeight="1">
      <c r="A975" s="1"/>
      <c r="B975" s="3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 ht="30.0" customHeight="1">
      <c r="A976" s="1"/>
      <c r="B976" s="3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 ht="30.0" customHeight="1">
      <c r="A977" s="1"/>
      <c r="B977" s="3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 ht="30.0" customHeight="1">
      <c r="A978" s="1"/>
      <c r="B978" s="3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 ht="30.0" customHeight="1">
      <c r="A979" s="1"/>
      <c r="B979" s="3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 ht="30.0" customHeight="1">
      <c r="A980" s="1"/>
      <c r="B980" s="3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 ht="30.0" customHeight="1">
      <c r="A981" s="1"/>
      <c r="B981" s="3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 ht="30.0" customHeight="1">
      <c r="A982" s="1"/>
      <c r="B982" s="3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 ht="30.0" customHeight="1">
      <c r="A983" s="1"/>
      <c r="B983" s="3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 ht="30.0" customHeight="1">
      <c r="A984" s="1"/>
      <c r="B984" s="3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 ht="30.0" customHeight="1">
      <c r="A985" s="1"/>
      <c r="B985" s="3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 ht="30.0" customHeight="1">
      <c r="A986" s="1"/>
      <c r="B986" s="3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 ht="30.0" customHeight="1">
      <c r="A987" s="1"/>
      <c r="B987" s="3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 ht="30.0" customHeight="1">
      <c r="A988" s="1"/>
      <c r="B988" s="3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 ht="30.0" customHeight="1">
      <c r="A989" s="1"/>
      <c r="B989" s="3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 ht="30.0" customHeight="1">
      <c r="A990" s="1"/>
      <c r="B990" s="3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 ht="30.0" customHeight="1">
      <c r="A991" s="1"/>
      <c r="B991" s="3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 ht="30.0" customHeight="1">
      <c r="A992" s="1"/>
      <c r="B992" s="3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 ht="30.0" customHeight="1">
      <c r="A993" s="1"/>
      <c r="B993" s="3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 ht="30.0" customHeight="1">
      <c r="A994" s="1"/>
      <c r="B994" s="3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 ht="30.0" customHeight="1">
      <c r="A995" s="1"/>
      <c r="B995" s="3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 ht="30.0" customHeight="1">
      <c r="A996" s="1"/>
      <c r="B996" s="3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 ht="30.0" customHeight="1">
      <c r="A997" s="1"/>
      <c r="B997" s="3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 ht="30.0" customHeight="1">
      <c r="A998" s="1"/>
      <c r="B998" s="3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 ht="30.0" customHeight="1">
      <c r="A999" s="1"/>
      <c r="B999" s="3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  <row r="1000" ht="30.0" customHeight="1">
      <c r="A1000" s="1"/>
      <c r="B1000" s="3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</row>
  </sheetData>
  <mergeCells count="43">
    <mergeCell ref="AE86:AE87"/>
    <mergeCell ref="AC86:AC87"/>
    <mergeCell ref="AD86:AD87"/>
    <mergeCell ref="X88:Y88"/>
    <mergeCell ref="X89:Y89"/>
    <mergeCell ref="X86:Y87"/>
    <mergeCell ref="AI86:AI87"/>
    <mergeCell ref="AH86:AH87"/>
    <mergeCell ref="AF86:AF87"/>
    <mergeCell ref="AG86:AG87"/>
    <mergeCell ref="AA86:AA87"/>
    <mergeCell ref="K67:L67"/>
    <mergeCell ref="K64:N64"/>
    <mergeCell ref="K66:L66"/>
    <mergeCell ref="K65:L65"/>
    <mergeCell ref="X99:Y99"/>
    <mergeCell ref="X100:Y100"/>
    <mergeCell ref="X97:Y97"/>
    <mergeCell ref="X98:Y98"/>
    <mergeCell ref="X96:Y96"/>
    <mergeCell ref="X95:Y95"/>
    <mergeCell ref="X93:Y93"/>
    <mergeCell ref="X94:Y94"/>
    <mergeCell ref="C85:G85"/>
    <mergeCell ref="K68:L68"/>
    <mergeCell ref="K69:L69"/>
    <mergeCell ref="F86:G86"/>
    <mergeCell ref="C88:M88"/>
    <mergeCell ref="C86:E86"/>
    <mergeCell ref="C104:M104"/>
    <mergeCell ref="A8:A9"/>
    <mergeCell ref="A10:A11"/>
    <mergeCell ref="A12:A13"/>
    <mergeCell ref="C3:H3"/>
    <mergeCell ref="R86:S87"/>
    <mergeCell ref="T86:U87"/>
    <mergeCell ref="X91:Y91"/>
    <mergeCell ref="X92:Y92"/>
    <mergeCell ref="A17:A18"/>
    <mergeCell ref="A19:A20"/>
    <mergeCell ref="X90:Y90"/>
    <mergeCell ref="Z86:Z87"/>
    <mergeCell ref="AB86:AB87"/>
  </mergeCells>
  <conditionalFormatting sqref="Y101:AA104">
    <cfRule type="containsText" dxfId="3" priority="1" operator="containsText" text="muito baixo">
      <formula>NOT(ISERROR(SEARCH(("muito baixo"),(Y101))))</formula>
    </cfRule>
  </conditionalFormatting>
  <conditionalFormatting sqref="AE100">
    <cfRule type="containsText" dxfId="3" priority="2" operator="containsText" text="muito baixo">
      <formula>NOT(ISERROR(SEARCH(("muito baixo"),(AE100))))</formula>
    </cfRule>
  </conditionalFormatting>
  <conditionalFormatting sqref="AF88">
    <cfRule type="containsText" dxfId="3" priority="3" operator="containsText" text="muito baixo">
      <formula>NOT(ISERROR(SEARCH(("muito baixo"),(AF88))))</formula>
    </cfRule>
  </conditionalFormatting>
  <conditionalFormatting sqref="AF100">
    <cfRule type="containsText" dxfId="3" priority="4" operator="containsText" text="muito baixo">
      <formula>NOT(ISERROR(SEARCH(("muito baixo"),(AF100))))</formula>
    </cfRule>
  </conditionalFormatting>
  <conditionalFormatting sqref="AB88:AB89 AD88:AD89">
    <cfRule type="containsText" dxfId="3" priority="5" operator="containsText" text="muito baixo">
      <formula>NOT(ISERROR(SEARCH(("muito baixo"),(AB88))))</formula>
    </cfRule>
  </conditionalFormatting>
  <conditionalFormatting sqref="AB90:AB100 AD90:AD100">
    <cfRule type="containsText" dxfId="3" priority="6" operator="containsText" text="muito baixo">
      <formula>NOT(ISERROR(SEARCH(("muito baixo"),(AB90))))</formula>
    </cfRule>
  </conditionalFormatting>
  <conditionalFormatting sqref="AC100">
    <cfRule type="containsText" dxfId="3" priority="7" operator="containsText" text="muito baixo">
      <formula>NOT(ISERROR(SEARCH(("muito baixo"),(AC100))))</formula>
    </cfRule>
  </conditionalFormatting>
  <conditionalFormatting sqref="AH88:AH89">
    <cfRule type="containsText" dxfId="3" priority="8" operator="containsText" text="muito baixo">
      <formula>NOT(ISERROR(SEARCH(("muito baixo"),(AH88))))</formula>
    </cfRule>
  </conditionalFormatting>
  <conditionalFormatting sqref="AI88:AI89">
    <cfRule type="containsText" dxfId="3" priority="9" operator="containsText" text="muito baixo">
      <formula>NOT(ISERROR(SEARCH(("muito baixo"),(AI88))))</formula>
    </cfRule>
  </conditionalFormatting>
  <conditionalFormatting sqref="AF89:AF99">
    <cfRule type="containsText" dxfId="3" priority="10" operator="containsText" text="muito baixo">
      <formula>NOT(ISERROR(SEARCH(("muito baixo"),(AF89))))</formula>
    </cfRule>
  </conditionalFormatting>
  <drawing r:id="rId2"/>
  <legacyDrawing r:id="rId3"/>
</worksheet>
</file>