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230\20191216_授業関連\統計学B\13_演習問題\"/>
    </mc:Choice>
  </mc:AlternateContent>
  <xr:revisionPtr revIDLastSave="0" documentId="13_ncr:1_{9204E4E9-A8DC-4CD0-BAE2-492FE848357A}" xr6:coauthVersionLast="45" xr6:coauthVersionMax="45" xr10:uidLastSave="{00000000-0000-0000-0000-000000000000}"/>
  <bookViews>
    <workbookView xWindow="-120" yWindow="-120" windowWidth="24240" windowHeight="13140" activeTab="1" xr2:uid="{A82AFDEF-BEA1-4705-987C-81C7E8E2C6AB}"/>
  </bookViews>
  <sheets>
    <sheet name="Q1" sheetId="4" r:id="rId1"/>
    <sheet name="Q2" sheetId="1" r:id="rId2"/>
    <sheet name="Q3" sheetId="2" r:id="rId3"/>
    <sheet name="Q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0" i="3" l="1"/>
  <c r="Z19" i="3"/>
  <c r="Z21" i="3"/>
  <c r="Z16" i="3"/>
  <c r="Z15" i="3"/>
  <c r="Z4" i="3"/>
  <c r="F10" i="2"/>
  <c r="F9" i="2"/>
  <c r="E6" i="2"/>
  <c r="D2" i="1"/>
  <c r="Z11" i="3" l="1"/>
  <c r="Z3" i="3"/>
  <c r="D6" i="3" s="1"/>
  <c r="D7" i="3" s="1"/>
  <c r="F6" i="2"/>
  <c r="D7" i="2"/>
  <c r="E7" i="2" s="1"/>
  <c r="F7" i="2" s="1"/>
  <c r="D6" i="2"/>
  <c r="G2" i="1"/>
  <c r="G3" i="1"/>
  <c r="C7" i="1"/>
  <c r="C8" i="1" s="1"/>
  <c r="E8" i="4"/>
  <c r="E7" i="4"/>
  <c r="D8" i="4"/>
  <c r="D7" i="4"/>
  <c r="C10" i="4"/>
  <c r="C11" i="4" s="1"/>
  <c r="C9" i="4"/>
  <c r="D9" i="4" s="1"/>
  <c r="C8" i="4"/>
  <c r="G2" i="4"/>
  <c r="D4" i="4"/>
  <c r="Q6" i="3" l="1"/>
  <c r="Q7" i="3" s="1"/>
  <c r="P6" i="3"/>
  <c r="P7" i="3" s="1"/>
  <c r="K6" i="3"/>
  <c r="K7" i="3" s="1"/>
  <c r="J6" i="3"/>
  <c r="J7" i="3" s="1"/>
  <c r="S6" i="3"/>
  <c r="S7" i="3" s="1"/>
  <c r="R6" i="3"/>
  <c r="R7" i="3" s="1"/>
  <c r="I6" i="3"/>
  <c r="I7" i="3" s="1"/>
  <c r="H6" i="3"/>
  <c r="H7" i="3" s="1"/>
  <c r="C6" i="3"/>
  <c r="C7" i="3" s="1"/>
  <c r="V6" i="3"/>
  <c r="V7" i="3" s="1"/>
  <c r="N6" i="3"/>
  <c r="N7" i="3" s="1"/>
  <c r="F6" i="3"/>
  <c r="F7" i="3" s="1"/>
  <c r="O6" i="3"/>
  <c r="O7" i="3" s="1"/>
  <c r="G6" i="3"/>
  <c r="G7" i="3" s="1"/>
  <c r="U6" i="3"/>
  <c r="U7" i="3" s="1"/>
  <c r="M6" i="3"/>
  <c r="M7" i="3" s="1"/>
  <c r="E6" i="3"/>
  <c r="E7" i="3" s="1"/>
  <c r="T6" i="3"/>
  <c r="T7" i="3" s="1"/>
  <c r="L6" i="3"/>
  <c r="L7" i="3" s="1"/>
  <c r="D11" i="4"/>
  <c r="E11" i="4"/>
  <c r="C12" i="4"/>
  <c r="E9" i="4"/>
  <c r="E10" i="4"/>
  <c r="F12" i="4"/>
  <c r="D10" i="4"/>
  <c r="G3" i="4"/>
  <c r="F7" i="4"/>
  <c r="G7" i="4" s="1"/>
  <c r="F8" i="4"/>
  <c r="G8" i="4" s="1"/>
  <c r="F11" i="4"/>
  <c r="F9" i="4"/>
  <c r="G9" i="4" s="1"/>
  <c r="F10" i="4"/>
  <c r="C9" i="1"/>
  <c r="D9" i="1" s="1"/>
  <c r="Z7" i="3" l="1"/>
  <c r="Z9" i="3" s="1"/>
  <c r="Z12" i="3" s="1"/>
  <c r="G10" i="4"/>
  <c r="G11" i="4"/>
  <c r="E12" i="4"/>
  <c r="D12" i="4"/>
  <c r="G12" i="4" s="1"/>
  <c r="D8" i="1"/>
  <c r="D7" i="1"/>
  <c r="D6" i="1"/>
  <c r="C10" i="1"/>
  <c r="D10" i="1" s="1"/>
  <c r="C11" i="1" l="1"/>
  <c r="D11" i="1" s="1"/>
  <c r="C12" i="1" l="1"/>
  <c r="D12" i="1" s="1"/>
  <c r="C13" i="1" l="1"/>
  <c r="D13" i="1" s="1"/>
  <c r="C14" i="1" l="1"/>
  <c r="D14" i="1" s="1"/>
  <c r="C15" i="1" l="1"/>
  <c r="D15" i="1" s="1"/>
  <c r="C16" i="1" l="1"/>
  <c r="C17" i="1" l="1"/>
  <c r="D16" i="1"/>
  <c r="C18" i="1" l="1"/>
  <c r="D17" i="1"/>
  <c r="C19" i="1" l="1"/>
  <c r="D18" i="1"/>
  <c r="C20" i="1" l="1"/>
  <c r="D19" i="1"/>
  <c r="C21" i="1" l="1"/>
  <c r="D21" i="1" s="1"/>
  <c r="D20" i="1"/>
</calcChain>
</file>

<file path=xl/sharedStrings.xml><?xml version="1.0" encoding="utf-8"?>
<sst xmlns="http://schemas.openxmlformats.org/spreadsheetml/2006/main" count="43" uniqueCount="34">
  <si>
    <t>pi</t>
    <phoneticPr fontId="1"/>
  </si>
  <si>
    <t>人数</t>
    <rPh sb="0" eb="2">
      <t>ニンズウ</t>
    </rPh>
    <phoneticPr fontId="1"/>
  </si>
  <si>
    <t>n</t>
    <phoneticPr fontId="1"/>
  </si>
  <si>
    <t>(1-pi)</t>
    <phoneticPr fontId="1"/>
  </si>
  <si>
    <t>E(x)</t>
    <phoneticPr fontId="1"/>
  </si>
  <si>
    <t>Var(x)</t>
    <phoneticPr fontId="1"/>
  </si>
  <si>
    <t>x</t>
    <phoneticPr fontId="1"/>
  </si>
  <si>
    <t>nCx</t>
    <phoneticPr fontId="1"/>
  </si>
  <si>
    <r>
      <t>p</t>
    </r>
    <r>
      <rPr>
        <vertAlign val="superscript"/>
        <sz val="11"/>
        <color theme="1"/>
        <rFont val="游ゴシック"/>
        <family val="3"/>
        <charset val="128"/>
        <scheme val="minor"/>
      </rPr>
      <t>x</t>
    </r>
    <phoneticPr fontId="1"/>
  </si>
  <si>
    <r>
      <t>(1-p)</t>
    </r>
    <r>
      <rPr>
        <vertAlign val="superscript"/>
        <sz val="11"/>
        <color theme="1"/>
        <rFont val="游ゴシック"/>
        <family val="3"/>
        <charset val="128"/>
        <scheme val="minor"/>
      </rPr>
      <t>n-x</t>
    </r>
    <phoneticPr fontId="1"/>
  </si>
  <si>
    <t>f(x)</t>
    <phoneticPr fontId="1"/>
  </si>
  <si>
    <t>発生確率</t>
    <rPh sb="0" eb="2">
      <t>ハッセイ</t>
    </rPh>
    <rPh sb="2" eb="4">
      <t>カクリツ</t>
    </rPh>
    <phoneticPr fontId="1"/>
  </si>
  <si>
    <t>個数</t>
    <rPh sb="0" eb="2">
      <t>コスウ</t>
    </rPh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</si>
  <si>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</si>
  <si>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</si>
  <si>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Q</t>
    <phoneticPr fontId="1"/>
  </si>
  <si>
    <t>x-xbar</t>
    <phoneticPr fontId="1"/>
  </si>
  <si>
    <t>z</t>
    <phoneticPr fontId="1"/>
  </si>
  <si>
    <t>ID</t>
  </si>
  <si>
    <r>
      <t>x</t>
    </r>
    <r>
      <rPr>
        <i/>
        <vertAlign val="subscript"/>
        <sz val="10.5"/>
        <color theme="1"/>
        <rFont val="Century Schoolbook"/>
        <family val="1"/>
      </rPr>
      <t>i</t>
    </r>
  </si>
  <si>
    <t>average</t>
    <phoneticPr fontId="1"/>
  </si>
  <si>
    <t>stdev</t>
    <phoneticPr fontId="1"/>
  </si>
  <si>
    <t>Σ</t>
    <phoneticPr fontId="1"/>
  </si>
  <si>
    <t>n-1</t>
    <phoneticPr fontId="1"/>
  </si>
  <si>
    <t>var.s</t>
    <phoneticPr fontId="1"/>
  </si>
  <si>
    <t>打率</t>
    <rPh sb="0" eb="2">
      <t>ダリツ</t>
    </rPh>
    <phoneticPr fontId="1"/>
  </si>
  <si>
    <t>z</t>
    <phoneticPr fontId="1"/>
  </si>
  <si>
    <t>上限</t>
    <rPh sb="0" eb="2">
      <t>ジョウゲン</t>
    </rPh>
    <phoneticPr fontId="1"/>
  </si>
  <si>
    <t>下限</t>
    <rPh sb="0" eb="2">
      <t>カゲン</t>
    </rPh>
    <phoneticPr fontId="1"/>
  </si>
  <si>
    <t>②</t>
    <phoneticPr fontId="1"/>
  </si>
  <si>
    <t>③</t>
    <phoneticPr fontId="1"/>
  </si>
  <si>
    <t>t</t>
    <phoneticPr fontId="1"/>
  </si>
  <si>
    <t>標本不偏分散</t>
    <rPh sb="0" eb="2">
      <t>ヒョウホン</t>
    </rPh>
    <rPh sb="2" eb="4">
      <t>フヘン</t>
    </rPh>
    <rPh sb="4" eb="6">
      <t>ブンサン</t>
    </rPh>
    <phoneticPr fontId="1"/>
  </si>
  <si>
    <t>var.p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</si>
</sst>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游明朝"/>
      <family val="1"/>
      <charset val="128"/>
    </font>
    <font>
      <i/>
      <sz val="10.5"/>
      <color theme="1"/>
      <name val="Century Schoolbook"/>
      <family val="1"/>
    </font>
    <font>
      <i/>
      <vertAlign val="subscript"/>
      <sz val="10.5"/>
      <color theme="1"/>
      <name val="Century Schoolbook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74E-2"/>
          <c:y val="0.1111111111111111"/>
          <c:w val="0.83511351706036741"/>
          <c:h val="0.78148950131233597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'Q1'!$G$6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'Q1'!$C$7:$C$12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'Q1'!$G$7:$G$12</c:f>
              <c:numCache>
                <c:formatCode>0.000</c:formatCode>
                <c:ptCount val="6"/>
                <c:pt idx="0">
                  <c:v>0.14432742769939907</c:v>
                </c:pt>
                <c:pt idx="1">
                  <c:v>0.34115687990800514</c:v>
                </c:pt>
                <c:pt idx="2">
                  <c:v>0.32256659337399007</c:v>
                </c:pt>
                <c:pt idx="3">
                  <c:v>0.15249466343601001</c:v>
                </c:pt>
                <c:pt idx="4">
                  <c:v>3.6046234876995008E-2</c:v>
                </c:pt>
                <c:pt idx="5">
                  <c:v>3.4082007056010005E-3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76-4050-98C3-721821AE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05828832"/>
        <c:axId val="505830144"/>
      </c:barChart>
      <c:catAx>
        <c:axId val="5058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830144"/>
        <c:crosses val="autoZero"/>
        <c:auto val="1"/>
        <c:lblAlgn val="ctr"/>
        <c:lblOffset val="100"/>
        <c:noMultiLvlLbl val="0"/>
      </c:catAx>
      <c:valAx>
        <c:axId val="505830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8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74E-2"/>
          <c:y val="9.7222222222222224E-2"/>
          <c:w val="0.83789129483814517"/>
          <c:h val="0.795378390201224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'Q2'!$D$5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'Q2'!$C$6:$C$21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'Q2'!$D$6:$D$21</c:f>
              <c:numCache>
                <c:formatCode>0.000</c:formatCode>
                <c:ptCount val="16"/>
                <c:pt idx="0">
                  <c:v>4.0867714384640666E-3</c:v>
                </c:pt>
                <c:pt idx="1">
                  <c:v>2.247724291155237E-2</c:v>
                </c:pt>
                <c:pt idx="2">
                  <c:v>6.1812418006769017E-2</c:v>
                </c:pt>
                <c:pt idx="3">
                  <c:v>0.11332276634574322</c:v>
                </c:pt>
                <c:pt idx="4">
                  <c:v>0.15581880372539691</c:v>
                </c:pt>
                <c:pt idx="5">
                  <c:v>0.17140068409793657</c:v>
                </c:pt>
                <c:pt idx="6">
                  <c:v>0.15711729375644187</c:v>
                </c:pt>
                <c:pt idx="7">
                  <c:v>0.12344930223720434</c:v>
                </c:pt>
                <c:pt idx="8">
                  <c:v>8.4871395288077967E-2</c:v>
                </c:pt>
                <c:pt idx="9">
                  <c:v>5.1865852676047604E-2</c:v>
                </c:pt>
                <c:pt idx="10">
                  <c:v>2.8526218971826205E-2</c:v>
                </c:pt>
                <c:pt idx="11">
                  <c:v>1.4263109485913104E-2</c:v>
                </c:pt>
                <c:pt idx="12">
                  <c:v>6.5372585143768508E-3</c:v>
                </c:pt>
                <c:pt idx="13">
                  <c:v>2.7657632176209678E-3</c:v>
                </c:pt>
                <c:pt idx="14">
                  <c:v>1.0865498354939536E-3</c:v>
                </c:pt>
                <c:pt idx="15">
                  <c:v>3.9840160634778291E-4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F-4E10-A378-0207F5F0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712772880"/>
        <c:axId val="712773208"/>
      </c:barChart>
      <c:catAx>
        <c:axId val="7127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2773208"/>
        <c:crosses val="autoZero"/>
        <c:auto val="1"/>
        <c:lblAlgn val="ctr"/>
        <c:lblOffset val="100"/>
        <c:noMultiLvlLbl val="0"/>
      </c:catAx>
      <c:valAx>
        <c:axId val="712773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27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5</xdr:row>
      <xdr:rowOff>152400</xdr:rowOff>
    </xdr:from>
    <xdr:to>
      <xdr:col>14</xdr:col>
      <xdr:colOff>252412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EDD439-9CE0-435D-8678-4A97576EC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666750</xdr:colOff>
      <xdr:row>15</xdr:row>
      <xdr:rowOff>152400</xdr:rowOff>
    </xdr:from>
    <xdr:ext cx="245773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B37C83B-6894-4178-A0E1-CB0427695677}"/>
            </a:ext>
          </a:extLst>
        </xdr:cNvPr>
        <xdr:cNvSpPr txBox="1"/>
      </xdr:nvSpPr>
      <xdr:spPr>
        <a:xfrm>
          <a:off x="9391650" y="3752850"/>
          <a:ext cx="245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</a:t>
          </a:r>
          <a:endParaRPr kumimoji="1" lang="ja-JP" altLang="en-US" sz="1100"/>
        </a:p>
      </xdr:txBody>
    </xdr:sp>
    <xdr:clientData/>
  </xdr:oneCellAnchor>
  <xdr:oneCellAnchor>
    <xdr:from>
      <xdr:col>8</xdr:col>
      <xdr:colOff>57150</xdr:colOff>
      <xdr:row>5</xdr:row>
      <xdr:rowOff>152400</xdr:rowOff>
    </xdr:from>
    <xdr:ext cx="374333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F7A952E-AD19-4E4D-99B0-41D8FC4C2C0F}"/>
            </a:ext>
          </a:extLst>
        </xdr:cNvPr>
        <xdr:cNvSpPr txBox="1"/>
      </xdr:nvSpPr>
      <xdr:spPr>
        <a:xfrm>
          <a:off x="5353050" y="1352550"/>
          <a:ext cx="3743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f(x)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11</xdr:col>
      <xdr:colOff>457200</xdr:colOff>
      <xdr:row>16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58A1AA2-E219-4F6F-ACBF-4F942AA48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0.06979</cdr:x>
      <cdr:y>0.00347</cdr:y>
    </cdr:from>
    <cdr:to>
      <cdr:x>0.26979</cdr:x>
      <cdr:y>0.33681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2ABD76E-FDFD-46CD-A48D-0F5398CE03D0}"/>
            </a:ext>
          </a:extLst>
        </cdr:cNvPr>
        <cdr:cNvSpPr txBox="1"/>
      </cdr:nvSpPr>
      <cdr:spPr>
        <a:xfrm xmlns:a="http://schemas.openxmlformats.org/drawingml/2006/main">
          <a:off x="319088" y="9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f(x)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0.93021</cdr:x>
      <cdr:y>0.875</cdr:y>
    </cdr:from>
    <cdr:to>
      <cdr:x>1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E2A5074E-6EA4-4965-986C-ACFA1F7188B5}"/>
            </a:ext>
          </a:extLst>
        </cdr:cNvPr>
        <cdr:cNvSpPr txBox="1"/>
      </cdr:nvSpPr>
      <cdr:spPr>
        <a:xfrm xmlns:a="http://schemas.openxmlformats.org/drawingml/2006/main">
          <a:off x="4252912" y="2400300"/>
          <a:ext cx="319087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x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4C3D-795C-402C-A8AE-C5D5C5D9D7CC}">
  <dimension ref="B2:G12"/>
  <sheetViews>
    <sheetView showGridLines="0" workbookViewId="0">
      <selection activeCell="C6" sqref="C6:G12"/>
    </sheetView>
  </sheetViews>
  <sheetFormatPr defaultRowHeight="18.75" x14ac:dyDescent="0.4"/>
  <cols>
    <col min="3" max="3" width="6.5" bestFit="1" customWidth="1"/>
  </cols>
  <sheetData>
    <row r="2" spans="2:7" x14ac:dyDescent="0.4">
      <c r="B2" t="s">
        <v>25</v>
      </c>
      <c r="C2" t="s">
        <v>0</v>
      </c>
      <c r="D2">
        <v>0.32100000000000001</v>
      </c>
      <c r="F2" t="s">
        <v>4</v>
      </c>
      <c r="G2">
        <f>D2*D3</f>
        <v>1.605</v>
      </c>
    </row>
    <row r="3" spans="2:7" x14ac:dyDescent="0.4">
      <c r="B3" t="s">
        <v>1</v>
      </c>
      <c r="C3" t="s">
        <v>2</v>
      </c>
      <c r="D3">
        <v>5</v>
      </c>
      <c r="F3" t="s">
        <v>5</v>
      </c>
      <c r="G3">
        <f>D2*D3*D4</f>
        <v>1.0897950000000001</v>
      </c>
    </row>
    <row r="4" spans="2:7" x14ac:dyDescent="0.4">
      <c r="C4" t="s">
        <v>3</v>
      </c>
      <c r="D4">
        <f>1-D2</f>
        <v>0.67900000000000005</v>
      </c>
    </row>
    <row r="5" spans="2:7" ht="19.5" thickBot="1" x14ac:dyDescent="0.45"/>
    <row r="6" spans="2:7" ht="20.25" x14ac:dyDescent="0.4"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2:7" x14ac:dyDescent="0.4">
      <c r="C7" s="2">
        <v>0</v>
      </c>
      <c r="D7" s="3">
        <f t="shared" ref="D7:D12" si="0">COMBIN($D$3,C7)</f>
        <v>1</v>
      </c>
      <c r="E7" s="4">
        <f t="shared" ref="E7:E12" si="1">$D$2^C7</f>
        <v>1</v>
      </c>
      <c r="F7" s="4">
        <f t="shared" ref="F7:F12" si="2">$D$4^($D$3-C7)</f>
        <v>0.14432742769939907</v>
      </c>
      <c r="G7" s="4">
        <f t="shared" ref="G7:G12" si="3">D7*E7*F7</f>
        <v>0.14432742769939907</v>
      </c>
    </row>
    <row r="8" spans="2:7" x14ac:dyDescent="0.4">
      <c r="C8" s="2">
        <f t="shared" ref="C8:C12" si="4">C7+1</f>
        <v>1</v>
      </c>
      <c r="D8" s="3">
        <f t="shared" si="0"/>
        <v>5</v>
      </c>
      <c r="E8" s="4">
        <f t="shared" si="1"/>
        <v>0.32100000000000001</v>
      </c>
      <c r="F8" s="4">
        <f t="shared" si="2"/>
        <v>0.21255880368100008</v>
      </c>
      <c r="G8" s="4">
        <f t="shared" si="3"/>
        <v>0.34115687990800514</v>
      </c>
    </row>
    <row r="9" spans="2:7" x14ac:dyDescent="0.4">
      <c r="C9" s="2">
        <f t="shared" si="4"/>
        <v>2</v>
      </c>
      <c r="D9" s="3">
        <f t="shared" si="0"/>
        <v>10</v>
      </c>
      <c r="E9" s="4">
        <f t="shared" si="1"/>
        <v>0.10304100000000001</v>
      </c>
      <c r="F9" s="4">
        <f t="shared" si="2"/>
        <v>0.31304683900000008</v>
      </c>
      <c r="G9" s="4">
        <f t="shared" si="3"/>
        <v>0.32256659337399007</v>
      </c>
    </row>
    <row r="10" spans="2:7" x14ac:dyDescent="0.4">
      <c r="C10" s="2">
        <f t="shared" si="4"/>
        <v>3</v>
      </c>
      <c r="D10" s="3">
        <f t="shared" si="0"/>
        <v>10</v>
      </c>
      <c r="E10" s="4">
        <f t="shared" si="1"/>
        <v>3.3076161E-2</v>
      </c>
      <c r="F10" s="4">
        <f t="shared" si="2"/>
        <v>0.46104100000000009</v>
      </c>
      <c r="G10" s="4">
        <f t="shared" si="3"/>
        <v>0.15249466343601001</v>
      </c>
    </row>
    <row r="11" spans="2:7" x14ac:dyDescent="0.4">
      <c r="C11" s="2">
        <f t="shared" si="4"/>
        <v>4</v>
      </c>
      <c r="D11" s="3">
        <f t="shared" si="0"/>
        <v>5</v>
      </c>
      <c r="E11" s="4">
        <f t="shared" si="1"/>
        <v>1.0617447681000002E-2</v>
      </c>
      <c r="F11" s="4">
        <f t="shared" si="2"/>
        <v>0.67900000000000005</v>
      </c>
      <c r="G11" s="4">
        <f t="shared" si="3"/>
        <v>3.6046234876995008E-2</v>
      </c>
    </row>
    <row r="12" spans="2:7" ht="19.5" thickBot="1" x14ac:dyDescent="0.45">
      <c r="C12" s="5">
        <f t="shared" si="4"/>
        <v>5</v>
      </c>
      <c r="D12" s="6">
        <f t="shared" si="0"/>
        <v>1</v>
      </c>
      <c r="E12" s="7">
        <f t="shared" si="1"/>
        <v>3.4082007056010005E-3</v>
      </c>
      <c r="F12" s="7">
        <f t="shared" si="2"/>
        <v>1</v>
      </c>
      <c r="G12" s="7">
        <f t="shared" si="3"/>
        <v>3.4082007056010005E-3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CE2F-E6C8-4AE4-86A3-DC7CC44FD5E7}">
  <dimension ref="B2:G21"/>
  <sheetViews>
    <sheetView showGridLines="0" tabSelected="1" workbookViewId="0">
      <selection activeCell="C5" sqref="C5:D21"/>
    </sheetView>
  </sheetViews>
  <sheetFormatPr defaultRowHeight="18.75" x14ac:dyDescent="0.4"/>
  <sheetData>
    <row r="2" spans="2:7" x14ac:dyDescent="0.4">
      <c r="B2" t="s">
        <v>11</v>
      </c>
      <c r="C2" t="s">
        <v>0</v>
      </c>
      <c r="D2">
        <f>1/500</f>
        <v>2E-3</v>
      </c>
      <c r="F2" t="s">
        <v>4</v>
      </c>
      <c r="G2">
        <f>D2*D3</f>
        <v>5.5</v>
      </c>
    </row>
    <row r="3" spans="2:7" x14ac:dyDescent="0.4">
      <c r="B3" t="s">
        <v>12</v>
      </c>
      <c r="C3" t="s">
        <v>2</v>
      </c>
      <c r="D3">
        <v>2750</v>
      </c>
      <c r="F3" t="s">
        <v>5</v>
      </c>
      <c r="G3">
        <f>D3*D2</f>
        <v>5.5</v>
      </c>
    </row>
    <row r="4" spans="2:7" ht="19.5" thickBot="1" x14ac:dyDescent="0.45"/>
    <row r="5" spans="2:7" x14ac:dyDescent="0.4">
      <c r="C5" s="1" t="s">
        <v>6</v>
      </c>
      <c r="D5" s="1" t="s">
        <v>10</v>
      </c>
    </row>
    <row r="6" spans="2:7" x14ac:dyDescent="0.4">
      <c r="C6" s="2">
        <v>0</v>
      </c>
      <c r="D6" s="4">
        <f>_xlfn.POISSON.DIST(C6,$G$2,FALSE)</f>
        <v>4.0867714384640666E-3</v>
      </c>
    </row>
    <row r="7" spans="2:7" x14ac:dyDescent="0.4">
      <c r="C7" s="2">
        <f t="shared" ref="C7:C21" si="0">C6+1</f>
        <v>1</v>
      </c>
      <c r="D7" s="4">
        <f t="shared" ref="D7:D20" si="1">_xlfn.POISSON.DIST(C7,$G$2,FALSE)</f>
        <v>2.247724291155237E-2</v>
      </c>
    </row>
    <row r="8" spans="2:7" x14ac:dyDescent="0.4">
      <c r="C8" s="2">
        <f t="shared" si="0"/>
        <v>2</v>
      </c>
      <c r="D8" s="4">
        <f t="shared" si="1"/>
        <v>6.1812418006769017E-2</v>
      </c>
    </row>
    <row r="9" spans="2:7" x14ac:dyDescent="0.4">
      <c r="C9" s="2">
        <f t="shared" si="0"/>
        <v>3</v>
      </c>
      <c r="D9" s="4">
        <f t="shared" si="1"/>
        <v>0.11332276634574322</v>
      </c>
    </row>
    <row r="10" spans="2:7" x14ac:dyDescent="0.4">
      <c r="C10" s="2">
        <f t="shared" si="0"/>
        <v>4</v>
      </c>
      <c r="D10" s="4">
        <f t="shared" si="1"/>
        <v>0.15581880372539691</v>
      </c>
    </row>
    <row r="11" spans="2:7" x14ac:dyDescent="0.4">
      <c r="C11" s="2">
        <f t="shared" si="0"/>
        <v>5</v>
      </c>
      <c r="D11" s="4">
        <f t="shared" si="1"/>
        <v>0.17140068409793657</v>
      </c>
    </row>
    <row r="12" spans="2:7" x14ac:dyDescent="0.4">
      <c r="C12" s="2">
        <f t="shared" si="0"/>
        <v>6</v>
      </c>
      <c r="D12" s="4">
        <f t="shared" si="1"/>
        <v>0.15711729375644187</v>
      </c>
    </row>
    <row r="13" spans="2:7" x14ac:dyDescent="0.4">
      <c r="C13" s="2">
        <f t="shared" si="0"/>
        <v>7</v>
      </c>
      <c r="D13" s="4">
        <f t="shared" si="1"/>
        <v>0.12344930223720434</v>
      </c>
    </row>
    <row r="14" spans="2:7" x14ac:dyDescent="0.4">
      <c r="C14" s="2">
        <f t="shared" si="0"/>
        <v>8</v>
      </c>
      <c r="D14" s="4">
        <f t="shared" si="1"/>
        <v>8.4871395288077967E-2</v>
      </c>
    </row>
    <row r="15" spans="2:7" x14ac:dyDescent="0.4">
      <c r="C15" s="2">
        <f t="shared" si="0"/>
        <v>9</v>
      </c>
      <c r="D15" s="4">
        <f t="shared" si="1"/>
        <v>5.1865852676047604E-2</v>
      </c>
    </row>
    <row r="16" spans="2:7" x14ac:dyDescent="0.4">
      <c r="C16" s="2">
        <f t="shared" si="0"/>
        <v>10</v>
      </c>
      <c r="D16" s="4">
        <f t="shared" si="1"/>
        <v>2.8526218971826205E-2</v>
      </c>
    </row>
    <row r="17" spans="3:4" x14ac:dyDescent="0.4">
      <c r="C17" s="8">
        <f t="shared" si="0"/>
        <v>11</v>
      </c>
      <c r="D17" s="9">
        <f t="shared" si="1"/>
        <v>1.4263109485913104E-2</v>
      </c>
    </row>
    <row r="18" spans="3:4" x14ac:dyDescent="0.4">
      <c r="C18" s="2">
        <f t="shared" si="0"/>
        <v>12</v>
      </c>
      <c r="D18" s="4">
        <f t="shared" si="1"/>
        <v>6.5372585143768508E-3</v>
      </c>
    </row>
    <row r="19" spans="3:4" x14ac:dyDescent="0.4">
      <c r="C19" s="2">
        <f t="shared" si="0"/>
        <v>13</v>
      </c>
      <c r="D19" s="4">
        <f t="shared" si="1"/>
        <v>2.7657632176209678E-3</v>
      </c>
    </row>
    <row r="20" spans="3:4" x14ac:dyDescent="0.4">
      <c r="C20" s="2">
        <f t="shared" si="0"/>
        <v>14</v>
      </c>
      <c r="D20" s="4">
        <f t="shared" si="1"/>
        <v>1.0865498354939536E-3</v>
      </c>
    </row>
    <row r="21" spans="3:4" ht="19.5" thickBot="1" x14ac:dyDescent="0.45">
      <c r="C21" s="5">
        <f t="shared" si="0"/>
        <v>15</v>
      </c>
      <c r="D21" s="7">
        <f t="shared" ref="D21" si="2">_xlfn.POISSON.DIST(C21,$G$2,FALSE)</f>
        <v>3.9840160634778291E-4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F07F-EB69-4CE1-AB6C-7BE3BDC83101}">
  <dimension ref="B2:F10"/>
  <sheetViews>
    <sheetView workbookViewId="0"/>
  </sheetViews>
  <sheetFormatPr defaultRowHeight="18.75" x14ac:dyDescent="0.4"/>
  <cols>
    <col min="4" max="4" width="6.875" bestFit="1" customWidth="1"/>
    <col min="6" max="6" width="12.75" bestFit="1" customWidth="1"/>
  </cols>
  <sheetData>
    <row r="2" spans="2:6" x14ac:dyDescent="0.4">
      <c r="B2" t="s">
        <v>13</v>
      </c>
      <c r="C2">
        <v>65</v>
      </c>
    </row>
    <row r="3" spans="2:6" x14ac:dyDescent="0.4">
      <c r="B3" t="s">
        <v>14</v>
      </c>
      <c r="C3">
        <v>9</v>
      </c>
    </row>
    <row r="5" spans="2:6" x14ac:dyDescent="0.4">
      <c r="B5" t="s">
        <v>15</v>
      </c>
      <c r="C5" t="s">
        <v>6</v>
      </c>
      <c r="D5" t="s">
        <v>16</v>
      </c>
      <c r="E5" t="s">
        <v>17</v>
      </c>
    </row>
    <row r="6" spans="2:6" x14ac:dyDescent="0.4">
      <c r="B6">
        <v>1</v>
      </c>
      <c r="C6">
        <v>80</v>
      </c>
      <c r="D6">
        <f>C6-$C$2</f>
        <v>15</v>
      </c>
      <c r="E6">
        <f>(D6/C3)</f>
        <v>1.6666666666666667</v>
      </c>
      <c r="F6">
        <f>1-_xlfn.NORM.S.DIST(E6,TRUE)</f>
        <v>4.7790352272814696E-2</v>
      </c>
    </row>
    <row r="7" spans="2:6" x14ac:dyDescent="0.4">
      <c r="B7">
        <v>2</v>
      </c>
      <c r="C7">
        <v>45</v>
      </c>
      <c r="D7">
        <f>C7-$C$2</f>
        <v>-20</v>
      </c>
      <c r="E7">
        <f>D7/$C$3</f>
        <v>-2.2222222222222223</v>
      </c>
      <c r="F7">
        <f>_xlfn.NORM.S.DIST(E7,TRUE)</f>
        <v>1.3134145691021117E-2</v>
      </c>
    </row>
    <row r="9" spans="2:6" x14ac:dyDescent="0.4">
      <c r="B9">
        <v>3</v>
      </c>
      <c r="E9">
        <v>1.29</v>
      </c>
      <c r="F9">
        <f>E9*$C$3+$C$2</f>
        <v>76.61</v>
      </c>
    </row>
    <row r="10" spans="2:6" x14ac:dyDescent="0.4">
      <c r="B10">
        <v>4</v>
      </c>
      <c r="E10">
        <v>-1.65</v>
      </c>
      <c r="F10">
        <f>E10*$C$3+$C$2</f>
        <v>50.15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0634-0ACB-4FED-B04C-ACC438E6305F}">
  <dimension ref="B2:Z21"/>
  <sheetViews>
    <sheetView topLeftCell="F1" workbookViewId="0">
      <selection activeCell="Y5" sqref="Y5"/>
    </sheetView>
  </sheetViews>
  <sheetFormatPr defaultColWidth="3.625" defaultRowHeight="18.75" x14ac:dyDescent="0.4"/>
  <cols>
    <col min="3" max="22" width="8.625" customWidth="1"/>
    <col min="25" max="40" width="8.625" customWidth="1"/>
  </cols>
  <sheetData>
    <row r="2" spans="2:26" ht="19.5" thickBot="1" x14ac:dyDescent="0.45"/>
    <row r="3" spans="2:26" ht="19.5" thickBot="1" x14ac:dyDescent="0.45">
      <c r="B3" s="10" t="s">
        <v>18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Y3" t="s">
        <v>20</v>
      </c>
      <c r="Z3">
        <f>AVERAGE(C4:V4)</f>
        <v>58.9</v>
      </c>
    </row>
    <row r="4" spans="2:26" ht="19.5" thickBot="1" x14ac:dyDescent="0.45">
      <c r="B4" s="12" t="s">
        <v>19</v>
      </c>
      <c r="C4" s="13">
        <v>45</v>
      </c>
      <c r="D4" s="13">
        <v>60</v>
      </c>
      <c r="E4" s="13">
        <v>62</v>
      </c>
      <c r="F4" s="13">
        <v>69</v>
      </c>
      <c r="G4" s="13">
        <v>76</v>
      </c>
      <c r="H4" s="13">
        <v>78</v>
      </c>
      <c r="I4" s="13">
        <v>63</v>
      </c>
      <c r="J4" s="13">
        <v>42</v>
      </c>
      <c r="K4" s="13">
        <v>45</v>
      </c>
      <c r="L4" s="13">
        <v>41</v>
      </c>
      <c r="M4" s="13">
        <v>80</v>
      </c>
      <c r="N4" s="13">
        <v>70</v>
      </c>
      <c r="O4" s="13">
        <v>43</v>
      </c>
      <c r="P4" s="13">
        <v>80</v>
      </c>
      <c r="Q4" s="13">
        <v>74</v>
      </c>
      <c r="R4" s="13">
        <v>51</v>
      </c>
      <c r="S4" s="13">
        <v>44</v>
      </c>
      <c r="T4" s="13">
        <v>56</v>
      </c>
      <c r="U4" s="13">
        <v>40</v>
      </c>
      <c r="V4" s="13">
        <v>59</v>
      </c>
      <c r="Y4" t="s">
        <v>33</v>
      </c>
      <c r="Z4">
        <f>_xlfn.VAR.P(C4:V4)</f>
        <v>196.19</v>
      </c>
    </row>
    <row r="6" spans="2:26" x14ac:dyDescent="0.4">
      <c r="C6">
        <f>C4-$Z$3</f>
        <v>-13.899999999999999</v>
      </c>
      <c r="D6">
        <f t="shared" ref="D6:V6" si="0">D4-$Z$3</f>
        <v>1.1000000000000014</v>
      </c>
      <c r="E6">
        <f t="shared" si="0"/>
        <v>3.1000000000000014</v>
      </c>
      <c r="F6">
        <f t="shared" si="0"/>
        <v>10.100000000000001</v>
      </c>
      <c r="G6">
        <f t="shared" si="0"/>
        <v>17.100000000000001</v>
      </c>
      <c r="H6">
        <f t="shared" si="0"/>
        <v>19.100000000000001</v>
      </c>
      <c r="I6">
        <f t="shared" si="0"/>
        <v>4.1000000000000014</v>
      </c>
      <c r="J6">
        <f t="shared" si="0"/>
        <v>-16.899999999999999</v>
      </c>
      <c r="K6">
        <f t="shared" si="0"/>
        <v>-13.899999999999999</v>
      </c>
      <c r="L6">
        <f t="shared" si="0"/>
        <v>-17.899999999999999</v>
      </c>
      <c r="M6">
        <f t="shared" si="0"/>
        <v>21.1</v>
      </c>
      <c r="N6">
        <f t="shared" si="0"/>
        <v>11.100000000000001</v>
      </c>
      <c r="O6">
        <f t="shared" si="0"/>
        <v>-15.899999999999999</v>
      </c>
      <c r="P6">
        <f t="shared" si="0"/>
        <v>21.1</v>
      </c>
      <c r="Q6">
        <f t="shared" si="0"/>
        <v>15.100000000000001</v>
      </c>
      <c r="R6">
        <f t="shared" si="0"/>
        <v>-7.8999999999999986</v>
      </c>
      <c r="S6">
        <f t="shared" si="0"/>
        <v>-14.899999999999999</v>
      </c>
      <c r="T6">
        <f t="shared" si="0"/>
        <v>-2.8999999999999986</v>
      </c>
      <c r="U6">
        <f t="shared" si="0"/>
        <v>-18.899999999999999</v>
      </c>
      <c r="V6">
        <f t="shared" si="0"/>
        <v>0.10000000000000142</v>
      </c>
    </row>
    <row r="7" spans="2:26" x14ac:dyDescent="0.4">
      <c r="C7">
        <f>C6^2</f>
        <v>193.20999999999995</v>
      </c>
      <c r="D7">
        <f t="shared" ref="D7:V7" si="1">D6^2</f>
        <v>1.2100000000000031</v>
      </c>
      <c r="E7">
        <f t="shared" si="1"/>
        <v>9.6100000000000083</v>
      </c>
      <c r="F7">
        <f t="shared" si="1"/>
        <v>102.01000000000003</v>
      </c>
      <c r="G7">
        <f t="shared" si="1"/>
        <v>292.41000000000003</v>
      </c>
      <c r="H7">
        <f t="shared" si="1"/>
        <v>364.81000000000006</v>
      </c>
      <c r="I7">
        <f t="shared" si="1"/>
        <v>16.810000000000013</v>
      </c>
      <c r="J7">
        <f t="shared" si="1"/>
        <v>285.60999999999996</v>
      </c>
      <c r="K7">
        <f t="shared" si="1"/>
        <v>193.20999999999995</v>
      </c>
      <c r="L7">
        <f t="shared" si="1"/>
        <v>320.40999999999997</v>
      </c>
      <c r="M7">
        <f t="shared" si="1"/>
        <v>445.21000000000004</v>
      </c>
      <c r="N7">
        <f t="shared" si="1"/>
        <v>123.21000000000004</v>
      </c>
      <c r="O7">
        <f t="shared" si="1"/>
        <v>252.80999999999995</v>
      </c>
      <c r="P7">
        <f t="shared" si="1"/>
        <v>445.21000000000004</v>
      </c>
      <c r="Q7">
        <f t="shared" si="1"/>
        <v>228.01000000000005</v>
      </c>
      <c r="R7">
        <f t="shared" si="1"/>
        <v>62.409999999999975</v>
      </c>
      <c r="S7">
        <f t="shared" si="1"/>
        <v>222.00999999999996</v>
      </c>
      <c r="T7">
        <f t="shared" si="1"/>
        <v>8.4099999999999913</v>
      </c>
      <c r="U7">
        <f t="shared" si="1"/>
        <v>357.20999999999992</v>
      </c>
      <c r="V7">
        <f t="shared" si="1"/>
        <v>1.0000000000000285E-2</v>
      </c>
      <c r="Y7" t="s">
        <v>22</v>
      </c>
      <c r="Z7">
        <f>SUM(C7:V7)</f>
        <v>3923.8</v>
      </c>
    </row>
    <row r="8" spans="2:26" x14ac:dyDescent="0.4">
      <c r="Y8" t="s">
        <v>23</v>
      </c>
      <c r="Z8">
        <v>19</v>
      </c>
    </row>
    <row r="9" spans="2:26" x14ac:dyDescent="0.4">
      <c r="Y9" t="s">
        <v>24</v>
      </c>
      <c r="Z9">
        <f>Z7/Z8</f>
        <v>206.51578947368421</v>
      </c>
    </row>
    <row r="11" spans="2:26" x14ac:dyDescent="0.4">
      <c r="Y11" t="s">
        <v>21</v>
      </c>
      <c r="Z11">
        <f>_xlfn.STDEV.S(C4:V4)</f>
        <v>14.370657238751621</v>
      </c>
    </row>
    <row r="12" spans="2:26" x14ac:dyDescent="0.4">
      <c r="Z12">
        <f>SQRT(Z9)</f>
        <v>14.370657238751615</v>
      </c>
    </row>
    <row r="14" spans="2:26" x14ac:dyDescent="0.4">
      <c r="X14" t="s">
        <v>29</v>
      </c>
      <c r="Y14" t="s">
        <v>26</v>
      </c>
      <c r="Z14">
        <v>1.96</v>
      </c>
    </row>
    <row r="15" spans="2:26" x14ac:dyDescent="0.4">
      <c r="Y15" t="s">
        <v>27</v>
      </c>
      <c r="Z15">
        <f>$Z$3+$Z$14*SQRT($Z$4/($Z$8+1))</f>
        <v>65.038743780285998</v>
      </c>
    </row>
    <row r="16" spans="2:26" x14ac:dyDescent="0.4">
      <c r="Y16" t="s">
        <v>28</v>
      </c>
      <c r="Z16">
        <f>$Z$3-$Z$14*SQRT($Z$4/($Z$8+1))</f>
        <v>52.761256219713999</v>
      </c>
    </row>
    <row r="18" spans="24:26" x14ac:dyDescent="0.4">
      <c r="X18" t="s">
        <v>30</v>
      </c>
      <c r="Y18" t="s">
        <v>31</v>
      </c>
      <c r="Z18">
        <v>2.093</v>
      </c>
    </row>
    <row r="19" spans="24:26" x14ac:dyDescent="0.4">
      <c r="Y19" t="s">
        <v>27</v>
      </c>
      <c r="Z19">
        <f>$Z$3+$Z$18*SQRT($Z$21/($Z$8+1))</f>
        <v>65.62559732158455</v>
      </c>
    </row>
    <row r="20" spans="24:26" x14ac:dyDescent="0.4">
      <c r="Y20" t="s">
        <v>28</v>
      </c>
      <c r="Z20">
        <f>$Z$3-$Z$18*SQRT($Z$21/($Z$8+1))</f>
        <v>52.174402678415447</v>
      </c>
    </row>
    <row r="21" spans="24:26" x14ac:dyDescent="0.4">
      <c r="Y21" t="s">
        <v>32</v>
      </c>
      <c r="Z21">
        <f>Z7/Z8</f>
        <v>206.51578947368421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Ikegawa</dc:creator>
  <cp:lastModifiedBy>Maria Ikegawa</cp:lastModifiedBy>
  <dcterms:created xsi:type="dcterms:W3CDTF">2019-12-09T10:10:26Z</dcterms:created>
  <dcterms:modified xsi:type="dcterms:W3CDTF">2019-12-16T06:50:55Z</dcterms:modified>
</cp:coreProperties>
</file>