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is\Desktop\"/>
    </mc:Choice>
  </mc:AlternateContent>
  <xr:revisionPtr revIDLastSave="0" documentId="13_ncr:1_{2F988C32-9D79-4787-A7B3-407B465CEEDF}" xr6:coauthVersionLast="47" xr6:coauthVersionMax="47" xr10:uidLastSave="{00000000-0000-0000-0000-000000000000}"/>
  <bookViews>
    <workbookView xWindow="-110" yWindow="-110" windowWidth="19420" windowHeight="10420" xr2:uid="{469BD4B2-16A6-4364-A600-F1759FA31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4" i="1" l="1"/>
  <c r="AQ3" i="1"/>
  <c r="AP4" i="1"/>
  <c r="AP3" i="1"/>
  <c r="AM4" i="1"/>
  <c r="AN3" i="1"/>
  <c r="AK16" i="1"/>
  <c r="AK15" i="1"/>
  <c r="AK13" i="1"/>
  <c r="AJ13" i="1"/>
  <c r="AK4" i="1"/>
  <c r="AK5" i="1"/>
  <c r="AK6" i="1"/>
  <c r="AK7" i="1"/>
  <c r="AK8" i="1"/>
  <c r="AK9" i="1"/>
  <c r="AK10" i="1"/>
  <c r="AK11" i="1"/>
  <c r="AK12" i="1"/>
  <c r="AK3" i="1"/>
  <c r="AJ14" i="1"/>
  <c r="AI12" i="1"/>
  <c r="AI11" i="1"/>
  <c r="AI10" i="1"/>
  <c r="AI9" i="1"/>
  <c r="AI8" i="1"/>
  <c r="AI7" i="1"/>
  <c r="AI6" i="1"/>
  <c r="AI5" i="1"/>
  <c r="AI4" i="1"/>
  <c r="AF4" i="1"/>
  <c r="AD4" i="1"/>
  <c r="AB4" i="1"/>
  <c r="AB3" i="1"/>
  <c r="Z4" i="1"/>
  <c r="Z3" i="1"/>
  <c r="T4" i="1"/>
  <c r="T3" i="1"/>
  <c r="S6" i="1"/>
  <c r="S5" i="1"/>
  <c r="S4" i="1"/>
  <c r="S3" i="1"/>
  <c r="N3" i="1" l="1"/>
  <c r="Q3" i="1" s="1"/>
  <c r="K3" i="1"/>
  <c r="J3" i="1"/>
  <c r="H9" i="1"/>
  <c r="H8" i="1"/>
  <c r="H7" i="1"/>
  <c r="H6" i="1"/>
  <c r="H5" i="1"/>
  <c r="H4" i="1"/>
  <c r="H3" i="1"/>
  <c r="G9" i="1"/>
  <c r="G8" i="1"/>
  <c r="G7" i="1"/>
  <c r="G6" i="1"/>
  <c r="G5" i="1"/>
  <c r="G4" i="1"/>
  <c r="G3" i="1"/>
  <c r="F9" i="1"/>
  <c r="F8" i="1"/>
  <c r="F7" i="1"/>
  <c r="F6" i="1"/>
  <c r="F5" i="1"/>
  <c r="F4" i="1"/>
  <c r="I4" i="1" s="1"/>
  <c r="F3" i="1"/>
  <c r="I5" i="1" l="1"/>
  <c r="I6" i="1"/>
  <c r="I9" i="1"/>
  <c r="P3" i="1"/>
  <c r="I7" i="1"/>
  <c r="I11" i="1" s="1"/>
  <c r="I8" i="1"/>
  <c r="I3" i="1"/>
  <c r="I10" i="1" l="1"/>
</calcChain>
</file>

<file path=xl/sharedStrings.xml><?xml version="1.0" encoding="utf-8"?>
<sst xmlns="http://schemas.openxmlformats.org/spreadsheetml/2006/main" count="50" uniqueCount="38">
  <si>
    <t>Q1</t>
    <phoneticPr fontId="2"/>
  </si>
  <si>
    <t>π</t>
    <phoneticPr fontId="2"/>
  </si>
  <si>
    <t>n</t>
    <phoneticPr fontId="2"/>
  </si>
  <si>
    <t>x</t>
    <phoneticPr fontId="2"/>
  </si>
  <si>
    <t>nCx</t>
    <phoneticPr fontId="2"/>
  </si>
  <si>
    <r>
      <t>π</t>
    </r>
    <r>
      <rPr>
        <vertAlign val="superscript"/>
        <sz val="11"/>
        <color theme="1"/>
        <rFont val="游ゴシック"/>
        <family val="3"/>
        <charset val="128"/>
        <scheme val="minor"/>
      </rPr>
      <t>x</t>
    </r>
    <phoneticPr fontId="2"/>
  </si>
  <si>
    <r>
      <t>(1-π)</t>
    </r>
    <r>
      <rPr>
        <vertAlign val="superscript"/>
        <sz val="11"/>
        <color theme="1"/>
        <rFont val="游ゴシック"/>
        <family val="3"/>
        <charset val="128"/>
        <scheme val="minor"/>
      </rPr>
      <t>n-x</t>
    </r>
    <phoneticPr fontId="2"/>
  </si>
  <si>
    <t>Pr(x)</t>
    <phoneticPr fontId="2"/>
  </si>
  <si>
    <t>E(x)</t>
    <phoneticPr fontId="2"/>
  </si>
  <si>
    <t>V(x)</t>
    <phoneticPr fontId="2"/>
  </si>
  <si>
    <t>total</t>
    <phoneticPr fontId="2"/>
  </si>
  <si>
    <t>Pr(x&gt;=4)</t>
    <phoneticPr fontId="2"/>
  </si>
  <si>
    <t>Q2</t>
    <phoneticPr fontId="2"/>
  </si>
  <si>
    <t>Pr(x&lt;=3)</t>
    <phoneticPr fontId="2"/>
  </si>
  <si>
    <t>Q3</t>
    <phoneticPr fontId="2"/>
  </si>
  <si>
    <t>平均</t>
    <rPh sb="0" eb="2">
      <t>ヘイキン</t>
    </rPh>
    <phoneticPr fontId="2"/>
  </si>
  <si>
    <t>SD</t>
    <phoneticPr fontId="2"/>
  </si>
  <si>
    <t>z</t>
    <phoneticPr fontId="2"/>
  </si>
  <si>
    <t>Pr(z&gt;=1.5)</t>
    <phoneticPr fontId="2"/>
  </si>
  <si>
    <t>80点以上</t>
    <rPh sb="2" eb="3">
      <t>テン</t>
    </rPh>
    <rPh sb="3" eb="5">
      <t>イジョウ</t>
    </rPh>
    <phoneticPr fontId="2"/>
  </si>
  <si>
    <t>35点未満</t>
    <rPh sb="2" eb="3">
      <t>テン</t>
    </rPh>
    <rPh sb="3" eb="5">
      <t>ミマン</t>
    </rPh>
    <phoneticPr fontId="2"/>
  </si>
  <si>
    <t>Pr(z&lt;-2.25)</t>
    <phoneticPr fontId="2"/>
  </si>
  <si>
    <t>5%点</t>
    <rPh sb="2" eb="3">
      <t>テン</t>
    </rPh>
    <phoneticPr fontId="2"/>
  </si>
  <si>
    <t>上位5%</t>
    <rPh sb="0" eb="2">
      <t>ジョウイ</t>
    </rPh>
    <phoneticPr fontId="2"/>
  </si>
  <si>
    <t>下位10%</t>
    <rPh sb="0" eb="2">
      <t>カイ</t>
    </rPh>
    <phoneticPr fontId="2"/>
  </si>
  <si>
    <t>-10%点</t>
    <rPh sb="4" eb="5">
      <t>テン</t>
    </rPh>
    <phoneticPr fontId="2"/>
  </si>
  <si>
    <t>Q4</t>
    <phoneticPr fontId="2"/>
  </si>
  <si>
    <t>id</t>
    <phoneticPr fontId="2"/>
  </si>
  <si>
    <t>ave</t>
    <phoneticPr fontId="2"/>
  </si>
  <si>
    <r>
      <t>(x-ave)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2"/>
  </si>
  <si>
    <t>標本分散</t>
    <rPh sb="0" eb="4">
      <t>ヒョウホンブンサン</t>
    </rPh>
    <phoneticPr fontId="2"/>
  </si>
  <si>
    <t>標本不偏分散</t>
    <rPh sb="0" eb="6">
      <t>ヒョウホンフヘンブンサン</t>
    </rPh>
    <phoneticPr fontId="2"/>
  </si>
  <si>
    <t>標準正規分布</t>
    <rPh sb="0" eb="6">
      <t>ヒョウジュンセイキブンプ</t>
    </rPh>
    <phoneticPr fontId="2"/>
  </si>
  <si>
    <t>t分布</t>
    <rPh sb="1" eb="3">
      <t>ブンプ</t>
    </rPh>
    <phoneticPr fontId="2"/>
  </si>
  <si>
    <t>下限値</t>
    <rPh sb="0" eb="3">
      <t>カゲンチ</t>
    </rPh>
    <phoneticPr fontId="2"/>
  </si>
  <si>
    <t>上限値</t>
    <rPh sb="0" eb="3">
      <t>ジョウゲンチ</t>
    </rPh>
    <phoneticPr fontId="2"/>
  </si>
  <si>
    <r>
      <t>S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=σ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2"/>
  </si>
  <si>
    <r>
      <t>S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≠σ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</si>
</sst>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0"/>
    <numFmt numFmtId="180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>
      <alignment vertical="center"/>
    </xf>
    <xf numFmtId="180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1" xfId="0" quotePrefix="1" applyBorder="1">
      <alignment vertical="center"/>
    </xf>
    <xf numFmtId="0" fontId="0" fillId="0" borderId="3" xfId="0" applyBorder="1">
      <alignment vertical="center"/>
    </xf>
    <xf numFmtId="179" fontId="4" fillId="0" borderId="3" xfId="0" applyNumberFormat="1" applyFont="1" applyBorder="1">
      <alignment vertical="center"/>
    </xf>
    <xf numFmtId="179" fontId="4" fillId="0" borderId="2" xfId="0" applyNumberFormat="1" applyFont="1" applyBorder="1">
      <alignment vertical="center"/>
    </xf>
    <xf numFmtId="0" fontId="5" fillId="0" borderId="1" xfId="0" applyFont="1" applyBorder="1">
      <alignment vertical="center"/>
    </xf>
    <xf numFmtId="180" fontId="1" fillId="0" borderId="2" xfId="0" applyNumberFormat="1" applyFont="1" applyBorder="1">
      <alignment vertical="center"/>
    </xf>
    <xf numFmtId="180" fontId="0" fillId="0" borderId="2" xfId="0" applyNumberFormat="1" applyBorder="1">
      <alignment vertical="center"/>
    </xf>
    <xf numFmtId="180" fontId="0" fillId="0" borderId="3" xfId="0" applyNumberForma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179" fontId="0" fillId="0" borderId="2" xfId="0" applyNumberFormat="1" applyBorder="1">
      <alignment vertical="center"/>
    </xf>
    <xf numFmtId="180" fontId="4" fillId="0" borderId="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7BBF-32D9-4C63-96CD-3C168B677B40}">
  <dimension ref="B1:AQ16"/>
  <sheetViews>
    <sheetView showGridLines="0" tabSelected="1" workbookViewId="0"/>
  </sheetViews>
  <sheetFormatPr defaultRowHeight="18" x14ac:dyDescent="0.55000000000000004"/>
  <cols>
    <col min="1" max="1" width="3.58203125" customWidth="1"/>
    <col min="2" max="2" width="3.5" bestFit="1" customWidth="1"/>
    <col min="3" max="3" width="5.1640625" bestFit="1" customWidth="1"/>
    <col min="4" max="4" width="2.25" bestFit="1" customWidth="1"/>
    <col min="5" max="5" width="2.1640625" bestFit="1" customWidth="1"/>
    <col min="6" max="6" width="4.4140625" bestFit="1" customWidth="1"/>
    <col min="7" max="7" width="6.6640625" bestFit="1" customWidth="1"/>
    <col min="8" max="8" width="9.1640625" bestFit="1" customWidth="1"/>
    <col min="9" max="9" width="6.6640625" bestFit="1" customWidth="1"/>
    <col min="10" max="10" width="5.1640625" bestFit="1" customWidth="1"/>
    <col min="11" max="11" width="7.1640625" bestFit="1" customWidth="1"/>
    <col min="12" max="12" width="3.58203125" customWidth="1"/>
    <col min="13" max="13" width="3.5" bestFit="1" customWidth="1"/>
    <col min="14" max="14" width="6.1640625" bestFit="1" customWidth="1"/>
    <col min="15" max="15" width="5.1640625" bestFit="1" customWidth="1"/>
    <col min="16" max="17" width="4.75" bestFit="1" customWidth="1"/>
    <col min="18" max="18" width="4.75" customWidth="1"/>
    <col min="19" max="19" width="6.6640625" bestFit="1" customWidth="1"/>
    <col min="21" max="21" width="3.58203125" customWidth="1"/>
    <col min="22" max="22" width="3.5" bestFit="1" customWidth="1"/>
    <col min="23" max="23" width="4.83203125" bestFit="1" customWidth="1"/>
    <col min="24" max="24" width="3.6640625" bestFit="1" customWidth="1"/>
    <col min="25" max="25" width="10.6640625" bestFit="1" customWidth="1"/>
    <col min="26" max="26" width="7.6640625" bestFit="1" customWidth="1"/>
    <col min="27" max="27" width="11.1640625" bestFit="1" customWidth="1"/>
    <col min="28" max="28" width="7.6640625" bestFit="1" customWidth="1"/>
    <col min="29" max="29" width="7.33203125" bestFit="1" customWidth="1"/>
    <col min="30" max="30" width="5.1640625" bestFit="1" customWidth="1"/>
    <col min="31" max="31" width="8.33203125" bestFit="1" customWidth="1"/>
    <col min="32" max="32" width="6.1640625" bestFit="1" customWidth="1"/>
    <col min="33" max="33" width="3.58203125" customWidth="1"/>
    <col min="34" max="34" width="3.5" bestFit="1" customWidth="1"/>
    <col min="35" max="35" width="12.33203125" bestFit="1" customWidth="1"/>
    <col min="36" max="36" width="4.1640625" bestFit="1" customWidth="1"/>
    <col min="37" max="37" width="8" bestFit="1" customWidth="1"/>
    <col min="38" max="38" width="12.33203125" bestFit="1" customWidth="1"/>
    <col min="39" max="39" width="6.6640625" bestFit="1" customWidth="1"/>
    <col min="40" max="40" width="7.6640625" bestFit="1" customWidth="1"/>
    <col min="44" max="44" width="3.58203125" customWidth="1"/>
  </cols>
  <sheetData>
    <row r="1" spans="2:43" x14ac:dyDescent="0.55000000000000004">
      <c r="B1" t="s">
        <v>0</v>
      </c>
      <c r="M1" t="s">
        <v>12</v>
      </c>
      <c r="V1" t="s">
        <v>14</v>
      </c>
      <c r="AH1" t="s">
        <v>26</v>
      </c>
    </row>
    <row r="2" spans="2:43" s="21" customFormat="1" ht="20" x14ac:dyDescent="0.55000000000000004">
      <c r="C2" s="21" t="s">
        <v>1</v>
      </c>
      <c r="D2" s="21" t="s">
        <v>2</v>
      </c>
      <c r="E2" s="22" t="s">
        <v>3</v>
      </c>
      <c r="F2" s="23" t="s">
        <v>4</v>
      </c>
      <c r="G2" s="23" t="s">
        <v>5</v>
      </c>
      <c r="H2" s="23" t="s">
        <v>6</v>
      </c>
      <c r="I2" s="24" t="s">
        <v>7</v>
      </c>
      <c r="J2" s="25" t="s">
        <v>8</v>
      </c>
      <c r="K2" s="26" t="s">
        <v>9</v>
      </c>
      <c r="N2" s="21" t="s">
        <v>1</v>
      </c>
      <c r="O2" s="21" t="s">
        <v>2</v>
      </c>
      <c r="P2" s="25" t="s">
        <v>8</v>
      </c>
      <c r="Q2" s="26" t="s">
        <v>9</v>
      </c>
      <c r="R2" s="27" t="s">
        <v>3</v>
      </c>
      <c r="S2" s="24" t="s">
        <v>7</v>
      </c>
      <c r="T2" s="25" t="s">
        <v>13</v>
      </c>
      <c r="W2" s="21" t="s">
        <v>15</v>
      </c>
      <c r="X2" s="21" t="s">
        <v>16</v>
      </c>
      <c r="Y2" s="22" t="s">
        <v>19</v>
      </c>
      <c r="Z2" s="23"/>
      <c r="AA2" s="22" t="s">
        <v>20</v>
      </c>
      <c r="AB2" s="24"/>
      <c r="AC2" s="22" t="s">
        <v>23</v>
      </c>
      <c r="AD2" s="24"/>
      <c r="AE2" s="22" t="s">
        <v>24</v>
      </c>
      <c r="AF2" s="24"/>
      <c r="AI2" s="22" t="s">
        <v>27</v>
      </c>
      <c r="AJ2" s="23" t="s">
        <v>3</v>
      </c>
      <c r="AK2" s="24" t="s">
        <v>29</v>
      </c>
      <c r="AL2" s="28" t="s">
        <v>22</v>
      </c>
      <c r="AM2" s="23"/>
      <c r="AN2" s="24"/>
      <c r="AO2" s="22"/>
      <c r="AP2" s="23" t="s">
        <v>36</v>
      </c>
      <c r="AQ2" s="24" t="s">
        <v>37</v>
      </c>
    </row>
    <row r="3" spans="2:43" x14ac:dyDescent="0.55000000000000004">
      <c r="C3">
        <v>0.82</v>
      </c>
      <c r="D3">
        <v>6</v>
      </c>
      <c r="E3" s="5">
        <v>0</v>
      </c>
      <c r="F3" s="10">
        <f>COMBIN($D$3,E3)</f>
        <v>1</v>
      </c>
      <c r="G3" s="16">
        <f>$C$3^E3</f>
        <v>1</v>
      </c>
      <c r="H3" s="16">
        <f>(1-$C$3)^($D$3-E3)</f>
        <v>3.4012224000000059E-5</v>
      </c>
      <c r="I3" s="14">
        <f>F3*G3*H3</f>
        <v>3.4012224000000059E-5</v>
      </c>
      <c r="J3" s="4">
        <f>D3*C3</f>
        <v>4.92</v>
      </c>
      <c r="K3" s="4">
        <f>D3*C3*(1-C3)</f>
        <v>0.88560000000000028</v>
      </c>
      <c r="N3">
        <f>1/500</f>
        <v>2E-3</v>
      </c>
      <c r="O3">
        <v>3000</v>
      </c>
      <c r="P3" s="4">
        <f>N3*O3</f>
        <v>6</v>
      </c>
      <c r="Q3" s="4">
        <f>N3*O3</f>
        <v>6</v>
      </c>
      <c r="R3" s="13">
        <v>0</v>
      </c>
      <c r="S3" s="14">
        <f>_xlfn.POISSON.DIST(R3,$P$3,FALSE)</f>
        <v>2.4787521766663585E-3</v>
      </c>
      <c r="T3" s="3">
        <f>SUM(S3:S6)</f>
        <v>0.15120388277664787</v>
      </c>
      <c r="W3">
        <v>62</v>
      </c>
      <c r="X3">
        <v>12</v>
      </c>
      <c r="Y3" s="5" t="s">
        <v>17</v>
      </c>
      <c r="Z3" s="10">
        <f>(80-$W$3)/$X$3</f>
        <v>1.5</v>
      </c>
      <c r="AA3" s="5" t="s">
        <v>17</v>
      </c>
      <c r="AB3" s="6">
        <f>(35-$W$3)/$X$3</f>
        <v>-2.25</v>
      </c>
      <c r="AC3" s="5" t="s">
        <v>22</v>
      </c>
      <c r="AD3" s="6">
        <v>1.65</v>
      </c>
      <c r="AE3" s="9" t="s">
        <v>25</v>
      </c>
      <c r="AF3" s="6">
        <v>-1.29</v>
      </c>
      <c r="AI3" s="5">
        <v>1</v>
      </c>
      <c r="AJ3" s="10">
        <v>82</v>
      </c>
      <c r="AK3" s="6">
        <f>(AJ3-$AJ$14)^2</f>
        <v>1</v>
      </c>
      <c r="AL3" s="5" t="s">
        <v>32</v>
      </c>
      <c r="AM3" s="10">
        <v>1.96</v>
      </c>
      <c r="AN3" s="19">
        <f>1-_xlfn.NORM.DIST(AM3,0,1,TRUE)</f>
        <v>2.4997895148220484E-2</v>
      </c>
      <c r="AO3" s="7" t="s">
        <v>34</v>
      </c>
      <c r="AP3" s="17">
        <f>$AJ$14-$AM$3*SQRT($AK$15/10)</f>
        <v>75.179096977272337</v>
      </c>
      <c r="AQ3" s="20">
        <f>$AJ$14-$AM$4*SQRT($AK$16/10)</f>
        <v>73.918327931473215</v>
      </c>
    </row>
    <row r="4" spans="2:43" x14ac:dyDescent="0.55000000000000004">
      <c r="E4" s="5">
        <v>1</v>
      </c>
      <c r="F4" s="10">
        <f>COMBIN($D$3,E4)</f>
        <v>6</v>
      </c>
      <c r="G4" s="16">
        <f>$C$3^E4</f>
        <v>0.82</v>
      </c>
      <c r="H4" s="16">
        <f>(1-$C$3)^($D$3-E4)</f>
        <v>1.8895680000000024E-4</v>
      </c>
      <c r="I4" s="15">
        <f>F4*G4*H4</f>
        <v>9.2966745600000123E-4</v>
      </c>
      <c r="R4" s="5">
        <v>1</v>
      </c>
      <c r="S4" s="15">
        <f>_xlfn.POISSON.DIST(R4,$P$3,FALSE)</f>
        <v>1.4872513059998151E-2</v>
      </c>
      <c r="T4">
        <f>0.0025+0.0149+0.0446+0.0892</f>
        <v>0.1512</v>
      </c>
      <c r="Y4" s="7" t="s">
        <v>18</v>
      </c>
      <c r="Z4" s="11">
        <f>1-_xlfn.NORM.DIST(Z3,0,1,TRUE)</f>
        <v>6.6807201268858085E-2</v>
      </c>
      <c r="AA4" s="7" t="s">
        <v>21</v>
      </c>
      <c r="AB4" s="12">
        <f>_xlfn.NORM.DIST(AB3,0,1,TRUE)</f>
        <v>1.2224472655044696E-2</v>
      </c>
      <c r="AC4" s="7" t="s">
        <v>3</v>
      </c>
      <c r="AD4" s="8">
        <f>(AD3*$X$3)+$W$3</f>
        <v>81.8</v>
      </c>
      <c r="AE4" s="7" t="s">
        <v>3</v>
      </c>
      <c r="AF4" s="8">
        <f>(AF3*$X$3)+$W$3</f>
        <v>46.519999999999996</v>
      </c>
      <c r="AI4" s="5">
        <f>AI3+1</f>
        <v>2</v>
      </c>
      <c r="AJ4" s="10">
        <v>92</v>
      </c>
      <c r="AK4" s="6">
        <f>(AJ4-$AJ$14)^2</f>
        <v>121</v>
      </c>
      <c r="AL4" s="5" t="s">
        <v>33</v>
      </c>
      <c r="AM4" s="16">
        <f>_xlfn.T.INV.2T(AN4,9)</f>
        <v>2.2621571627982053</v>
      </c>
      <c r="AN4" s="6">
        <v>0.05</v>
      </c>
      <c r="AO4" s="18" t="s">
        <v>35</v>
      </c>
      <c r="AP4" s="17">
        <f>$AJ$14+$AM$3*SQRT($AK$15/10)</f>
        <v>86.820903022727663</v>
      </c>
      <c r="AQ4" s="20">
        <f>$AJ$14+$AM$4*SQRT($AK$16/10)</f>
        <v>88.081672068526785</v>
      </c>
    </row>
    <row r="5" spans="2:43" x14ac:dyDescent="0.55000000000000004">
      <c r="E5" s="5">
        <v>2</v>
      </c>
      <c r="F5" s="10">
        <f>COMBIN($D$3,E5)</f>
        <v>15</v>
      </c>
      <c r="G5" s="16">
        <f>$C$3^E5</f>
        <v>0.67239999999999989</v>
      </c>
      <c r="H5" s="16">
        <f>(1-$C$3)^($D$3-E5)</f>
        <v>1.0497600000000011E-3</v>
      </c>
      <c r="I5" s="15">
        <f>F5*G5*H5</f>
        <v>1.058787936000001E-2</v>
      </c>
      <c r="R5" s="5">
        <v>2</v>
      </c>
      <c r="S5" s="15">
        <f>_xlfn.POISSON.DIST(R5,$P$3,FALSE)</f>
        <v>4.4617539179994462E-2</v>
      </c>
      <c r="AI5" s="5">
        <f>AI4+1</f>
        <v>3</v>
      </c>
      <c r="AJ5" s="10">
        <v>64</v>
      </c>
      <c r="AK5" s="6">
        <f>(AJ5-$AJ$14)^2</f>
        <v>289</v>
      </c>
    </row>
    <row r="6" spans="2:43" x14ac:dyDescent="0.55000000000000004">
      <c r="E6" s="5">
        <v>3</v>
      </c>
      <c r="F6" s="10">
        <f>COMBIN($D$3,E6)</f>
        <v>20</v>
      </c>
      <c r="G6" s="16">
        <f>$C$3^E6</f>
        <v>0.55136799999999986</v>
      </c>
      <c r="H6" s="16">
        <f>(1-$C$3)^($D$3-E6)</f>
        <v>5.8320000000000047E-3</v>
      </c>
      <c r="I6" s="15">
        <f>F6*G6*H6</f>
        <v>6.4311563520000045E-2</v>
      </c>
      <c r="R6" s="5">
        <v>3</v>
      </c>
      <c r="S6" s="15">
        <f>_xlfn.POISSON.DIST(R6,$P$3,FALSE)</f>
        <v>8.9235078359988909E-2</v>
      </c>
      <c r="AI6" s="5">
        <f>AI5+1</f>
        <v>4</v>
      </c>
      <c r="AJ6" s="10">
        <v>75</v>
      </c>
      <c r="AK6" s="6">
        <f>(AJ6-$AJ$14)^2</f>
        <v>36</v>
      </c>
    </row>
    <row r="7" spans="2:43" x14ac:dyDescent="0.55000000000000004">
      <c r="E7" s="5">
        <v>4</v>
      </c>
      <c r="F7" s="10">
        <f>COMBIN($D$3,E7)</f>
        <v>15</v>
      </c>
      <c r="G7" s="16">
        <f>$C$3^E7</f>
        <v>0.45212175999999987</v>
      </c>
      <c r="H7" s="16">
        <f>(1-$C$3)^($D$3-E7)</f>
        <v>3.2400000000000019E-2</v>
      </c>
      <c r="I7" s="15">
        <f>F7*G7*H7</f>
        <v>0.21973117536000006</v>
      </c>
      <c r="AI7" s="5">
        <f>AI6+1</f>
        <v>5</v>
      </c>
      <c r="AJ7" s="10">
        <v>86</v>
      </c>
      <c r="AK7" s="6">
        <f>(AJ7-$AJ$14)^2</f>
        <v>25</v>
      </c>
    </row>
    <row r="8" spans="2:43" x14ac:dyDescent="0.55000000000000004">
      <c r="E8" s="5">
        <v>5</v>
      </c>
      <c r="F8" s="10">
        <f>COMBIN($D$3,E8)</f>
        <v>6</v>
      </c>
      <c r="G8" s="16">
        <f>$C$3^E8</f>
        <v>0.37073984319999986</v>
      </c>
      <c r="H8" s="16">
        <f>(1-$C$3)^($D$3-E8)</f>
        <v>0.18000000000000005</v>
      </c>
      <c r="I8" s="15">
        <f>F8*G8*H8</f>
        <v>0.40039903065599991</v>
      </c>
      <c r="AI8" s="5">
        <f>AI7+1</f>
        <v>6</v>
      </c>
      <c r="AJ8" s="10">
        <v>93</v>
      </c>
      <c r="AK8" s="6">
        <f>(AJ8-$AJ$14)^2</f>
        <v>144</v>
      </c>
    </row>
    <row r="9" spans="2:43" x14ac:dyDescent="0.55000000000000004">
      <c r="E9" s="5">
        <v>6</v>
      </c>
      <c r="F9" s="10">
        <f>COMBIN($D$3,E9)</f>
        <v>1</v>
      </c>
      <c r="G9" s="16">
        <f>$C$3^E9</f>
        <v>0.30400667142399984</v>
      </c>
      <c r="H9" s="16">
        <f>(1-$C$3)^($D$3-E9)</f>
        <v>1</v>
      </c>
      <c r="I9" s="15">
        <f>F9*G9*H9</f>
        <v>0.30400667142399984</v>
      </c>
      <c r="AI9" s="5">
        <f>AI8+1</f>
        <v>7</v>
      </c>
      <c r="AJ9" s="10">
        <v>88</v>
      </c>
      <c r="AK9" s="6">
        <f>(AJ9-$AJ$14)^2</f>
        <v>49</v>
      </c>
    </row>
    <row r="10" spans="2:43" x14ac:dyDescent="0.55000000000000004">
      <c r="H10" t="s">
        <v>10</v>
      </c>
      <c r="I10" s="1">
        <f>SUM(I3:I9)</f>
        <v>0.99999999999999989</v>
      </c>
      <c r="AI10" s="5">
        <f>AI9+1</f>
        <v>8</v>
      </c>
      <c r="AJ10" s="10">
        <v>72</v>
      </c>
      <c r="AK10" s="6">
        <f>(AJ10-$AJ$14)^2</f>
        <v>81</v>
      </c>
    </row>
    <row r="11" spans="2:43" x14ac:dyDescent="0.55000000000000004">
      <c r="H11" s="2" t="s">
        <v>11</v>
      </c>
      <c r="I11" s="3">
        <f>SUM(I7:I9)</f>
        <v>0.92413687743999984</v>
      </c>
      <c r="AI11" s="5">
        <f>AI10+1</f>
        <v>9</v>
      </c>
      <c r="AJ11" s="10">
        <v>71</v>
      </c>
      <c r="AK11" s="6">
        <f>(AJ11-$AJ$14)^2</f>
        <v>100</v>
      </c>
    </row>
    <row r="12" spans="2:43" x14ac:dyDescent="0.55000000000000004">
      <c r="AI12" s="5">
        <f>AI11+1</f>
        <v>10</v>
      </c>
      <c r="AJ12" s="10">
        <v>87</v>
      </c>
      <c r="AK12" s="6">
        <f>(AJ12-$AJ$14)^2</f>
        <v>36</v>
      </c>
    </row>
    <row r="13" spans="2:43" x14ac:dyDescent="0.55000000000000004">
      <c r="AI13" s="5" t="s">
        <v>10</v>
      </c>
      <c r="AJ13" s="10">
        <f>SUM(AJ3:AJ12)</f>
        <v>810</v>
      </c>
      <c r="AK13" s="6">
        <f>SUM(AK3:AK12)</f>
        <v>882</v>
      </c>
    </row>
    <row r="14" spans="2:43" x14ac:dyDescent="0.55000000000000004">
      <c r="AI14" s="7" t="s">
        <v>28</v>
      </c>
      <c r="AJ14" s="17">
        <f>AVERAGE(AJ3:AJ12)</f>
        <v>81</v>
      </c>
      <c r="AK14" s="6"/>
    </row>
    <row r="15" spans="2:43" x14ac:dyDescent="0.55000000000000004">
      <c r="AI15" s="7" t="s">
        <v>30</v>
      </c>
      <c r="AJ15" s="17"/>
      <c r="AK15" s="8">
        <f>_xlfn.VAR.P(AJ3:AJ12)</f>
        <v>88.2</v>
      </c>
    </row>
    <row r="16" spans="2:43" x14ac:dyDescent="0.55000000000000004">
      <c r="AI16" s="18" t="s">
        <v>31</v>
      </c>
      <c r="AJ16" s="17"/>
      <c r="AK16" s="8">
        <f>_xlfn.VAR.S(AJ3:AJ12)</f>
        <v>98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Ikegawa</dc:creator>
  <cp:lastModifiedBy>Maria Ikegawa</cp:lastModifiedBy>
  <dcterms:created xsi:type="dcterms:W3CDTF">2023-01-08T02:51:14Z</dcterms:created>
  <dcterms:modified xsi:type="dcterms:W3CDTF">2023-01-08T03:37:39Z</dcterms:modified>
</cp:coreProperties>
</file>