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handouts/finally exam/attachments/"/>
    </mc:Choice>
  </mc:AlternateContent>
  <xr:revisionPtr revIDLastSave="0" documentId="13_ncr:1_{01D723C6-EA6D-7A4A-9354-FB8AB11EA082}" xr6:coauthVersionLast="47" xr6:coauthVersionMax="47" xr10:uidLastSave="{00000000-0000-0000-0000-000000000000}"/>
  <bookViews>
    <workbookView xWindow="0" yWindow="500" windowWidth="30720" windowHeight="18700" activeTab="5" xr2:uid="{A324752F-B52F-4BE5-AC84-2B1DA8C7DCBC}"/>
  </bookViews>
  <sheets>
    <sheet name="インバウンド_簡易版" sheetId="7" r:id="rId1"/>
    <sheet name="インバウンド" sheetId="5" state="hidden" r:id="rId2"/>
    <sheet name="インバウンド_base" sheetId="6" state="hidden" r:id="rId3"/>
    <sheet name="日経平均株価" sheetId="4" r:id="rId4"/>
    <sheet name="偏差値" sheetId="3" r:id="rId5"/>
    <sheet name="家計調査_2022_簡易版" sheetId="2" r:id="rId6"/>
    <sheet name="家計調査_2022" sheetId="1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F19" i="2"/>
  <c r="J14" i="7"/>
  <c r="J16" i="7" s="1"/>
  <c r="K14" i="7"/>
  <c r="K16" i="7" s="1"/>
  <c r="L14" i="7"/>
  <c r="L16" i="7" s="1"/>
  <c r="I12" i="7"/>
  <c r="I10" i="7"/>
  <c r="I6" i="7"/>
  <c r="I8" i="7"/>
  <c r="AJ8" i="7"/>
  <c r="AJ6" i="7"/>
  <c r="Y7" i="7"/>
  <c r="Y8" i="7"/>
  <c r="Y9" i="7"/>
  <c r="Y10" i="7"/>
  <c r="Y11" i="7"/>
  <c r="Y12" i="7"/>
  <c r="Y13" i="7"/>
  <c r="Y14" i="7"/>
  <c r="Y15" i="7"/>
  <c r="Y6" i="7"/>
  <c r="AI8" i="7"/>
  <c r="AH8" i="7"/>
  <c r="AG8" i="7"/>
  <c r="AF8" i="7"/>
  <c r="AE8" i="7"/>
  <c r="AD8" i="7"/>
  <c r="AC8" i="7"/>
  <c r="AE6" i="7"/>
  <c r="AF6" i="7"/>
  <c r="AG6" i="7"/>
  <c r="AH6" i="7"/>
  <c r="AI6" i="7"/>
  <c r="AD6" i="7"/>
  <c r="AC6" i="7"/>
  <c r="Z7" i="7"/>
  <c r="Z6" i="7"/>
  <c r="Z15" i="7"/>
  <c r="Z14" i="7"/>
  <c r="Z13" i="7"/>
  <c r="Z12" i="7"/>
  <c r="Z11" i="7"/>
  <c r="Z10" i="7"/>
  <c r="Z9" i="7"/>
  <c r="Z8" i="7"/>
  <c r="J10" i="5"/>
  <c r="J13" i="5"/>
  <c r="J16" i="5"/>
  <c r="J19" i="5"/>
  <c r="J22" i="5"/>
  <c r="J25" i="5"/>
  <c r="J28" i="5"/>
  <c r="J31" i="5"/>
  <c r="J7" i="5"/>
  <c r="J4" i="5"/>
  <c r="S8" i="4"/>
  <c r="S7" i="4"/>
  <c r="S21" i="4"/>
  <c r="S15" i="4"/>
  <c r="S10" i="4"/>
  <c r="E7" i="3"/>
  <c r="E6" i="3"/>
  <c r="E5" i="3"/>
  <c r="E4" i="3"/>
  <c r="E3" i="3"/>
  <c r="G16" i="2"/>
  <c r="H14" i="2" s="1"/>
  <c r="I14" i="2" s="1"/>
  <c r="D16" i="2"/>
  <c r="E14" i="2" s="1"/>
  <c r="F14" i="2" s="1"/>
  <c r="G15" i="2"/>
  <c r="D15" i="2"/>
  <c r="Q7" i="1"/>
  <c r="S11" i="1"/>
  <c r="T11" i="1" s="1"/>
  <c r="S9" i="1"/>
  <c r="T9" i="1" s="1"/>
  <c r="S8" i="1"/>
  <c r="T8" i="1" s="1"/>
  <c r="S7" i="1"/>
  <c r="U7" i="1" s="1"/>
  <c r="S6" i="1"/>
  <c r="T6" i="1" s="1"/>
  <c r="P15" i="1"/>
  <c r="P13" i="1"/>
  <c r="P12" i="1"/>
  <c r="P10" i="1"/>
  <c r="P9" i="1"/>
  <c r="U9" i="1" s="1"/>
  <c r="P8" i="1"/>
  <c r="U8" i="1" s="1"/>
  <c r="P7" i="1"/>
  <c r="P6" i="1"/>
  <c r="U6" i="1" s="1"/>
  <c r="P5" i="1"/>
  <c r="R18" i="1"/>
  <c r="S5" i="1" s="1"/>
  <c r="R17" i="1"/>
  <c r="O18" i="1"/>
  <c r="P14" i="1" s="1"/>
  <c r="O17" i="1"/>
  <c r="F21" i="1"/>
  <c r="F20" i="1"/>
  <c r="D21" i="1"/>
  <c r="D20" i="1"/>
  <c r="F19" i="1"/>
  <c r="D19" i="1"/>
  <c r="I18" i="1"/>
  <c r="H18" i="1"/>
  <c r="G18" i="1"/>
  <c r="E18" i="1"/>
  <c r="D18" i="1"/>
  <c r="C18" i="1"/>
  <c r="T5" i="1" l="1"/>
  <c r="U5" i="1"/>
  <c r="U10" i="1"/>
  <c r="Q14" i="1"/>
  <c r="S6" i="4"/>
  <c r="U12" i="1"/>
  <c r="U13" i="1"/>
  <c r="P16" i="1"/>
  <c r="S10" i="1"/>
  <c r="T10" i="1" s="1"/>
  <c r="Q10" i="1"/>
  <c r="S12" i="1"/>
  <c r="T12" i="1" s="1"/>
  <c r="Q12" i="1"/>
  <c r="S13" i="1"/>
  <c r="T13" i="1" s="1"/>
  <c r="Q13" i="1"/>
  <c r="S14" i="1"/>
  <c r="T14" i="1" s="1"/>
  <c r="T7" i="1"/>
  <c r="S15" i="1"/>
  <c r="T15" i="1" s="1"/>
  <c r="Q15" i="1"/>
  <c r="S16" i="1"/>
  <c r="T16" i="1" s="1"/>
  <c r="P11" i="1"/>
  <c r="Q5" i="1"/>
  <c r="Q6" i="1"/>
  <c r="Q8" i="1"/>
  <c r="Q9" i="1"/>
  <c r="I14" i="7"/>
  <c r="I16" i="7" s="1"/>
  <c r="AH10" i="7"/>
  <c r="AH12" i="7" s="1"/>
  <c r="AD10" i="7"/>
  <c r="AD12" i="7" s="1"/>
  <c r="AC10" i="7"/>
  <c r="AC12" i="7" s="1"/>
  <c r="AJ10" i="7"/>
  <c r="AJ12" i="7" s="1"/>
  <c r="AI10" i="7"/>
  <c r="AI12" i="7" s="1"/>
  <c r="AE10" i="7"/>
  <c r="AE12" i="7" s="1"/>
  <c r="AF10" i="7"/>
  <c r="AF12" i="7" s="1"/>
  <c r="AG10" i="7"/>
  <c r="AG12" i="7" s="1"/>
  <c r="S3" i="4"/>
  <c r="S4" i="4" s="1"/>
  <c r="S5" i="4" s="1"/>
  <c r="H10" i="2"/>
  <c r="I10" i="2" s="1"/>
  <c r="H5" i="2"/>
  <c r="I5" i="2" s="1"/>
  <c r="H9" i="2"/>
  <c r="I9" i="2" s="1"/>
  <c r="H11" i="2"/>
  <c r="I11" i="2" s="1"/>
  <c r="H6" i="2"/>
  <c r="I6" i="2" s="1"/>
  <c r="H12" i="2"/>
  <c r="I12" i="2" s="1"/>
  <c r="H13" i="2"/>
  <c r="I13" i="2" s="1"/>
  <c r="H7" i="2"/>
  <c r="I7" i="2" s="1"/>
  <c r="H8" i="2"/>
  <c r="I8" i="2" s="1"/>
  <c r="E7" i="2"/>
  <c r="F7" i="2" s="1"/>
  <c r="E12" i="2"/>
  <c r="E9" i="2"/>
  <c r="F9" i="2" s="1"/>
  <c r="E6" i="2"/>
  <c r="E5" i="2"/>
  <c r="E13" i="2"/>
  <c r="E8" i="2"/>
  <c r="E10" i="2"/>
  <c r="F10" i="2" s="1"/>
  <c r="E11" i="2"/>
  <c r="J14" i="2"/>
  <c r="U16" i="1" l="1"/>
  <c r="Q16" i="1"/>
  <c r="S18" i="1"/>
  <c r="P18" i="1"/>
  <c r="P17" i="1"/>
  <c r="U14" i="1"/>
  <c r="U11" i="1"/>
  <c r="U17" i="1" s="1"/>
  <c r="Q11" i="1"/>
  <c r="Q17" i="1" s="1"/>
  <c r="S17" i="1"/>
  <c r="U15" i="1"/>
  <c r="T18" i="1"/>
  <c r="T20" i="1" s="1"/>
  <c r="T17" i="1"/>
  <c r="AK12" i="7"/>
  <c r="AK10" i="7"/>
  <c r="F5" i="2"/>
  <c r="I15" i="2"/>
  <c r="J13" i="2"/>
  <c r="J12" i="2"/>
  <c r="J6" i="2"/>
  <c r="H15" i="2"/>
  <c r="H16" i="2"/>
  <c r="J7" i="2"/>
  <c r="F6" i="2"/>
  <c r="F13" i="2"/>
  <c r="F12" i="2"/>
  <c r="E16" i="2"/>
  <c r="J5" i="2"/>
  <c r="J9" i="2"/>
  <c r="J8" i="2"/>
  <c r="F8" i="2"/>
  <c r="J11" i="2"/>
  <c r="F11" i="2"/>
  <c r="J10" i="2"/>
  <c r="I16" i="2"/>
  <c r="I18" i="2" s="1"/>
  <c r="U18" i="1" l="1"/>
  <c r="Q18" i="1"/>
  <c r="Q20" i="1" s="1"/>
  <c r="F16" i="2"/>
  <c r="F18" i="2" s="1"/>
  <c r="F15" i="2"/>
  <c r="J16" i="2"/>
  <c r="J15" i="2"/>
  <c r="J22" i="2" l="1"/>
  <c r="J23" i="2"/>
  <c r="U21" i="1"/>
  <c r="J19" i="2"/>
</calcChain>
</file>

<file path=xl/sharedStrings.xml><?xml version="1.0" encoding="utf-8"?>
<sst xmlns="http://schemas.openxmlformats.org/spreadsheetml/2006/main" count="839" uniqueCount="111">
  <si>
    <t>都市階級・地方・都道府県庁所在市別１世帯当たり１か月間の収入と支出</t>
    <phoneticPr fontId="3"/>
  </si>
  <si>
    <t>光熱・水道</t>
  </si>
  <si>
    <t>電気代</t>
  </si>
  <si>
    <t>ガス代</t>
  </si>
  <si>
    <t>1月</t>
    <rPh sb="1" eb="2">
      <t>ガツ</t>
    </rPh>
    <phoneticPr fontId="3"/>
  </si>
  <si>
    <t>2月</t>
    <rPh sb="1" eb="2">
      <t>ガツ</t>
    </rPh>
    <phoneticPr fontId="3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</si>
  <si>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</si>
  <si>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</si>
  <si>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</si>
  <si>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</si>
  <si>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</si>
  <si>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</si>
  <si>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</si>
  <si>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</si>
  <si>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</si>
  <si>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</si>
  <si>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札幌市</t>
    <rPh sb="0" eb="3">
      <t>サッポロシ</t>
    </rPh>
    <phoneticPr fontId="3"/>
  </si>
  <si>
    <t>那覇市</t>
    <rPh sb="0" eb="3">
      <t>ナハシ</t>
    </rPh>
    <phoneticPr fontId="3"/>
  </si>
  <si>
    <t>月平均気温</t>
    <rPh sb="0" eb="3">
      <t>ツキヘイキン</t>
    </rPh>
    <rPh sb="3" eb="5">
      <t>キオン</t>
    </rPh>
    <phoneticPr fontId="3"/>
  </si>
  <si>
    <t>相関係数</t>
    <rPh sb="0" eb="4">
      <t>ソウカンケイスウ</t>
    </rPh>
    <phoneticPr fontId="3"/>
  </si>
  <si>
    <t>平均</t>
    <rPh sb="0" eb="2">
      <t>ヘイキン</t>
    </rPh>
    <phoneticPr fontId="3"/>
  </si>
  <si>
    <t>分散</t>
    <rPh sb="0" eb="2">
      <t>ブンサン</t>
    </rPh>
    <phoneticPr fontId="3"/>
  </si>
  <si>
    <t>標準偏差</t>
    <rPh sb="0" eb="4">
      <t>ヒョウジュンヘンサ</t>
    </rPh>
    <phoneticPr fontId="3"/>
  </si>
  <si>
    <t>月</t>
    <rPh sb="0" eb="1">
      <t>ツキ</t>
    </rPh>
    <phoneticPr fontId="3"/>
  </si>
  <si>
    <t>合計</t>
    <rPh sb="0" eb="2">
      <t>ゴウケイ</t>
    </rPh>
    <phoneticPr fontId="3"/>
  </si>
  <si>
    <t>平均から</t>
    <rPh sb="0" eb="2">
      <t>ヘイキン</t>
    </rPh>
    <phoneticPr fontId="3"/>
  </si>
  <si>
    <t>の偏差</t>
    <phoneticPr fontId="3"/>
  </si>
  <si>
    <t>平均からの</t>
    <rPh sb="0" eb="2">
      <t>ヘイキン</t>
    </rPh>
    <phoneticPr fontId="3"/>
  </si>
  <si>
    <t>偏差の二乗</t>
  </si>
  <si>
    <t>偏差の積</t>
    <rPh sb="0" eb="2">
      <t>ヘンサ</t>
    </rPh>
    <rPh sb="3" eb="4">
      <t>セキ</t>
    </rPh>
    <phoneticPr fontId="3"/>
  </si>
  <si>
    <t>電気代</t>
    <phoneticPr fontId="3"/>
  </si>
  <si>
    <t>電気代 (千円)</t>
    <rPh sb="5" eb="7">
      <t>センエン</t>
    </rPh>
    <phoneticPr fontId="3"/>
  </si>
  <si>
    <t>簡易版</t>
    <rPh sb="0" eb="3">
      <t>カンイバン</t>
    </rPh>
    <phoneticPr fontId="3"/>
  </si>
  <si>
    <t>札幌市の気温と１世帯当たり１か月間の電気代</t>
    <rPh sb="0" eb="3">
      <t>サッポロシ</t>
    </rPh>
    <rPh sb="4" eb="6">
      <t>キオン</t>
    </rPh>
    <rPh sb="18" eb="21">
      <t>デンキダイ</t>
    </rPh>
    <phoneticPr fontId="3"/>
  </si>
  <si>
    <t>Aさん</t>
    <phoneticPr fontId="3"/>
  </si>
  <si>
    <t>Bさん</t>
    <phoneticPr fontId="3"/>
  </si>
  <si>
    <t>Cさん</t>
    <phoneticPr fontId="3"/>
  </si>
  <si>
    <t>Dさん</t>
    <phoneticPr fontId="3"/>
  </si>
  <si>
    <t>Eさん</t>
    <phoneticPr fontId="3"/>
  </si>
  <si>
    <t>得点</t>
    <rPh sb="0" eb="2">
      <t>トクテン</t>
    </rPh>
    <phoneticPr fontId="3"/>
  </si>
  <si>
    <t>平均点</t>
    <rPh sb="0" eb="3">
      <t>ヘイキンテン</t>
    </rPh>
    <phoneticPr fontId="3"/>
  </si>
  <si>
    <t>偏差値</t>
    <rPh sb="0" eb="3">
      <t>ヘンサチ</t>
    </rPh>
    <phoneticPr fontId="3"/>
  </si>
  <si>
    <t>日付</t>
  </si>
  <si>
    <t>始値</t>
  </si>
  <si>
    <t>高値</t>
  </si>
  <si>
    <t>安値</t>
  </si>
  <si>
    <t>終値</t>
  </si>
  <si>
    <t>日経平均株価　2023/06/01-2023/06/30 Yahoo!ファイナンス</t>
    <rPh sb="0" eb="6">
      <t>ニッケイヘイキンカブカ</t>
    </rPh>
    <phoneticPr fontId="3"/>
  </si>
  <si>
    <t>ID</t>
    <phoneticPr fontId="3"/>
  </si>
  <si>
    <t>※小数点以下切り捨て</t>
    <rPh sb="1" eb="4">
      <t>ショウスウテン</t>
    </rPh>
    <rPh sb="4" eb="6">
      <t>イカ</t>
    </rPh>
    <rPh sb="6" eb="7">
      <t>キ</t>
    </rPh>
    <rPh sb="8" eb="9">
      <t>ス</t>
    </rPh>
    <phoneticPr fontId="3"/>
  </si>
  <si>
    <t>※取引のない日は除外</t>
    <rPh sb="1" eb="3">
      <t>トリヒキ</t>
    </rPh>
    <rPh sb="6" eb="7">
      <t>ヒ</t>
    </rPh>
    <rPh sb="8" eb="10">
      <t>ジョガイ</t>
    </rPh>
    <phoneticPr fontId="3"/>
  </si>
  <si>
    <t>第一四分位値</t>
    <rPh sb="0" eb="2">
      <t>ダイイチ</t>
    </rPh>
    <rPh sb="2" eb="6">
      <t>シブンイチ</t>
    </rPh>
    <phoneticPr fontId="3"/>
  </si>
  <si>
    <t>第二四分位値</t>
    <rPh sb="0" eb="6">
      <t>ダイニシブンイチ</t>
    </rPh>
    <phoneticPr fontId="3"/>
  </si>
  <si>
    <t>第三四分位値</t>
    <rPh sb="0" eb="6">
      <t>ダイサンシブンイチ</t>
    </rPh>
    <phoneticPr fontId="3"/>
  </si>
  <si>
    <t>四分位範囲</t>
    <rPh sb="0" eb="5">
      <t>シブンイハンイ</t>
    </rPh>
    <phoneticPr fontId="3"/>
  </si>
  <si>
    <t>四分位範囲×1.5</t>
    <rPh sb="0" eb="5">
      <t>シブンイハンイ</t>
    </rPh>
    <phoneticPr fontId="3"/>
  </si>
  <si>
    <t>ひげの下端</t>
    <rPh sb="3" eb="5">
      <t>カタン</t>
    </rPh>
    <phoneticPr fontId="3"/>
  </si>
  <si>
    <t>ひげの上端</t>
    <rPh sb="3" eb="5">
      <t>ジョウタン</t>
    </rPh>
    <phoneticPr fontId="3"/>
  </si>
  <si>
    <t>最小範囲</t>
    <rPh sb="0" eb="4">
      <t>サイショウハンイ</t>
    </rPh>
    <phoneticPr fontId="3"/>
  </si>
  <si>
    <t>最大範囲</t>
    <rPh sb="0" eb="4">
      <t>サイダイハンイ</t>
    </rPh>
    <phoneticPr fontId="3"/>
  </si>
  <si>
    <t>国土交通省観光庁　訪日外国人消費動向調査</t>
    <rPh sb="0" eb="5">
      <t>コクドコウツウショウ</t>
    </rPh>
    <rPh sb="5" eb="8">
      <t>カンコウチョウ</t>
    </rPh>
    <rPh sb="9" eb="14">
      <t>ホウニチガイコクジン</t>
    </rPh>
    <rPh sb="14" eb="20">
      <t>ショウヒドウコウチョウサ</t>
    </rPh>
    <phoneticPr fontId="3"/>
  </si>
  <si>
    <t>全体</t>
    <rPh sb="0" eb="2">
      <t>ゼンタイ</t>
    </rPh>
    <phoneticPr fontId="12"/>
  </si>
  <si>
    <t>韓国</t>
    <rPh sb="0" eb="2">
      <t>カンコク</t>
    </rPh>
    <phoneticPr fontId="12"/>
  </si>
  <si>
    <t>中国（台湾）</t>
    <rPh sb="0" eb="2">
      <t>チュウゴク</t>
    </rPh>
    <rPh sb="3" eb="5">
      <t>タイワン</t>
    </rPh>
    <phoneticPr fontId="12"/>
  </si>
  <si>
    <t>中国 [香港]</t>
    <rPh sb="0" eb="2">
      <t>チュウゴク</t>
    </rPh>
    <rPh sb="4" eb="6">
      <t>ホンコン</t>
    </rPh>
    <phoneticPr fontId="12"/>
  </si>
  <si>
    <t>中国</t>
    <rPh sb="0" eb="2">
      <t>チュウゴク</t>
    </rPh>
    <phoneticPr fontId="12"/>
  </si>
  <si>
    <t>タイ</t>
    <phoneticPr fontId="12"/>
  </si>
  <si>
    <t>シンガポール</t>
    <phoneticPr fontId="12"/>
  </si>
  <si>
    <t>マレーシア</t>
    <phoneticPr fontId="12"/>
  </si>
  <si>
    <t>インド</t>
    <phoneticPr fontId="12"/>
  </si>
  <si>
    <t>英国</t>
    <rPh sb="0" eb="2">
      <t>エイコク</t>
    </rPh>
    <phoneticPr fontId="12"/>
  </si>
  <si>
    <t>ドイツ</t>
    <phoneticPr fontId="12"/>
  </si>
  <si>
    <t>フランス</t>
    <phoneticPr fontId="12"/>
  </si>
  <si>
    <t>ロシア</t>
    <phoneticPr fontId="12"/>
  </si>
  <si>
    <t>米国</t>
    <rPh sb="0" eb="2">
      <t>ベイコク</t>
    </rPh>
    <phoneticPr fontId="12"/>
  </si>
  <si>
    <t>カナダ</t>
    <phoneticPr fontId="12"/>
  </si>
  <si>
    <t>オーストラリア</t>
    <phoneticPr fontId="12"/>
  </si>
  <si>
    <t>その他</t>
    <rPh sb="2" eb="3">
      <t>ホカ</t>
    </rPh>
    <phoneticPr fontId="12"/>
  </si>
  <si>
    <t>標本数</t>
    <rPh sb="0" eb="2">
      <t>ヒョウホン</t>
    </rPh>
    <rPh sb="2" eb="3">
      <t>スウ</t>
    </rPh>
    <phoneticPr fontId="12"/>
  </si>
  <si>
    <t>台湾</t>
    <rPh sb="0" eb="2">
      <t>タイワン</t>
    </rPh>
    <phoneticPr fontId="12"/>
  </si>
  <si>
    <t>香港</t>
    <rPh sb="0" eb="2">
      <t>ホンコン</t>
    </rPh>
    <phoneticPr fontId="12"/>
  </si>
  <si>
    <t>インドネシア</t>
    <phoneticPr fontId="12"/>
  </si>
  <si>
    <t>フィリピン</t>
    <phoneticPr fontId="12"/>
  </si>
  <si>
    <t>ベトナム</t>
    <phoneticPr fontId="12"/>
  </si>
  <si>
    <t>イタリア</t>
    <phoneticPr fontId="12"/>
  </si>
  <si>
    <t>スペイン</t>
    <phoneticPr fontId="12"/>
  </si>
  <si>
    <t>回答数</t>
    <phoneticPr fontId="12"/>
  </si>
  <si>
    <t>全国籍･地域</t>
    <phoneticPr fontId="12"/>
  </si>
  <si>
    <t>回答数</t>
  </si>
  <si>
    <t>2022 (推定値)</t>
    <rPh sb="6" eb="9">
      <t>スイテイチ</t>
    </rPh>
    <phoneticPr fontId="3"/>
  </si>
  <si>
    <t>その他</t>
    <rPh sb="2" eb="3">
      <t>タ</t>
    </rPh>
    <phoneticPr fontId="3"/>
  </si>
  <si>
    <t>※サンプリング調査であることに注意</t>
    <rPh sb="7" eb="9">
      <t>チョウサ</t>
    </rPh>
    <rPh sb="15" eb="17">
      <t>チュウイ</t>
    </rPh>
    <phoneticPr fontId="3"/>
  </si>
  <si>
    <t>タイ</t>
  </si>
  <si>
    <t>シンガポール</t>
  </si>
  <si>
    <t>マレーシア</t>
  </si>
  <si>
    <t>年</t>
    <rPh sb="0" eb="1">
      <t>ネン</t>
    </rPh>
    <phoneticPr fontId="3"/>
  </si>
  <si>
    <t>2011年比 変化率 (%)</t>
    <rPh sb="4" eb="6">
      <t>ネンヒ</t>
    </rPh>
    <rPh sb="7" eb="10">
      <t>ヘンカリツ</t>
    </rPh>
    <phoneticPr fontId="3"/>
  </si>
  <si>
    <t>※2020年，2021年はコロナの影響で調査なし，2022年は推定値</t>
    <rPh sb="5" eb="6">
      <t>ネン</t>
    </rPh>
    <rPh sb="11" eb="12">
      <t>ネン</t>
    </rPh>
    <rPh sb="17" eb="19">
      <t>エイキョウ</t>
    </rPh>
    <rPh sb="20" eb="22">
      <t>チョウサ</t>
    </rPh>
    <phoneticPr fontId="3"/>
  </si>
  <si>
    <t>2011年構成比</t>
    <rPh sb="4" eb="5">
      <t>ネン</t>
    </rPh>
    <rPh sb="5" eb="8">
      <t>コウセイヒ</t>
    </rPh>
    <phoneticPr fontId="3"/>
  </si>
  <si>
    <t>2019年変化率(%)</t>
    <rPh sb="4" eb="5">
      <t>ネン</t>
    </rPh>
    <rPh sb="5" eb="8">
      <t>ヘンカリツ</t>
    </rPh>
    <phoneticPr fontId="3"/>
  </si>
  <si>
    <t>寄与度</t>
    <rPh sb="0" eb="3">
      <t>キヨド</t>
    </rPh>
    <phoneticPr fontId="3"/>
  </si>
  <si>
    <t>ttl check</t>
    <phoneticPr fontId="3"/>
  </si>
  <si>
    <t>寄与率(%)</t>
    <rPh sb="0" eb="3">
      <t>キヨリツ</t>
    </rPh>
    <phoneticPr fontId="3"/>
  </si>
  <si>
    <t>2011年 香港 構成比</t>
    <rPh sb="4" eb="5">
      <t>ネン</t>
    </rPh>
    <rPh sb="6" eb="8">
      <t>ホンコン</t>
    </rPh>
    <rPh sb="9" eb="12">
      <t>コウセイヒ</t>
    </rPh>
    <phoneticPr fontId="3"/>
  </si>
  <si>
    <t>香港 寄与度</t>
    <rPh sb="0" eb="2">
      <t>ホンコン</t>
    </rPh>
    <rPh sb="3" eb="6">
      <t>キヨド</t>
    </rPh>
    <phoneticPr fontId="3"/>
  </si>
  <si>
    <t>2011年比 2019年 変化率</t>
    <rPh sb="4" eb="6">
      <t>ネンヒ</t>
    </rPh>
    <rPh sb="11" eb="12">
      <t>ネン</t>
    </rPh>
    <rPh sb="13" eb="16">
      <t>ヘンカリツ</t>
    </rPh>
    <phoneticPr fontId="3"/>
  </si>
  <si>
    <t>2011年比 2019年 香港 変化率</t>
    <rPh sb="13" eb="15">
      <t>ホンコン</t>
    </rPh>
    <phoneticPr fontId="3"/>
  </si>
  <si>
    <t>香港 寄与率</t>
    <rPh sb="0" eb="2">
      <t>ホンコン</t>
    </rPh>
    <rPh sb="3" eb="6">
      <t>キヨリツ</t>
    </rPh>
    <phoneticPr fontId="3"/>
  </si>
  <si>
    <t>香港 寄与率 (%)</t>
    <rPh sb="0" eb="2">
      <t>ホンコン</t>
    </rPh>
    <rPh sb="3" eb="6">
      <t>キヨリツ</t>
    </rPh>
    <phoneticPr fontId="3"/>
  </si>
  <si>
    <t>全体(左軸)</t>
    <rPh sb="0" eb="2">
      <t>ゼンタイ</t>
    </rPh>
    <rPh sb="3" eb="4">
      <t>ヒダリ</t>
    </rPh>
    <rPh sb="4" eb="5">
      <t>ジク</t>
    </rPh>
    <phoneticPr fontId="3"/>
  </si>
  <si>
    <t>香港(右軸)</t>
    <rPh sb="0" eb="2">
      <t>ホンコン</t>
    </rPh>
    <rPh sb="3" eb="5">
      <t>ミギジク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</si>
</sst>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11"/>
      <color theme="1"/>
      <name val="游ゴシック Light"/>
      <family val="3"/>
      <charset val="128"/>
      <scheme val="major"/>
    </font>
    <font>
      <sz val="10"/>
      <name val="游ゴシック Light"/>
      <family val="3"/>
      <charset val="128"/>
      <scheme val="major"/>
    </font>
    <font>
      <sz val="12"/>
      <name val="游ゴシック Light"/>
      <family val="3"/>
      <charset val="128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</cellStyleXfs>
  <cellXfs count="1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" fillId="0" borderId="35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9" xfId="0" applyBorder="1">
      <alignment vertical="center"/>
    </xf>
    <xf numFmtId="0" fontId="2" fillId="0" borderId="40" xfId="0" applyFont="1" applyBorder="1">
      <alignment vertical="center"/>
    </xf>
    <xf numFmtId="0" fontId="2" fillId="3" borderId="41" xfId="0" applyFont="1" applyFill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1" fontId="0" fillId="0" borderId="0" xfId="0" applyNumberFormat="1">
      <alignment vertical="center"/>
    </xf>
    <xf numFmtId="0" fontId="0" fillId="4" borderId="0" xfId="0" applyFill="1">
      <alignment vertical="center"/>
    </xf>
    <xf numFmtId="31" fontId="0" fillId="4" borderId="0" xfId="0" applyNumberFormat="1" applyFill="1">
      <alignment vertical="center"/>
    </xf>
    <xf numFmtId="0" fontId="0" fillId="5" borderId="0" xfId="0" applyFill="1">
      <alignment vertical="center"/>
    </xf>
    <xf numFmtId="31" fontId="0" fillId="5" borderId="0" xfId="0" applyNumberFormat="1" applyFill="1">
      <alignment vertical="center"/>
    </xf>
    <xf numFmtId="0" fontId="2" fillId="5" borderId="0" xfId="0" applyFont="1" applyFill="1">
      <alignment vertical="center"/>
    </xf>
    <xf numFmtId="31" fontId="2" fillId="5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31" fontId="2" fillId="4" borderId="0" xfId="0" applyNumberFormat="1" applyFont="1" applyFill="1">
      <alignment vertical="center"/>
    </xf>
    <xf numFmtId="31" fontId="0" fillId="0" borderId="1" xfId="0" applyNumberFormat="1" applyBorder="1">
      <alignment vertical="center"/>
    </xf>
    <xf numFmtId="31" fontId="0" fillId="0" borderId="19" xfId="0" applyNumberFormat="1" applyBorder="1">
      <alignment vertical="center"/>
    </xf>
    <xf numFmtId="31" fontId="0" fillId="0" borderId="23" xfId="0" applyNumberForma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4" xfId="0" applyFont="1" applyBorder="1">
      <alignment vertical="center"/>
    </xf>
    <xf numFmtId="0" fontId="11" fillId="0" borderId="44" xfId="0" applyFont="1" applyBorder="1">
      <alignment vertical="center"/>
    </xf>
    <xf numFmtId="0" fontId="11" fillId="0" borderId="45" xfId="0" applyFont="1" applyBorder="1">
      <alignment vertical="center"/>
    </xf>
    <xf numFmtId="0" fontId="11" fillId="0" borderId="46" xfId="0" applyFont="1" applyBorder="1">
      <alignment vertical="center"/>
    </xf>
    <xf numFmtId="0" fontId="11" fillId="0" borderId="47" xfId="0" applyFont="1" applyBorder="1">
      <alignment vertical="center"/>
    </xf>
    <xf numFmtId="38" fontId="13" fillId="0" borderId="48" xfId="0" applyNumberFormat="1" applyFont="1" applyBorder="1" applyAlignment="1">
      <alignment horizontal="right" vertical="center"/>
    </xf>
    <xf numFmtId="38" fontId="13" fillId="0" borderId="49" xfId="0" applyNumberFormat="1" applyFont="1" applyBorder="1" applyAlignment="1">
      <alignment horizontal="right" vertical="center"/>
    </xf>
    <xf numFmtId="38" fontId="13" fillId="0" borderId="48" xfId="1" applyFont="1" applyFill="1" applyBorder="1" applyAlignment="1">
      <alignment horizontal="right" vertical="center"/>
    </xf>
    <xf numFmtId="38" fontId="11" fillId="0" borderId="4" xfId="1" applyFont="1" applyFill="1" applyBorder="1">
      <alignment vertical="center"/>
    </xf>
    <xf numFmtId="38" fontId="11" fillId="0" borderId="44" xfId="1" applyFont="1" applyFill="1" applyBorder="1">
      <alignment vertical="center"/>
    </xf>
    <xf numFmtId="38" fontId="11" fillId="0" borderId="45" xfId="1" applyFont="1" applyFill="1" applyBorder="1">
      <alignment vertical="center"/>
    </xf>
    <xf numFmtId="38" fontId="11" fillId="0" borderId="46" xfId="1" applyFont="1" applyFill="1" applyBorder="1">
      <alignment vertical="center"/>
    </xf>
    <xf numFmtId="38" fontId="11" fillId="0" borderId="47" xfId="1" applyFont="1" applyFill="1" applyBorder="1">
      <alignment vertical="center"/>
    </xf>
    <xf numFmtId="38" fontId="13" fillId="0" borderId="49" xfId="1" applyFont="1" applyFill="1" applyBorder="1" applyAlignment="1">
      <alignment horizontal="right" vertical="center"/>
    </xf>
    <xf numFmtId="38" fontId="13" fillId="0" borderId="0" xfId="1" applyFont="1" applyFill="1" applyBorder="1" applyAlignment="1">
      <alignment horizontal="right" vertical="center"/>
    </xf>
    <xf numFmtId="38" fontId="13" fillId="0" borderId="0" xfId="0" applyNumberFormat="1" applyFont="1" applyAlignment="1">
      <alignment horizontal="right" vertical="center"/>
    </xf>
    <xf numFmtId="0" fontId="16" fillId="0" borderId="0" xfId="1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14" fillId="0" borderId="0" xfId="0" applyFont="1">
      <alignment vertical="center"/>
    </xf>
    <xf numFmtId="0" fontId="14" fillId="5" borderId="0" xfId="0" applyFont="1" applyFill="1">
      <alignment vertical="center"/>
    </xf>
    <xf numFmtId="0" fontId="15" fillId="0" borderId="0" xfId="0" applyFont="1">
      <alignment vertical="center"/>
    </xf>
    <xf numFmtId="0" fontId="15" fillId="5" borderId="0" xfId="0" applyFont="1" applyFill="1">
      <alignment vertical="center"/>
    </xf>
    <xf numFmtId="0" fontId="15" fillId="0" borderId="0" xfId="1" applyNumberFormat="1" applyFont="1" applyFill="1" applyBorder="1">
      <alignment vertical="center"/>
    </xf>
    <xf numFmtId="0" fontId="16" fillId="5" borderId="0" xfId="1" applyNumberFormat="1" applyFont="1" applyFill="1" applyBorder="1" applyAlignment="1">
      <alignment horizontal="right" vertical="center"/>
    </xf>
    <xf numFmtId="0" fontId="0" fillId="0" borderId="41" xfId="0" applyBorder="1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39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 shrinkToFit="1"/>
    </xf>
    <xf numFmtId="0" fontId="0" fillId="0" borderId="54" xfId="0" applyBorder="1">
      <alignment vertical="center"/>
    </xf>
    <xf numFmtId="0" fontId="0" fillId="0" borderId="56" xfId="0" applyBorder="1">
      <alignment vertical="center"/>
    </xf>
    <xf numFmtId="0" fontId="0" fillId="0" borderId="10" xfId="0" applyBorder="1" applyAlignment="1">
      <alignment horizontal="center" vertical="center" shrinkToFit="1"/>
    </xf>
    <xf numFmtId="0" fontId="0" fillId="0" borderId="3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0" fillId="0" borderId="60" xfId="0" applyBorder="1" applyAlignment="1">
      <alignment horizontal="center" vertical="center" shrinkToFit="1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53" xfId="0" applyBorder="1">
      <alignment vertical="center"/>
    </xf>
    <xf numFmtId="0" fontId="0" fillId="0" borderId="2" xfId="0" applyBorder="1">
      <alignment vertical="center"/>
    </xf>
    <xf numFmtId="0" fontId="0" fillId="0" borderId="59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0" fillId="0" borderId="50" xfId="0" applyBorder="1" applyAlignment="1">
      <alignment vertical="center" shrinkToFit="1"/>
    </xf>
    <xf numFmtId="0" fontId="0" fillId="0" borderId="51" xfId="0" applyBorder="1" applyAlignment="1">
      <alignment horizontal="center" vertical="center" shrinkToFit="1"/>
    </xf>
    <xf numFmtId="0" fontId="2" fillId="0" borderId="51" xfId="0" applyFont="1" applyBorder="1" applyAlignment="1">
      <alignment horizontal="center" vertical="center" shrinkToFit="1"/>
    </xf>
    <xf numFmtId="0" fontId="5" fillId="0" borderId="2" xfId="0" applyFont="1" applyBorder="1">
      <alignment vertical="center"/>
    </xf>
    <xf numFmtId="0" fontId="5" fillId="0" borderId="51" xfId="0" applyFont="1" applyBorder="1" applyAlignment="1">
      <alignment horizontal="center" vertical="center" shrinkToFit="1"/>
    </xf>
    <xf numFmtId="0" fontId="0" fillId="0" borderId="52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/>
    </xf>
    <xf numFmtId="0" fontId="5" fillId="5" borderId="0" xfId="0" applyFont="1" applyFill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標準 2" xfId="2" xr:uid="{9C62D8A9-F144-4A2C-B693-B29B87B4C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インバウンド_簡易版!$N$18</c:f>
              <c:strCache>
                <c:ptCount val="1"/>
                <c:pt idx="0">
                  <c:v>全体(左軸)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インバウンド_簡易版!$C$6:$C$14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インバウンド_簡易版!$D$6:$D$14</c:f>
              <c:numCache>
                <c:formatCode>General</c:formatCode>
                <c:ptCount val="9"/>
                <c:pt idx="0">
                  <c:v>27483</c:v>
                </c:pt>
                <c:pt idx="1">
                  <c:v>28903</c:v>
                </c:pt>
                <c:pt idx="2">
                  <c:v>28952</c:v>
                </c:pt>
                <c:pt idx="3">
                  <c:v>27680</c:v>
                </c:pt>
                <c:pt idx="4">
                  <c:v>39783</c:v>
                </c:pt>
                <c:pt idx="5">
                  <c:v>39956</c:v>
                </c:pt>
                <c:pt idx="6">
                  <c:v>40213</c:v>
                </c:pt>
                <c:pt idx="7">
                  <c:v>33142</c:v>
                </c:pt>
                <c:pt idx="8">
                  <c:v>35034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8-4ABC-B7CD-2C85D2451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328688"/>
        <c:axId val="1409339728"/>
      </c:lineChart>
      <c:lineChart>
        <c:grouping val="standard"/>
        <c:varyColors val="0"/>
        <c:ser>
          <c:idx val="1"/>
          <c:order val="1"/>
          <c:tx>
            <c:strRef>
              <c:f>インバウンド_簡易版!$O$18</c:f>
              <c:strCache>
                <c:ptCount val="1"/>
                <c:pt idx="0">
                  <c:v>香港(右軸)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インバウンド_簡易版!$C$6:$C$14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インバウンド_簡易版!$E$6:$E$14</c:f>
              <c:numCache>
                <c:formatCode>General</c:formatCode>
                <c:ptCount val="9"/>
                <c:pt idx="0">
                  <c:v>1599</c:v>
                </c:pt>
                <c:pt idx="1">
                  <c:v>1754</c:v>
                </c:pt>
                <c:pt idx="2">
                  <c:v>1982</c:v>
                </c:pt>
                <c:pt idx="3">
                  <c:v>1343</c:v>
                </c:pt>
                <c:pt idx="4">
                  <c:v>1035</c:v>
                </c:pt>
                <c:pt idx="5">
                  <c:v>1021</c:v>
                </c:pt>
                <c:pt idx="6">
                  <c:v>1074</c:v>
                </c:pt>
                <c:pt idx="7">
                  <c:v>2727</c:v>
                </c:pt>
                <c:pt idx="8">
                  <c:v>2914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8-4ABC-B7CD-2C85D2451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321968"/>
        <c:axId val="1409323888"/>
      </c:lineChart>
      <c:catAx>
        <c:axId val="140932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9339728"/>
        <c:crosses val="autoZero"/>
        <c:auto val="1"/>
        <c:lblAlgn val="ctr"/>
        <c:lblOffset val="100"/>
        <c:noMultiLvlLbl val="0"/>
      </c:catAx>
      <c:valAx>
        <c:axId val="14093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9328688"/>
        <c:crosses val="autoZero"/>
        <c:crossBetween val="between"/>
      </c:valAx>
      <c:valAx>
        <c:axId val="1409323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09321968"/>
        <c:crosses val="max"/>
        <c:crossBetween val="between"/>
      </c:valAx>
      <c:catAx>
        <c:axId val="1409321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9323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18</xdr:row>
      <xdr:rowOff>0</xdr:rowOff>
    </xdr:from>
    <xdr:to>
      <xdr:col>19</xdr:col>
      <xdr:colOff>457200</xdr:colOff>
      <xdr:row>30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CC42EF0-88D2-43B7-88CA-3A94F4C5B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C928-8283-4360-80E8-E7B5CF88A0FB}">
  <dimension ref="A1:AK18"/>
  <sheetViews>
    <sheetView showGridLines="0" workbookViewId="0"/>
  </sheetViews>
  <sheetFormatPr baseColWidth="10" defaultColWidth="8.83203125" defaultRowHeight="18"/>
  <cols>
    <col min="2" max="2" width="3.5" customWidth="1"/>
    <col min="3" max="3" width="10.6640625" bestFit="1" customWidth="1"/>
    <col min="6" max="7" width="3.5" customWidth="1"/>
    <col min="8" max="12" width="8.6640625" customWidth="1"/>
    <col min="13" max="13" width="3.5" customWidth="1"/>
    <col min="14" max="14" width="10.6640625" bestFit="1" customWidth="1"/>
    <col min="24" max="24" width="3.5" customWidth="1"/>
    <col min="25" max="25" width="6.1640625" bestFit="1" customWidth="1"/>
    <col min="27" max="27" width="3.5" customWidth="1"/>
  </cols>
  <sheetData>
    <row r="1" spans="1:37">
      <c r="A1" s="94" t="s">
        <v>60</v>
      </c>
    </row>
    <row r="2" spans="1:37">
      <c r="A2" s="45" t="s">
        <v>91</v>
      </c>
    </row>
    <row r="3" spans="1:37">
      <c r="A3" s="45" t="s">
        <v>97</v>
      </c>
    </row>
    <row r="4" spans="1:37" ht="19" thickBot="1">
      <c r="A4" s="69"/>
    </row>
    <row r="5" spans="1:37" ht="19" thickBot="1">
      <c r="C5" s="102" t="s">
        <v>95</v>
      </c>
      <c r="D5" s="107" t="s">
        <v>61</v>
      </c>
      <c r="E5" s="107" t="s">
        <v>80</v>
      </c>
      <c r="F5" s="111"/>
      <c r="G5" s="111"/>
      <c r="H5" s="45" t="s">
        <v>105</v>
      </c>
      <c r="I5" s="69"/>
      <c r="N5" s="102" t="s">
        <v>95</v>
      </c>
      <c r="O5" s="107" t="s">
        <v>61</v>
      </c>
      <c r="P5" s="104" t="s">
        <v>62</v>
      </c>
      <c r="Q5" s="100" t="s">
        <v>79</v>
      </c>
      <c r="R5" s="100" t="s">
        <v>80</v>
      </c>
      <c r="S5" s="100" t="s">
        <v>65</v>
      </c>
      <c r="T5" s="100" t="s">
        <v>92</v>
      </c>
      <c r="U5" s="100" t="s">
        <v>93</v>
      </c>
      <c r="V5" s="100" t="s">
        <v>94</v>
      </c>
      <c r="W5" s="101" t="s">
        <v>90</v>
      </c>
      <c r="Y5" s="111" t="s">
        <v>101</v>
      </c>
      <c r="Z5" s="120" t="s">
        <v>96</v>
      </c>
      <c r="AB5" s="122" t="s">
        <v>98</v>
      </c>
      <c r="AC5" s="123" t="s">
        <v>62</v>
      </c>
      <c r="AD5" s="123" t="s">
        <v>79</v>
      </c>
      <c r="AE5" s="124" t="s">
        <v>80</v>
      </c>
      <c r="AF5" s="123" t="s">
        <v>65</v>
      </c>
      <c r="AG5" s="123" t="s">
        <v>92</v>
      </c>
      <c r="AH5" s="123" t="s">
        <v>93</v>
      </c>
      <c r="AI5" s="123" t="s">
        <v>94</v>
      </c>
      <c r="AJ5" s="123" t="s">
        <v>90</v>
      </c>
      <c r="AK5" s="113"/>
    </row>
    <row r="6" spans="1:37">
      <c r="C6" s="43">
        <v>2011</v>
      </c>
      <c r="D6" s="108">
        <v>27483</v>
      </c>
      <c r="E6" s="108">
        <v>1599</v>
      </c>
      <c r="H6" s="69"/>
      <c r="I6" s="69">
        <f>((D14-D6)/D6)</f>
        <v>0.27475166466542955</v>
      </c>
      <c r="J6">
        <v>0.27479999999999999</v>
      </c>
      <c r="K6">
        <v>0.27500000000000002</v>
      </c>
      <c r="L6">
        <v>0.27</v>
      </c>
      <c r="N6" s="43">
        <v>2011</v>
      </c>
      <c r="O6" s="108">
        <v>27483</v>
      </c>
      <c r="P6" s="105">
        <v>5710</v>
      </c>
      <c r="Q6" s="15">
        <v>4905</v>
      </c>
      <c r="R6" s="15">
        <v>1599</v>
      </c>
      <c r="S6" s="15">
        <v>4216</v>
      </c>
      <c r="T6" s="15">
        <v>916</v>
      </c>
      <c r="U6" s="15">
        <v>319</v>
      </c>
      <c r="V6" s="15">
        <v>390</v>
      </c>
      <c r="W6" s="16">
        <v>9428</v>
      </c>
      <c r="Y6">
        <f>SUM(P6:W6)</f>
        <v>27483</v>
      </c>
      <c r="Z6">
        <f t="shared" ref="Z6:Z15" si="0">((O6-O$6)/O$6)*100</f>
        <v>0</v>
      </c>
      <c r="AB6" s="117"/>
      <c r="AC6" s="118">
        <f>P6/$O6</f>
        <v>0.20776480005821782</v>
      </c>
      <c r="AD6" s="118">
        <f>Q6/$O6</f>
        <v>0.17847396572426591</v>
      </c>
      <c r="AE6" s="125">
        <f t="shared" ref="AE6:AJ6" si="1">R6/$O6</f>
        <v>5.8181421242222461E-2</v>
      </c>
      <c r="AF6" s="118">
        <f t="shared" si="1"/>
        <v>0.15340392242477169</v>
      </c>
      <c r="AG6" s="118">
        <f t="shared" si="1"/>
        <v>3.3329694720372595E-2</v>
      </c>
      <c r="AH6" s="118">
        <f t="shared" si="1"/>
        <v>1.1607175344758578E-2</v>
      </c>
      <c r="AI6" s="118">
        <f t="shared" si="1"/>
        <v>1.4190590546883528E-2</v>
      </c>
      <c r="AJ6" s="118">
        <f t="shared" si="1"/>
        <v>0.34304842993850743</v>
      </c>
      <c r="AK6" s="105"/>
    </row>
    <row r="7" spans="1:37">
      <c r="C7" s="44">
        <v>2012</v>
      </c>
      <c r="D7" s="109">
        <v>28903</v>
      </c>
      <c r="E7" s="109">
        <v>1754</v>
      </c>
      <c r="H7" t="s">
        <v>103</v>
      </c>
      <c r="N7" s="44">
        <v>2012</v>
      </c>
      <c r="O7" s="109">
        <v>28903</v>
      </c>
      <c r="P7" s="3">
        <v>5913</v>
      </c>
      <c r="Q7" s="2">
        <v>5405</v>
      </c>
      <c r="R7" s="2">
        <v>1754</v>
      </c>
      <c r="S7" s="2">
        <v>4665</v>
      </c>
      <c r="T7" s="2">
        <v>1135</v>
      </c>
      <c r="U7" s="2">
        <v>606</v>
      </c>
      <c r="V7" s="2">
        <v>547</v>
      </c>
      <c r="W7" s="6">
        <v>8878</v>
      </c>
      <c r="Y7">
        <f t="shared" ref="Y7:Y15" si="2">SUM(P7:W7)</f>
        <v>28903</v>
      </c>
      <c r="Z7">
        <f t="shared" si="0"/>
        <v>5.1668304042499003</v>
      </c>
      <c r="AB7" s="119" t="s">
        <v>99</v>
      </c>
      <c r="AC7" s="111" t="s">
        <v>62</v>
      </c>
      <c r="AD7" s="111" t="s">
        <v>79</v>
      </c>
      <c r="AE7" s="121" t="s">
        <v>80</v>
      </c>
      <c r="AF7" s="111" t="s">
        <v>65</v>
      </c>
      <c r="AG7" s="111" t="s">
        <v>92</v>
      </c>
      <c r="AH7" s="111" t="s">
        <v>93</v>
      </c>
      <c r="AI7" s="111" t="s">
        <v>94</v>
      </c>
      <c r="AJ7" s="111" t="s">
        <v>90</v>
      </c>
      <c r="AK7" s="114"/>
    </row>
    <row r="8" spans="1:37">
      <c r="C8" s="44">
        <v>2013</v>
      </c>
      <c r="D8" s="109">
        <v>28952</v>
      </c>
      <c r="E8" s="109">
        <v>1982</v>
      </c>
      <c r="I8">
        <f>E6/D6</f>
        <v>5.8181421242222461E-2</v>
      </c>
      <c r="J8">
        <v>5.8200000000000002E-2</v>
      </c>
      <c r="K8">
        <v>5.8000000000000003E-2</v>
      </c>
      <c r="L8">
        <v>0.06</v>
      </c>
      <c r="N8" s="44">
        <v>2013</v>
      </c>
      <c r="O8" s="109">
        <v>28952</v>
      </c>
      <c r="P8" s="3">
        <v>6801</v>
      </c>
      <c r="Q8" s="2">
        <v>5301</v>
      </c>
      <c r="R8" s="2">
        <v>1982</v>
      </c>
      <c r="S8" s="2">
        <v>3975</v>
      </c>
      <c r="T8" s="2">
        <v>1150</v>
      </c>
      <c r="U8" s="2">
        <v>623</v>
      </c>
      <c r="V8" s="2">
        <v>507</v>
      </c>
      <c r="W8" s="6">
        <v>8613</v>
      </c>
      <c r="Y8">
        <f t="shared" si="2"/>
        <v>28952</v>
      </c>
      <c r="Z8">
        <f t="shared" si="0"/>
        <v>5.3451224393261292</v>
      </c>
      <c r="AB8" s="115"/>
      <c r="AC8">
        <f t="shared" ref="AC8:AJ8" si="3">((P14-P$6)/P$6)*100</f>
        <v>-36.637478108581433</v>
      </c>
      <c r="AD8">
        <f t="shared" si="3"/>
        <v>-42.262996941896027</v>
      </c>
      <c r="AE8" s="69">
        <f t="shared" si="3"/>
        <v>82.238899312070046</v>
      </c>
      <c r="AF8">
        <f t="shared" si="3"/>
        <v>6.9734345351043645</v>
      </c>
      <c r="AG8">
        <f t="shared" si="3"/>
        <v>55.349344978165938</v>
      </c>
      <c r="AH8">
        <f t="shared" si="3"/>
        <v>115.98746081504703</v>
      </c>
      <c r="AI8">
        <f t="shared" si="3"/>
        <v>288.46153846153845</v>
      </c>
      <c r="AJ8">
        <f t="shared" si="3"/>
        <v>85.967331353415361</v>
      </c>
      <c r="AK8" s="116"/>
    </row>
    <row r="9" spans="1:37">
      <c r="C9" s="44">
        <v>2014</v>
      </c>
      <c r="D9" s="109">
        <v>27680</v>
      </c>
      <c r="E9" s="109">
        <v>1343</v>
      </c>
      <c r="H9" t="s">
        <v>106</v>
      </c>
      <c r="N9" s="44">
        <v>2014</v>
      </c>
      <c r="O9" s="109">
        <v>27680</v>
      </c>
      <c r="P9" s="3">
        <v>6051</v>
      </c>
      <c r="Q9" s="2">
        <v>4209</v>
      </c>
      <c r="R9" s="2">
        <v>1343</v>
      </c>
      <c r="S9" s="2">
        <v>6934</v>
      </c>
      <c r="T9" s="2">
        <v>685</v>
      </c>
      <c r="U9" s="2">
        <v>470</v>
      </c>
      <c r="V9" s="2">
        <v>814</v>
      </c>
      <c r="W9" s="6">
        <v>7174</v>
      </c>
      <c r="Y9">
        <f t="shared" si="2"/>
        <v>27680</v>
      </c>
      <c r="Z9">
        <f t="shared" si="0"/>
        <v>0.71680675326565513</v>
      </c>
      <c r="AB9" s="112" t="s">
        <v>100</v>
      </c>
      <c r="AC9" s="123" t="s">
        <v>62</v>
      </c>
      <c r="AD9" s="123" t="s">
        <v>79</v>
      </c>
      <c r="AE9" s="126" t="s">
        <v>80</v>
      </c>
      <c r="AF9" s="123" t="s">
        <v>65</v>
      </c>
      <c r="AG9" s="123" t="s">
        <v>92</v>
      </c>
      <c r="AH9" s="123" t="s">
        <v>93</v>
      </c>
      <c r="AI9" s="123" t="s">
        <v>94</v>
      </c>
      <c r="AJ9" s="123" t="s">
        <v>90</v>
      </c>
      <c r="AK9" s="127" t="s">
        <v>101</v>
      </c>
    </row>
    <row r="10" spans="1:37">
      <c r="C10" s="44">
        <v>2015</v>
      </c>
      <c r="D10" s="109">
        <v>39783</v>
      </c>
      <c r="E10" s="109">
        <v>1035</v>
      </c>
      <c r="I10">
        <f>((E14-E6)/E6)</f>
        <v>0.82238899312070046</v>
      </c>
      <c r="J10">
        <v>0.82240000000000002</v>
      </c>
      <c r="K10">
        <v>0.82199999999999995</v>
      </c>
      <c r="L10">
        <v>0.82</v>
      </c>
      <c r="N10" s="44">
        <v>2015</v>
      </c>
      <c r="O10" s="109">
        <v>39783</v>
      </c>
      <c r="P10" s="3">
        <v>15733</v>
      </c>
      <c r="Q10" s="2">
        <v>4257</v>
      </c>
      <c r="R10" s="2">
        <v>1035</v>
      </c>
      <c r="S10" s="2">
        <v>6150</v>
      </c>
      <c r="T10" s="2">
        <v>828</v>
      </c>
      <c r="U10" s="2">
        <v>356</v>
      </c>
      <c r="V10" s="2">
        <v>980</v>
      </c>
      <c r="W10" s="6">
        <v>10444</v>
      </c>
      <c r="Y10">
        <f t="shared" si="2"/>
        <v>39783</v>
      </c>
      <c r="Z10">
        <f t="shared" si="0"/>
        <v>44.754939417094199</v>
      </c>
      <c r="AB10" s="117"/>
      <c r="AC10" s="118">
        <f t="shared" ref="AC10:AJ10" si="4">AC8*AC6</f>
        <v>-7.6119783138667536</v>
      </c>
      <c r="AD10" s="118">
        <f t="shared" si="4"/>
        <v>-7.5428446676127061</v>
      </c>
      <c r="AE10" s="125">
        <f t="shared" si="4"/>
        <v>4.7847760433722666</v>
      </c>
      <c r="AF10" s="118">
        <f t="shared" si="4"/>
        <v>1.0697522104573738</v>
      </c>
      <c r="AG10" s="118">
        <f t="shared" si="4"/>
        <v>1.8447767710948586</v>
      </c>
      <c r="AH10" s="118">
        <f t="shared" si="4"/>
        <v>1.3462867954735656</v>
      </c>
      <c r="AI10" s="118">
        <f t="shared" si="4"/>
        <v>4.0934395808317863</v>
      </c>
      <c r="AJ10" s="118">
        <f t="shared" si="4"/>
        <v>29.490958046792564</v>
      </c>
      <c r="AK10" s="105">
        <f>SUM(AC10:AJ10)</f>
        <v>27.475166466542955</v>
      </c>
    </row>
    <row r="11" spans="1:37">
      <c r="C11" s="44">
        <v>2016</v>
      </c>
      <c r="D11" s="109">
        <v>39956</v>
      </c>
      <c r="E11" s="109">
        <v>1021</v>
      </c>
      <c r="H11" s="45" t="s">
        <v>104</v>
      </c>
      <c r="I11" s="69"/>
      <c r="J11" s="69"/>
      <c r="K11" s="69"/>
      <c r="L11" s="69"/>
      <c r="N11" s="44">
        <v>2016</v>
      </c>
      <c r="O11" s="109">
        <v>39956</v>
      </c>
      <c r="P11" s="3">
        <v>15833</v>
      </c>
      <c r="Q11" s="2">
        <v>4297</v>
      </c>
      <c r="R11" s="2">
        <v>1021</v>
      </c>
      <c r="S11" s="2">
        <v>6186</v>
      </c>
      <c r="T11" s="2">
        <v>842</v>
      </c>
      <c r="U11" s="2">
        <v>373</v>
      </c>
      <c r="V11" s="2">
        <v>992</v>
      </c>
      <c r="W11" s="6">
        <v>10412</v>
      </c>
      <c r="Y11">
        <f t="shared" si="2"/>
        <v>39956</v>
      </c>
      <c r="Z11">
        <f t="shared" si="0"/>
        <v>45.384419459302116</v>
      </c>
      <c r="AB11" s="119" t="s">
        <v>102</v>
      </c>
      <c r="AC11" s="111" t="s">
        <v>62</v>
      </c>
      <c r="AD11" s="111" t="s">
        <v>79</v>
      </c>
      <c r="AE11" s="121" t="s">
        <v>80</v>
      </c>
      <c r="AF11" s="111" t="s">
        <v>65</v>
      </c>
      <c r="AG11" s="111" t="s">
        <v>92</v>
      </c>
      <c r="AH11" s="111" t="s">
        <v>93</v>
      </c>
      <c r="AI11" s="111" t="s">
        <v>94</v>
      </c>
      <c r="AJ11" s="111" t="s">
        <v>90</v>
      </c>
      <c r="AK11" s="114" t="s">
        <v>101</v>
      </c>
    </row>
    <row r="12" spans="1:37">
      <c r="C12" s="44">
        <v>2017</v>
      </c>
      <c r="D12" s="109">
        <v>40213</v>
      </c>
      <c r="E12" s="109">
        <v>1074</v>
      </c>
      <c r="H12" s="69"/>
      <c r="I12" s="69">
        <f>K10*K8</f>
        <v>4.7676000000000003E-2</v>
      </c>
      <c r="J12" s="69">
        <v>4.7699999999999999E-2</v>
      </c>
      <c r="K12" s="69">
        <v>4.8000000000000001E-2</v>
      </c>
      <c r="L12" s="129">
        <v>0.05</v>
      </c>
      <c r="N12" s="44">
        <v>2017</v>
      </c>
      <c r="O12" s="109">
        <v>40213</v>
      </c>
      <c r="P12" s="3">
        <v>15958</v>
      </c>
      <c r="Q12" s="2">
        <v>4327</v>
      </c>
      <c r="R12" s="2">
        <v>1074</v>
      </c>
      <c r="S12" s="2">
        <v>6208</v>
      </c>
      <c r="T12" s="2">
        <v>850</v>
      </c>
      <c r="U12" s="2">
        <v>361</v>
      </c>
      <c r="V12" s="2">
        <v>992</v>
      </c>
      <c r="W12" s="6">
        <v>10443</v>
      </c>
      <c r="Y12">
        <f t="shared" si="2"/>
        <v>40213</v>
      </c>
      <c r="Z12">
        <f t="shared" si="0"/>
        <v>46.319542990212135</v>
      </c>
      <c r="AB12" s="117"/>
      <c r="AC12" s="118">
        <f t="shared" ref="AC12:AJ12" si="5">(AC10/$Z$14)*100</f>
        <v>-27.704939743080381</v>
      </c>
      <c r="AD12" s="118">
        <f t="shared" si="5"/>
        <v>-27.45331744139849</v>
      </c>
      <c r="AE12" s="125">
        <f t="shared" si="5"/>
        <v>17.414911932194411</v>
      </c>
      <c r="AF12" s="118">
        <f t="shared" si="5"/>
        <v>3.8935240365514505</v>
      </c>
      <c r="AG12" s="118">
        <f t="shared" si="5"/>
        <v>6.7143424711958684</v>
      </c>
      <c r="AH12" s="118">
        <f t="shared" si="5"/>
        <v>4.9000132432790364</v>
      </c>
      <c r="AI12" s="118">
        <f t="shared" si="5"/>
        <v>14.898688915375443</v>
      </c>
      <c r="AJ12" s="118">
        <f t="shared" si="5"/>
        <v>107.33677658588266</v>
      </c>
      <c r="AK12" s="105">
        <f>SUM(AC12:AJ12)</f>
        <v>100</v>
      </c>
    </row>
    <row r="13" spans="1:37">
      <c r="C13" s="44">
        <v>2018</v>
      </c>
      <c r="D13" s="109">
        <v>33142</v>
      </c>
      <c r="E13" s="109">
        <v>2727</v>
      </c>
      <c r="H13" s="45" t="s">
        <v>107</v>
      </c>
      <c r="I13" s="69"/>
      <c r="N13" s="44">
        <v>2018</v>
      </c>
      <c r="O13" s="109">
        <v>33142</v>
      </c>
      <c r="P13" s="3">
        <v>3492</v>
      </c>
      <c r="Q13" s="2">
        <v>2647</v>
      </c>
      <c r="R13" s="2">
        <v>2727</v>
      </c>
      <c r="S13" s="2">
        <v>4193</v>
      </c>
      <c r="T13" s="2">
        <v>1294</v>
      </c>
      <c r="U13" s="2">
        <v>637</v>
      </c>
      <c r="V13" s="2">
        <v>1450</v>
      </c>
      <c r="W13" s="6">
        <v>16702</v>
      </c>
      <c r="Y13">
        <f t="shared" si="2"/>
        <v>33142</v>
      </c>
      <c r="Z13">
        <f t="shared" si="0"/>
        <v>20.590910744824072</v>
      </c>
    </row>
    <row r="14" spans="1:37" ht="19" thickBot="1">
      <c r="C14" s="128">
        <v>2019</v>
      </c>
      <c r="D14" s="110">
        <v>35034</v>
      </c>
      <c r="E14" s="110">
        <v>2914</v>
      </c>
      <c r="H14" s="69"/>
      <c r="I14" s="69">
        <f>I12/I6</f>
        <v>0.17352397139451728</v>
      </c>
      <c r="J14" s="69">
        <f>J12/J6</f>
        <v>0.17358078602620089</v>
      </c>
      <c r="K14" s="69">
        <f>K12/K6</f>
        <v>0.17454545454545453</v>
      </c>
      <c r="L14" s="129">
        <f>L12/L6</f>
        <v>0.18518518518518517</v>
      </c>
      <c r="N14" s="44">
        <v>2019</v>
      </c>
      <c r="O14" s="109">
        <v>35034</v>
      </c>
      <c r="P14" s="3">
        <v>3618</v>
      </c>
      <c r="Q14" s="2">
        <v>2832</v>
      </c>
      <c r="R14" s="2">
        <v>2914</v>
      </c>
      <c r="S14" s="2">
        <v>4510</v>
      </c>
      <c r="T14" s="2">
        <v>1423</v>
      </c>
      <c r="U14" s="2">
        <v>689</v>
      </c>
      <c r="V14" s="2">
        <v>1515</v>
      </c>
      <c r="W14" s="6">
        <v>17533</v>
      </c>
      <c r="Y14">
        <f t="shared" si="2"/>
        <v>35034</v>
      </c>
      <c r="Z14" s="45">
        <f t="shared" si="0"/>
        <v>27.475166466542955</v>
      </c>
    </row>
    <row r="15" spans="1:37" ht="19" thickBot="1">
      <c r="H15" s="45" t="s">
        <v>108</v>
      </c>
      <c r="N15" s="103" t="s">
        <v>89</v>
      </c>
      <c r="O15" s="110">
        <v>26028</v>
      </c>
      <c r="P15" s="106">
        <v>3943</v>
      </c>
      <c r="Q15" s="11">
        <v>2315</v>
      </c>
      <c r="R15" s="11">
        <v>1075</v>
      </c>
      <c r="S15" s="11">
        <v>853</v>
      </c>
      <c r="T15" s="11">
        <v>1137</v>
      </c>
      <c r="U15" s="11">
        <v>598</v>
      </c>
      <c r="V15" s="11">
        <v>736</v>
      </c>
      <c r="W15" s="12">
        <v>15371</v>
      </c>
      <c r="Y15">
        <f t="shared" si="2"/>
        <v>26028</v>
      </c>
      <c r="Z15">
        <f t="shared" si="0"/>
        <v>-5.2941818578757776</v>
      </c>
    </row>
    <row r="16" spans="1:37">
      <c r="I16" s="45">
        <f>I14*100</f>
        <v>17.352397139451728</v>
      </c>
      <c r="J16" s="45">
        <f>J14*100</f>
        <v>17.35807860262009</v>
      </c>
      <c r="K16" s="45">
        <f>K14*100</f>
        <v>17.454545454545453</v>
      </c>
      <c r="L16" s="62">
        <f>L14*100</f>
        <v>18.518518518518519</v>
      </c>
    </row>
    <row r="18" spans="14:15">
      <c r="N18" t="s">
        <v>109</v>
      </c>
      <c r="O18" t="s">
        <v>110</v>
      </c>
    </row>
  </sheetData>
  <phoneticPr fontId="3"/>
  <pageMargins left="0.7" right="0.7" top="0.75" bottom="0.75" header="0.3" footer="0.3"/>
  <ignoredErrors>
    <ignoredError sqref="Y6:Y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5B21-B520-496D-B4E0-650969EC407A}">
  <dimension ref="A1:Y31"/>
  <sheetViews>
    <sheetView workbookViewId="0"/>
  </sheetViews>
  <sheetFormatPr baseColWidth="10" defaultColWidth="8.6640625" defaultRowHeight="18"/>
  <cols>
    <col min="1" max="9" width="8.6640625" style="94"/>
    <col min="10" max="10" width="8.6640625" style="95"/>
    <col min="11" max="16384" width="8.6640625" style="94"/>
  </cols>
  <sheetData>
    <row r="1" spans="1:25">
      <c r="A1" s="94" t="s">
        <v>60</v>
      </c>
    </row>
    <row r="3" spans="1:25">
      <c r="B3" s="96" t="s">
        <v>61</v>
      </c>
      <c r="C3" s="96" t="s">
        <v>62</v>
      </c>
      <c r="D3" s="96" t="s">
        <v>63</v>
      </c>
      <c r="E3" s="96" t="s">
        <v>64</v>
      </c>
      <c r="F3" s="96" t="s">
        <v>65</v>
      </c>
      <c r="G3" s="96" t="s">
        <v>66</v>
      </c>
      <c r="H3" s="96" t="s">
        <v>67</v>
      </c>
      <c r="I3" s="96" t="s">
        <v>68</v>
      </c>
      <c r="J3" s="97" t="s">
        <v>90</v>
      </c>
      <c r="K3" s="96"/>
      <c r="L3" s="96" t="s">
        <v>69</v>
      </c>
      <c r="M3" s="96" t="s">
        <v>70</v>
      </c>
      <c r="N3" s="96" t="s">
        <v>71</v>
      </c>
      <c r="O3" s="96" t="s">
        <v>72</v>
      </c>
      <c r="P3" s="96" t="s">
        <v>73</v>
      </c>
      <c r="Q3" s="96" t="s">
        <v>74</v>
      </c>
      <c r="R3" s="96" t="s">
        <v>75</v>
      </c>
      <c r="S3" s="96" t="s">
        <v>76</v>
      </c>
      <c r="T3" s="96" t="s">
        <v>77</v>
      </c>
    </row>
    <row r="4" spans="1:25" ht="20">
      <c r="A4" s="94">
        <v>2011</v>
      </c>
      <c r="B4" s="92">
        <v>27483</v>
      </c>
      <c r="C4" s="92">
        <v>5710</v>
      </c>
      <c r="D4" s="92">
        <v>4905</v>
      </c>
      <c r="E4" s="92">
        <v>1599</v>
      </c>
      <c r="F4" s="92">
        <v>4216</v>
      </c>
      <c r="G4" s="92">
        <v>916</v>
      </c>
      <c r="H4" s="92">
        <v>319</v>
      </c>
      <c r="I4" s="92">
        <v>390</v>
      </c>
      <c r="J4" s="93">
        <f>SUM(L4:T4)</f>
        <v>9428</v>
      </c>
      <c r="K4" s="92"/>
      <c r="L4" s="92">
        <v>514</v>
      </c>
      <c r="M4" s="92">
        <v>753</v>
      </c>
      <c r="N4" s="92">
        <v>694</v>
      </c>
      <c r="O4" s="92">
        <v>541</v>
      </c>
      <c r="P4" s="92">
        <v>342</v>
      </c>
      <c r="Q4" s="92">
        <v>2978</v>
      </c>
      <c r="R4" s="92">
        <v>562</v>
      </c>
      <c r="S4" s="92">
        <v>699</v>
      </c>
      <c r="T4" s="92">
        <v>2345</v>
      </c>
    </row>
    <row r="6" spans="1:25">
      <c r="B6" s="96" t="s">
        <v>61</v>
      </c>
      <c r="C6" s="96" t="s">
        <v>62</v>
      </c>
      <c r="D6" s="96" t="s">
        <v>63</v>
      </c>
      <c r="E6" s="96" t="s">
        <v>64</v>
      </c>
      <c r="F6" s="96" t="s">
        <v>65</v>
      </c>
      <c r="G6" s="96" t="s">
        <v>66</v>
      </c>
      <c r="H6" s="96" t="s">
        <v>67</v>
      </c>
      <c r="I6" s="96" t="s">
        <v>68</v>
      </c>
      <c r="J6" s="97" t="s">
        <v>90</v>
      </c>
      <c r="K6" s="96"/>
      <c r="L6" s="96" t="s">
        <v>69</v>
      </c>
      <c r="M6" s="96" t="s">
        <v>70</v>
      </c>
      <c r="N6" s="96" t="s">
        <v>71</v>
      </c>
      <c r="O6" s="96" t="s">
        <v>72</v>
      </c>
      <c r="P6" s="96" t="s">
        <v>73</v>
      </c>
      <c r="Q6" s="96" t="s">
        <v>74</v>
      </c>
      <c r="R6" s="96" t="s">
        <v>75</v>
      </c>
      <c r="S6" s="96" t="s">
        <v>76</v>
      </c>
      <c r="T6" s="96" t="s">
        <v>77</v>
      </c>
    </row>
    <row r="7" spans="1:25" ht="20">
      <c r="A7" s="94">
        <v>2012</v>
      </c>
      <c r="B7" s="92">
        <v>28903</v>
      </c>
      <c r="C7" s="92">
        <v>5913</v>
      </c>
      <c r="D7" s="92">
        <v>5405</v>
      </c>
      <c r="E7" s="92">
        <v>1754</v>
      </c>
      <c r="F7" s="92">
        <v>4665</v>
      </c>
      <c r="G7" s="92">
        <v>1135</v>
      </c>
      <c r="H7" s="92">
        <v>606</v>
      </c>
      <c r="I7" s="92">
        <v>547</v>
      </c>
      <c r="J7" s="93">
        <f>SUM(L7:T7)</f>
        <v>8878</v>
      </c>
      <c r="K7" s="92"/>
      <c r="L7" s="92">
        <v>577</v>
      </c>
      <c r="M7" s="92">
        <v>866</v>
      </c>
      <c r="N7" s="92">
        <v>696</v>
      </c>
      <c r="O7" s="92">
        <v>654</v>
      </c>
      <c r="P7" s="92">
        <v>571</v>
      </c>
      <c r="Q7" s="92">
        <v>2764</v>
      </c>
      <c r="R7" s="92">
        <v>640</v>
      </c>
      <c r="S7" s="92">
        <v>669</v>
      </c>
      <c r="T7" s="92">
        <v>1441</v>
      </c>
    </row>
    <row r="9" spans="1:25">
      <c r="B9" s="96" t="s">
        <v>61</v>
      </c>
      <c r="C9" s="96" t="s">
        <v>62</v>
      </c>
      <c r="D9" s="96" t="s">
        <v>79</v>
      </c>
      <c r="E9" s="96" t="s">
        <v>80</v>
      </c>
      <c r="F9" s="96" t="s">
        <v>65</v>
      </c>
      <c r="G9" s="96" t="s">
        <v>66</v>
      </c>
      <c r="H9" s="96" t="s">
        <v>67</v>
      </c>
      <c r="I9" s="96" t="s">
        <v>68</v>
      </c>
      <c r="J9" s="97" t="s">
        <v>90</v>
      </c>
      <c r="K9" s="96"/>
      <c r="L9" s="96" t="s">
        <v>69</v>
      </c>
      <c r="M9" s="96" t="s">
        <v>70</v>
      </c>
      <c r="N9" s="96" t="s">
        <v>71</v>
      </c>
      <c r="O9" s="96" t="s">
        <v>72</v>
      </c>
      <c r="P9" s="96" t="s">
        <v>73</v>
      </c>
      <c r="Q9" s="96" t="s">
        <v>74</v>
      </c>
      <c r="R9" s="96" t="s">
        <v>75</v>
      </c>
      <c r="S9" s="96" t="s">
        <v>76</v>
      </c>
      <c r="T9" s="96" t="s">
        <v>77</v>
      </c>
    </row>
    <row r="10" spans="1:25" ht="20">
      <c r="A10" s="94">
        <v>2013</v>
      </c>
      <c r="B10" s="92">
        <v>28952</v>
      </c>
      <c r="C10" s="92">
        <v>6801</v>
      </c>
      <c r="D10" s="92">
        <v>5301</v>
      </c>
      <c r="E10" s="92">
        <v>1982</v>
      </c>
      <c r="F10" s="92">
        <v>3975</v>
      </c>
      <c r="G10" s="92">
        <v>1150</v>
      </c>
      <c r="H10" s="92">
        <v>623</v>
      </c>
      <c r="I10" s="92">
        <v>507</v>
      </c>
      <c r="J10" s="93">
        <f>SUM(L10:T10)</f>
        <v>8613</v>
      </c>
      <c r="K10" s="92"/>
      <c r="L10" s="92">
        <v>673</v>
      </c>
      <c r="M10" s="92">
        <v>827</v>
      </c>
      <c r="N10" s="92">
        <v>667</v>
      </c>
      <c r="O10" s="92">
        <v>579</v>
      </c>
      <c r="P10" s="92">
        <v>558</v>
      </c>
      <c r="Q10" s="92">
        <v>2875</v>
      </c>
      <c r="R10" s="92">
        <v>650</v>
      </c>
      <c r="S10" s="92">
        <v>855</v>
      </c>
      <c r="T10" s="92">
        <v>929</v>
      </c>
    </row>
    <row r="12" spans="1:25">
      <c r="B12" s="96" t="s">
        <v>61</v>
      </c>
      <c r="C12" s="96" t="s">
        <v>62</v>
      </c>
      <c r="D12" s="96" t="s">
        <v>79</v>
      </c>
      <c r="E12" s="96" t="s">
        <v>80</v>
      </c>
      <c r="F12" s="96" t="s">
        <v>65</v>
      </c>
      <c r="G12" s="96" t="s">
        <v>66</v>
      </c>
      <c r="H12" s="96" t="s">
        <v>67</v>
      </c>
      <c r="I12" s="96" t="s">
        <v>68</v>
      </c>
      <c r="J12" s="97" t="s">
        <v>90</v>
      </c>
      <c r="K12" s="96"/>
      <c r="L12" s="96" t="s">
        <v>81</v>
      </c>
      <c r="M12" s="96" t="s">
        <v>82</v>
      </c>
      <c r="N12" s="96" t="s">
        <v>83</v>
      </c>
      <c r="O12" s="96" t="s">
        <v>69</v>
      </c>
      <c r="P12" s="96" t="s">
        <v>70</v>
      </c>
      <c r="Q12" s="96" t="s">
        <v>71</v>
      </c>
      <c r="R12" s="96" t="s">
        <v>72</v>
      </c>
      <c r="S12" s="96" t="s">
        <v>73</v>
      </c>
      <c r="T12" s="96" t="s">
        <v>74</v>
      </c>
      <c r="U12" s="96" t="s">
        <v>75</v>
      </c>
      <c r="V12" s="96" t="s">
        <v>76</v>
      </c>
      <c r="W12" s="96" t="s">
        <v>77</v>
      </c>
    </row>
    <row r="13" spans="1:25" ht="20">
      <c r="A13" s="94">
        <v>2014</v>
      </c>
      <c r="B13" s="91">
        <v>27680</v>
      </c>
      <c r="C13" s="91">
        <v>6051</v>
      </c>
      <c r="D13" s="92">
        <v>4209</v>
      </c>
      <c r="E13" s="92">
        <v>1343</v>
      </c>
      <c r="F13" s="92">
        <v>6934</v>
      </c>
      <c r="G13" s="92">
        <v>685</v>
      </c>
      <c r="H13" s="92">
        <v>470</v>
      </c>
      <c r="I13" s="92">
        <v>814</v>
      </c>
      <c r="J13" s="93">
        <f>SUM(L13:W13)</f>
        <v>7174</v>
      </c>
      <c r="K13" s="92"/>
      <c r="L13" s="92">
        <v>718</v>
      </c>
      <c r="M13" s="92">
        <v>313</v>
      </c>
      <c r="N13" s="92">
        <v>225</v>
      </c>
      <c r="O13" s="92">
        <v>331</v>
      </c>
      <c r="P13" s="92">
        <v>746</v>
      </c>
      <c r="Q13" s="92">
        <v>772</v>
      </c>
      <c r="R13" s="92">
        <v>522</v>
      </c>
      <c r="S13" s="92">
        <v>302</v>
      </c>
      <c r="T13" s="92">
        <v>1517</v>
      </c>
      <c r="U13" s="92">
        <v>892</v>
      </c>
      <c r="V13" s="92">
        <v>601</v>
      </c>
      <c r="W13" s="92">
        <v>235</v>
      </c>
    </row>
    <row r="15" spans="1:25">
      <c r="B15" s="96" t="s">
        <v>61</v>
      </c>
      <c r="C15" s="96" t="s">
        <v>62</v>
      </c>
      <c r="D15" s="96" t="s">
        <v>79</v>
      </c>
      <c r="E15" s="96" t="s">
        <v>80</v>
      </c>
      <c r="F15" s="96" t="s">
        <v>65</v>
      </c>
      <c r="G15" s="96" t="s">
        <v>66</v>
      </c>
      <c r="H15" s="96" t="s">
        <v>67</v>
      </c>
      <c r="I15" s="96" t="s">
        <v>68</v>
      </c>
      <c r="J15" s="97" t="s">
        <v>90</v>
      </c>
      <c r="K15" s="96"/>
      <c r="L15" s="96" t="s">
        <v>81</v>
      </c>
      <c r="M15" s="96" t="s">
        <v>82</v>
      </c>
      <c r="N15" s="96" t="s">
        <v>83</v>
      </c>
      <c r="O15" s="96" t="s">
        <v>69</v>
      </c>
      <c r="P15" s="96" t="s">
        <v>70</v>
      </c>
      <c r="Q15" s="96" t="s">
        <v>71</v>
      </c>
      <c r="R15" s="96" t="s">
        <v>72</v>
      </c>
      <c r="S15" s="96" t="s">
        <v>84</v>
      </c>
      <c r="T15" s="96" t="s">
        <v>85</v>
      </c>
      <c r="U15" s="96" t="s">
        <v>73</v>
      </c>
      <c r="V15" s="96" t="s">
        <v>74</v>
      </c>
      <c r="W15" s="96" t="s">
        <v>75</v>
      </c>
      <c r="X15" s="96" t="s">
        <v>76</v>
      </c>
      <c r="Y15" s="96" t="s">
        <v>77</v>
      </c>
    </row>
    <row r="16" spans="1:25" ht="20">
      <c r="A16" s="94">
        <v>2015</v>
      </c>
      <c r="B16" s="91">
        <v>39783</v>
      </c>
      <c r="C16" s="92">
        <v>15733</v>
      </c>
      <c r="D16" s="92">
        <v>4257</v>
      </c>
      <c r="E16" s="92">
        <v>1035</v>
      </c>
      <c r="F16" s="92">
        <v>6150</v>
      </c>
      <c r="G16" s="92">
        <v>828</v>
      </c>
      <c r="H16" s="92">
        <v>356</v>
      </c>
      <c r="I16" s="92">
        <v>980</v>
      </c>
      <c r="J16" s="93">
        <f>SUM(L16:Y16)</f>
        <v>10444</v>
      </c>
      <c r="K16" s="92"/>
      <c r="L16" s="92">
        <v>632</v>
      </c>
      <c r="M16" s="92">
        <v>755</v>
      </c>
      <c r="N16" s="92">
        <v>223</v>
      </c>
      <c r="O16" s="92">
        <v>708</v>
      </c>
      <c r="P16" s="92">
        <v>658</v>
      </c>
      <c r="Q16" s="92">
        <v>479</v>
      </c>
      <c r="R16" s="92">
        <v>541</v>
      </c>
      <c r="S16" s="92">
        <v>770</v>
      </c>
      <c r="T16" s="92">
        <v>380</v>
      </c>
      <c r="U16" s="92">
        <v>497</v>
      </c>
      <c r="V16" s="92">
        <v>2978</v>
      </c>
      <c r="W16" s="92">
        <v>675</v>
      </c>
      <c r="X16" s="92">
        <v>728</v>
      </c>
      <c r="Y16" s="92">
        <v>420</v>
      </c>
    </row>
    <row r="17" spans="1:25" ht="20">
      <c r="B17" s="91"/>
      <c r="C17" s="92"/>
      <c r="D17" s="92"/>
      <c r="E17" s="92"/>
      <c r="F17" s="92"/>
      <c r="G17" s="92"/>
      <c r="H17" s="92"/>
      <c r="I17" s="92"/>
      <c r="J17" s="93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</row>
    <row r="18" spans="1:25">
      <c r="B18" s="96" t="s">
        <v>61</v>
      </c>
      <c r="C18" s="96" t="s">
        <v>62</v>
      </c>
      <c r="D18" s="96" t="s">
        <v>79</v>
      </c>
      <c r="E18" s="96" t="s">
        <v>80</v>
      </c>
      <c r="F18" s="96" t="s">
        <v>65</v>
      </c>
      <c r="G18" s="96" t="s">
        <v>66</v>
      </c>
      <c r="H18" s="96" t="s">
        <v>67</v>
      </c>
      <c r="I18" s="96" t="s">
        <v>68</v>
      </c>
      <c r="J18" s="97" t="s">
        <v>90</v>
      </c>
      <c r="K18" s="96"/>
      <c r="L18" s="96" t="s">
        <v>81</v>
      </c>
      <c r="M18" s="96" t="s">
        <v>82</v>
      </c>
      <c r="N18" s="96" t="s">
        <v>83</v>
      </c>
      <c r="O18" s="96" t="s">
        <v>69</v>
      </c>
      <c r="P18" s="96" t="s">
        <v>70</v>
      </c>
      <c r="Q18" s="96" t="s">
        <v>71</v>
      </c>
      <c r="R18" s="96" t="s">
        <v>72</v>
      </c>
      <c r="S18" s="96" t="s">
        <v>84</v>
      </c>
      <c r="T18" s="96" t="s">
        <v>85</v>
      </c>
      <c r="U18" s="96" t="s">
        <v>73</v>
      </c>
      <c r="V18" s="96" t="s">
        <v>74</v>
      </c>
      <c r="W18" s="96" t="s">
        <v>75</v>
      </c>
      <c r="X18" s="96" t="s">
        <v>76</v>
      </c>
      <c r="Y18" s="96" t="s">
        <v>77</v>
      </c>
    </row>
    <row r="19" spans="1:25" ht="20">
      <c r="A19" s="94">
        <v>2016</v>
      </c>
      <c r="B19" s="91">
        <v>39956</v>
      </c>
      <c r="C19" s="92">
        <v>15833</v>
      </c>
      <c r="D19" s="92">
        <v>4297</v>
      </c>
      <c r="E19" s="92">
        <v>1021</v>
      </c>
      <c r="F19" s="92">
        <v>6186</v>
      </c>
      <c r="G19" s="92">
        <v>842</v>
      </c>
      <c r="H19" s="92">
        <v>373</v>
      </c>
      <c r="I19" s="92">
        <v>992</v>
      </c>
      <c r="J19" s="93">
        <f>SUM(L19:Y19)</f>
        <v>10412</v>
      </c>
      <c r="K19" s="92"/>
      <c r="L19" s="92">
        <v>623</v>
      </c>
      <c r="M19" s="92">
        <v>749</v>
      </c>
      <c r="N19" s="92">
        <v>221</v>
      </c>
      <c r="O19" s="92">
        <v>702</v>
      </c>
      <c r="P19" s="92">
        <v>646</v>
      </c>
      <c r="Q19" s="92">
        <v>474</v>
      </c>
      <c r="R19" s="92">
        <v>554</v>
      </c>
      <c r="S19" s="92">
        <v>787</v>
      </c>
      <c r="T19" s="92">
        <v>374</v>
      </c>
      <c r="U19" s="92">
        <v>494</v>
      </c>
      <c r="V19" s="92">
        <v>2967</v>
      </c>
      <c r="W19" s="92">
        <v>639</v>
      </c>
      <c r="X19" s="92">
        <v>753</v>
      </c>
      <c r="Y19" s="92">
        <v>429</v>
      </c>
    </row>
    <row r="20" spans="1:25" ht="20">
      <c r="B20" s="91"/>
      <c r="C20" s="92"/>
      <c r="D20" s="92"/>
      <c r="E20" s="92"/>
      <c r="F20" s="92"/>
      <c r="G20" s="92"/>
      <c r="H20" s="92"/>
      <c r="I20" s="92"/>
      <c r="J20" s="93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</row>
    <row r="21" spans="1:25">
      <c r="B21" s="96" t="s">
        <v>61</v>
      </c>
      <c r="C21" s="96" t="s">
        <v>62</v>
      </c>
      <c r="D21" s="96" t="s">
        <v>79</v>
      </c>
      <c r="E21" s="96" t="s">
        <v>80</v>
      </c>
      <c r="F21" s="96" t="s">
        <v>65</v>
      </c>
      <c r="G21" s="96" t="s">
        <v>66</v>
      </c>
      <c r="H21" s="96" t="s">
        <v>67</v>
      </c>
      <c r="I21" s="96" t="s">
        <v>68</v>
      </c>
      <c r="J21" s="97" t="s">
        <v>90</v>
      </c>
      <c r="K21" s="96"/>
      <c r="L21" s="96" t="s">
        <v>81</v>
      </c>
      <c r="M21" s="96" t="s">
        <v>82</v>
      </c>
      <c r="N21" s="96" t="s">
        <v>83</v>
      </c>
      <c r="O21" s="96" t="s">
        <v>69</v>
      </c>
      <c r="P21" s="96" t="s">
        <v>70</v>
      </c>
      <c r="Q21" s="96" t="s">
        <v>71</v>
      </c>
      <c r="R21" s="96" t="s">
        <v>72</v>
      </c>
      <c r="S21" s="96" t="s">
        <v>84</v>
      </c>
      <c r="T21" s="96" t="s">
        <v>85</v>
      </c>
      <c r="U21" s="96" t="s">
        <v>73</v>
      </c>
      <c r="V21" s="96" t="s">
        <v>74</v>
      </c>
      <c r="W21" s="96" t="s">
        <v>75</v>
      </c>
      <c r="X21" s="96" t="s">
        <v>76</v>
      </c>
      <c r="Y21" s="96" t="s">
        <v>77</v>
      </c>
    </row>
    <row r="22" spans="1:25" ht="20">
      <c r="A22" s="94">
        <v>2017</v>
      </c>
      <c r="B22" s="91">
        <v>40213</v>
      </c>
      <c r="C22" s="92">
        <v>15958</v>
      </c>
      <c r="D22" s="92">
        <v>4327</v>
      </c>
      <c r="E22" s="92">
        <v>1074</v>
      </c>
      <c r="F22" s="92">
        <v>6208</v>
      </c>
      <c r="G22" s="92">
        <v>850</v>
      </c>
      <c r="H22" s="92">
        <v>361</v>
      </c>
      <c r="I22" s="92">
        <v>992</v>
      </c>
      <c r="J22" s="93">
        <f>SUM(L22:Y22)</f>
        <v>10443</v>
      </c>
      <c r="K22" s="92"/>
      <c r="L22" s="92">
        <v>631</v>
      </c>
      <c r="M22" s="92">
        <v>768</v>
      </c>
      <c r="N22" s="92">
        <v>231</v>
      </c>
      <c r="O22" s="92">
        <v>708</v>
      </c>
      <c r="P22" s="92">
        <v>633</v>
      </c>
      <c r="Q22" s="92">
        <v>479</v>
      </c>
      <c r="R22" s="92">
        <v>555</v>
      </c>
      <c r="S22" s="92">
        <v>750</v>
      </c>
      <c r="T22" s="92">
        <v>348</v>
      </c>
      <c r="U22" s="92">
        <v>505</v>
      </c>
      <c r="V22" s="92">
        <v>2997</v>
      </c>
      <c r="W22" s="92">
        <v>634</v>
      </c>
      <c r="X22" s="92">
        <v>768</v>
      </c>
      <c r="Y22" s="92">
        <v>436</v>
      </c>
    </row>
    <row r="23" spans="1:25" ht="20">
      <c r="B23" s="91"/>
      <c r="C23" s="92"/>
      <c r="D23" s="92"/>
      <c r="E23" s="92"/>
      <c r="F23" s="92"/>
      <c r="G23" s="92"/>
      <c r="H23" s="92"/>
      <c r="I23" s="92"/>
      <c r="J23" s="93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</row>
    <row r="24" spans="1:25">
      <c r="B24" s="98" t="s">
        <v>87</v>
      </c>
      <c r="C24" s="98" t="s">
        <v>62</v>
      </c>
      <c r="D24" s="98" t="s">
        <v>79</v>
      </c>
      <c r="E24" s="98" t="s">
        <v>80</v>
      </c>
      <c r="F24" s="98" t="s">
        <v>65</v>
      </c>
      <c r="G24" s="98" t="s">
        <v>66</v>
      </c>
      <c r="H24" s="98" t="s">
        <v>67</v>
      </c>
      <c r="I24" s="98" t="s">
        <v>68</v>
      </c>
      <c r="J24" s="97" t="s">
        <v>90</v>
      </c>
      <c r="K24" s="98"/>
      <c r="L24" s="98" t="s">
        <v>81</v>
      </c>
      <c r="M24" s="98" t="s">
        <v>82</v>
      </c>
      <c r="N24" s="98" t="s">
        <v>83</v>
      </c>
      <c r="O24" s="98" t="s">
        <v>69</v>
      </c>
      <c r="P24" s="98" t="s">
        <v>70</v>
      </c>
      <c r="Q24" s="98" t="s">
        <v>71</v>
      </c>
      <c r="R24" s="98" t="s">
        <v>72</v>
      </c>
      <c r="S24" s="98" t="s">
        <v>84</v>
      </c>
      <c r="T24" s="98" t="s">
        <v>85</v>
      </c>
      <c r="U24" s="98" t="s">
        <v>73</v>
      </c>
      <c r="V24" s="98" t="s">
        <v>74</v>
      </c>
      <c r="W24" s="98" t="s">
        <v>75</v>
      </c>
      <c r="X24" s="98" t="s">
        <v>76</v>
      </c>
      <c r="Y24" s="98" t="s">
        <v>77</v>
      </c>
    </row>
    <row r="25" spans="1:25" ht="20">
      <c r="A25" s="94">
        <v>2018</v>
      </c>
      <c r="B25" s="91">
        <v>33142</v>
      </c>
      <c r="C25" s="91">
        <v>3492</v>
      </c>
      <c r="D25" s="91">
        <v>2647</v>
      </c>
      <c r="E25" s="91">
        <v>2727</v>
      </c>
      <c r="F25" s="91">
        <v>4193</v>
      </c>
      <c r="G25" s="91">
        <v>1294</v>
      </c>
      <c r="H25" s="91">
        <v>637</v>
      </c>
      <c r="I25" s="91">
        <v>1450</v>
      </c>
      <c r="J25" s="99">
        <f>SUM(L25:Y25)</f>
        <v>16702</v>
      </c>
      <c r="K25" s="91"/>
      <c r="L25" s="91">
        <v>945</v>
      </c>
      <c r="M25" s="91">
        <v>1082</v>
      </c>
      <c r="N25" s="91">
        <v>1452</v>
      </c>
      <c r="O25" s="91">
        <v>1094</v>
      </c>
      <c r="P25" s="91">
        <v>805</v>
      </c>
      <c r="Q25" s="91">
        <v>1192</v>
      </c>
      <c r="R25" s="91">
        <v>606</v>
      </c>
      <c r="S25" s="91">
        <v>343</v>
      </c>
      <c r="T25" s="91">
        <v>304</v>
      </c>
      <c r="U25" s="91">
        <v>460</v>
      </c>
      <c r="V25" s="91">
        <v>5121</v>
      </c>
      <c r="W25" s="91">
        <v>942</v>
      </c>
      <c r="X25" s="91">
        <v>1018</v>
      </c>
      <c r="Y25" s="91">
        <v>1338</v>
      </c>
    </row>
    <row r="27" spans="1:25">
      <c r="B27" s="98" t="s">
        <v>87</v>
      </c>
      <c r="C27" s="98" t="s">
        <v>62</v>
      </c>
      <c r="D27" s="98" t="s">
        <v>79</v>
      </c>
      <c r="E27" s="98" t="s">
        <v>80</v>
      </c>
      <c r="F27" s="98" t="s">
        <v>65</v>
      </c>
      <c r="G27" s="98" t="s">
        <v>66</v>
      </c>
      <c r="H27" s="98" t="s">
        <v>67</v>
      </c>
      <c r="I27" s="98" t="s">
        <v>68</v>
      </c>
      <c r="J27" s="97" t="s">
        <v>90</v>
      </c>
      <c r="K27" s="98"/>
      <c r="L27" s="98" t="s">
        <v>81</v>
      </c>
      <c r="M27" s="98" t="s">
        <v>82</v>
      </c>
      <c r="N27" s="98" t="s">
        <v>83</v>
      </c>
      <c r="O27" s="98" t="s">
        <v>69</v>
      </c>
      <c r="P27" s="98" t="s">
        <v>70</v>
      </c>
      <c r="Q27" s="98" t="s">
        <v>71</v>
      </c>
      <c r="R27" s="98" t="s">
        <v>72</v>
      </c>
      <c r="S27" s="98" t="s">
        <v>84</v>
      </c>
      <c r="T27" s="98" t="s">
        <v>85</v>
      </c>
      <c r="U27" s="98" t="s">
        <v>73</v>
      </c>
      <c r="V27" s="98" t="s">
        <v>74</v>
      </c>
      <c r="W27" s="98" t="s">
        <v>75</v>
      </c>
      <c r="X27" s="98" t="s">
        <v>76</v>
      </c>
      <c r="Y27" s="98" t="s">
        <v>77</v>
      </c>
    </row>
    <row r="28" spans="1:25" ht="20">
      <c r="A28" s="94">
        <v>2019</v>
      </c>
      <c r="B28" s="91">
        <v>35034</v>
      </c>
      <c r="C28" s="91">
        <v>3618</v>
      </c>
      <c r="D28" s="91">
        <v>2832</v>
      </c>
      <c r="E28" s="91">
        <v>2914</v>
      </c>
      <c r="F28" s="91">
        <v>4510</v>
      </c>
      <c r="G28" s="91">
        <v>1423</v>
      </c>
      <c r="H28" s="91">
        <v>689</v>
      </c>
      <c r="I28" s="91">
        <v>1515</v>
      </c>
      <c r="J28" s="99">
        <f>SUM(L28:Y28)</f>
        <v>17533</v>
      </c>
      <c r="K28" s="91"/>
      <c r="L28" s="91">
        <v>984</v>
      </c>
      <c r="M28" s="91">
        <v>1107</v>
      </c>
      <c r="N28" s="91">
        <v>1493</v>
      </c>
      <c r="O28" s="91">
        <v>1131</v>
      </c>
      <c r="P28" s="91">
        <v>829</v>
      </c>
      <c r="Q28" s="91">
        <v>1237</v>
      </c>
      <c r="R28" s="91">
        <v>624</v>
      </c>
      <c r="S28" s="91">
        <v>384</v>
      </c>
      <c r="T28" s="91">
        <v>346</v>
      </c>
      <c r="U28" s="91">
        <v>485</v>
      </c>
      <c r="V28" s="91">
        <v>5471</v>
      </c>
      <c r="W28" s="91">
        <v>941</v>
      </c>
      <c r="X28" s="91">
        <v>1104</v>
      </c>
      <c r="Y28" s="91">
        <v>1397</v>
      </c>
    </row>
    <row r="30" spans="1:25">
      <c r="B30" s="98" t="s">
        <v>87</v>
      </c>
      <c r="C30" s="98" t="s">
        <v>62</v>
      </c>
      <c r="D30" s="98" t="s">
        <v>79</v>
      </c>
      <c r="E30" s="98" t="s">
        <v>80</v>
      </c>
      <c r="F30" s="98" t="s">
        <v>65</v>
      </c>
      <c r="G30" s="98" t="s">
        <v>66</v>
      </c>
      <c r="H30" s="98" t="s">
        <v>67</v>
      </c>
      <c r="I30" s="98" t="s">
        <v>68</v>
      </c>
      <c r="J30" s="97" t="s">
        <v>90</v>
      </c>
      <c r="K30" s="98"/>
      <c r="L30" s="98" t="s">
        <v>81</v>
      </c>
      <c r="M30" s="98" t="s">
        <v>82</v>
      </c>
      <c r="N30" s="98" t="s">
        <v>83</v>
      </c>
      <c r="O30" s="98" t="s">
        <v>69</v>
      </c>
      <c r="P30" s="98" t="s">
        <v>70</v>
      </c>
      <c r="Q30" s="98" t="s">
        <v>71</v>
      </c>
      <c r="R30" s="98" t="s">
        <v>72</v>
      </c>
      <c r="S30" s="98" t="s">
        <v>84</v>
      </c>
      <c r="T30" s="98" t="s">
        <v>85</v>
      </c>
      <c r="U30" s="98" t="s">
        <v>73</v>
      </c>
      <c r="V30" s="98" t="s">
        <v>74</v>
      </c>
      <c r="W30" s="98" t="s">
        <v>75</v>
      </c>
      <c r="X30" s="98" t="s">
        <v>76</v>
      </c>
      <c r="Y30" s="98" t="s">
        <v>77</v>
      </c>
    </row>
    <row r="31" spans="1:25" ht="20">
      <c r="A31" s="94" t="s">
        <v>89</v>
      </c>
      <c r="B31" s="91">
        <v>26028</v>
      </c>
      <c r="C31" s="91">
        <v>3943</v>
      </c>
      <c r="D31" s="91">
        <v>2315</v>
      </c>
      <c r="E31" s="91">
        <v>1075</v>
      </c>
      <c r="F31" s="91">
        <v>853</v>
      </c>
      <c r="G31" s="91">
        <v>1137</v>
      </c>
      <c r="H31" s="91">
        <v>598</v>
      </c>
      <c r="I31" s="91">
        <v>736</v>
      </c>
      <c r="J31" s="99">
        <f>SUM(L31:Y31)</f>
        <v>15371</v>
      </c>
      <c r="K31" s="91"/>
      <c r="L31" s="91">
        <v>741</v>
      </c>
      <c r="M31" s="91">
        <v>2338</v>
      </c>
      <c r="N31" s="91">
        <v>585</v>
      </c>
      <c r="O31" s="91">
        <v>998</v>
      </c>
      <c r="P31" s="91">
        <v>583</v>
      </c>
      <c r="Q31" s="91">
        <v>1062</v>
      </c>
      <c r="R31" s="91">
        <v>587</v>
      </c>
      <c r="S31" s="91">
        <v>320</v>
      </c>
      <c r="T31" s="91">
        <v>165</v>
      </c>
      <c r="U31" s="91">
        <v>50</v>
      </c>
      <c r="V31" s="91">
        <v>4980</v>
      </c>
      <c r="W31" s="91">
        <v>329</v>
      </c>
      <c r="X31" s="91">
        <v>449</v>
      </c>
      <c r="Y31" s="91">
        <v>2184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C3BE-BE6F-4E52-B79F-2FA468DAE4B6}">
  <dimension ref="A1:W41"/>
  <sheetViews>
    <sheetView workbookViewId="0"/>
  </sheetViews>
  <sheetFormatPr baseColWidth="10" defaultColWidth="8.83203125" defaultRowHeight="18"/>
  <sheetData>
    <row r="1" spans="1:21">
      <c r="A1" t="s">
        <v>60</v>
      </c>
    </row>
    <row r="3" spans="1:21">
      <c r="B3" s="75" t="s">
        <v>61</v>
      </c>
      <c r="C3" s="76" t="s">
        <v>62</v>
      </c>
      <c r="D3" s="75" t="s">
        <v>63</v>
      </c>
      <c r="E3" s="75" t="s">
        <v>64</v>
      </c>
      <c r="F3" s="75" t="s">
        <v>65</v>
      </c>
      <c r="G3" s="75" t="s">
        <v>66</v>
      </c>
      <c r="H3" s="75" t="s">
        <v>67</v>
      </c>
      <c r="I3" s="75" t="s">
        <v>68</v>
      </c>
      <c r="J3" s="75" t="s">
        <v>69</v>
      </c>
      <c r="K3" s="75" t="s">
        <v>70</v>
      </c>
      <c r="L3" s="75" t="s">
        <v>71</v>
      </c>
      <c r="M3" s="75" t="s">
        <v>72</v>
      </c>
      <c r="N3" s="75" t="s">
        <v>73</v>
      </c>
      <c r="O3" s="75" t="s">
        <v>74</v>
      </c>
      <c r="P3" s="75" t="s">
        <v>75</v>
      </c>
      <c r="Q3" s="75" t="s">
        <v>76</v>
      </c>
      <c r="R3" s="75" t="s">
        <v>77</v>
      </c>
    </row>
    <row r="4" spans="1:21">
      <c r="B4" s="77" t="s">
        <v>78</v>
      </c>
      <c r="C4" s="78" t="s">
        <v>78</v>
      </c>
      <c r="D4" s="79" t="s">
        <v>78</v>
      </c>
      <c r="E4" s="79" t="s">
        <v>78</v>
      </c>
      <c r="F4" s="79" t="s">
        <v>78</v>
      </c>
      <c r="G4" s="79" t="s">
        <v>78</v>
      </c>
      <c r="H4" s="79" t="s">
        <v>78</v>
      </c>
      <c r="I4" s="79" t="s">
        <v>78</v>
      </c>
      <c r="J4" s="79" t="s">
        <v>78</v>
      </c>
      <c r="K4" s="79" t="s">
        <v>78</v>
      </c>
      <c r="L4" s="79" t="s">
        <v>78</v>
      </c>
      <c r="M4" s="79" t="s">
        <v>78</v>
      </c>
      <c r="N4" s="79" t="s">
        <v>78</v>
      </c>
      <c r="O4" s="79" t="s">
        <v>78</v>
      </c>
      <c r="P4" s="79" t="s">
        <v>78</v>
      </c>
      <c r="Q4" s="79" t="s">
        <v>78</v>
      </c>
      <c r="R4" s="79" t="s">
        <v>78</v>
      </c>
    </row>
    <row r="5" spans="1:21" ht="20">
      <c r="A5">
        <v>2011</v>
      </c>
      <c r="B5" s="80">
        <v>27483</v>
      </c>
      <c r="C5" s="81">
        <v>5710</v>
      </c>
      <c r="D5" s="80">
        <v>4905</v>
      </c>
      <c r="E5" s="80">
        <v>1599</v>
      </c>
      <c r="F5" s="80">
        <v>4216</v>
      </c>
      <c r="G5" s="80">
        <v>916</v>
      </c>
      <c r="H5" s="80">
        <v>319</v>
      </c>
      <c r="I5" s="80">
        <v>390</v>
      </c>
      <c r="J5" s="80">
        <v>514</v>
      </c>
      <c r="K5" s="80">
        <v>753</v>
      </c>
      <c r="L5" s="80">
        <v>694</v>
      </c>
      <c r="M5" s="80">
        <v>541</v>
      </c>
      <c r="N5" s="80">
        <v>342</v>
      </c>
      <c r="O5" s="80">
        <v>2978</v>
      </c>
      <c r="P5" s="80">
        <v>562</v>
      </c>
      <c r="Q5" s="80">
        <v>699</v>
      </c>
      <c r="R5" s="80">
        <v>2345</v>
      </c>
    </row>
    <row r="7" spans="1:21">
      <c r="B7" s="75" t="s">
        <v>61</v>
      </c>
      <c r="C7" s="76" t="s">
        <v>62</v>
      </c>
      <c r="D7" s="75" t="s">
        <v>63</v>
      </c>
      <c r="E7" s="75" t="s">
        <v>64</v>
      </c>
      <c r="F7" s="75" t="s">
        <v>65</v>
      </c>
      <c r="G7" s="75" t="s">
        <v>66</v>
      </c>
      <c r="H7" s="75" t="s">
        <v>67</v>
      </c>
      <c r="I7" s="75" t="s">
        <v>68</v>
      </c>
      <c r="J7" s="75" t="s">
        <v>69</v>
      </c>
      <c r="K7" s="75" t="s">
        <v>70</v>
      </c>
      <c r="L7" s="75" t="s">
        <v>71</v>
      </c>
      <c r="M7" s="75" t="s">
        <v>72</v>
      </c>
      <c r="N7" s="75" t="s">
        <v>73</v>
      </c>
      <c r="O7" s="75" t="s">
        <v>74</v>
      </c>
      <c r="P7" s="75" t="s">
        <v>75</v>
      </c>
      <c r="Q7" s="75" t="s">
        <v>76</v>
      </c>
      <c r="R7" s="75" t="s">
        <v>77</v>
      </c>
    </row>
    <row r="8" spans="1:21">
      <c r="B8" s="77" t="s">
        <v>78</v>
      </c>
      <c r="C8" s="78" t="s">
        <v>78</v>
      </c>
      <c r="D8" s="79" t="s">
        <v>78</v>
      </c>
      <c r="E8" s="79" t="s">
        <v>78</v>
      </c>
      <c r="F8" s="79" t="s">
        <v>78</v>
      </c>
      <c r="G8" s="79" t="s">
        <v>78</v>
      </c>
      <c r="H8" s="79" t="s">
        <v>78</v>
      </c>
      <c r="I8" s="79" t="s">
        <v>78</v>
      </c>
      <c r="J8" s="79" t="s">
        <v>78</v>
      </c>
      <c r="K8" s="79" t="s">
        <v>78</v>
      </c>
      <c r="L8" s="79" t="s">
        <v>78</v>
      </c>
      <c r="M8" s="79" t="s">
        <v>78</v>
      </c>
      <c r="N8" s="79" t="s">
        <v>78</v>
      </c>
      <c r="O8" s="79" t="s">
        <v>78</v>
      </c>
      <c r="P8" s="79" t="s">
        <v>78</v>
      </c>
      <c r="Q8" s="79" t="s">
        <v>78</v>
      </c>
      <c r="R8" s="79" t="s">
        <v>78</v>
      </c>
    </row>
    <row r="9" spans="1:21" ht="20">
      <c r="A9">
        <v>2012</v>
      </c>
      <c r="B9" s="80">
        <v>28903</v>
      </c>
      <c r="C9" s="81">
        <v>5913</v>
      </c>
      <c r="D9" s="80">
        <v>5405</v>
      </c>
      <c r="E9" s="80">
        <v>1754</v>
      </c>
      <c r="F9" s="80">
        <v>4665</v>
      </c>
      <c r="G9" s="80">
        <v>1135</v>
      </c>
      <c r="H9" s="80">
        <v>606</v>
      </c>
      <c r="I9" s="80">
        <v>547</v>
      </c>
      <c r="J9" s="80">
        <v>577</v>
      </c>
      <c r="K9" s="80">
        <v>866</v>
      </c>
      <c r="L9" s="80">
        <v>696</v>
      </c>
      <c r="M9" s="80">
        <v>654</v>
      </c>
      <c r="N9" s="80">
        <v>571</v>
      </c>
      <c r="O9" s="80">
        <v>2764</v>
      </c>
      <c r="P9" s="80">
        <v>640</v>
      </c>
      <c r="Q9" s="80">
        <v>669</v>
      </c>
      <c r="R9" s="80">
        <v>1441</v>
      </c>
    </row>
    <row r="11" spans="1:21">
      <c r="B11" s="75" t="s">
        <v>61</v>
      </c>
      <c r="C11" s="76" t="s">
        <v>62</v>
      </c>
      <c r="D11" s="75" t="s">
        <v>79</v>
      </c>
      <c r="E11" s="75" t="s">
        <v>80</v>
      </c>
      <c r="F11" s="75" t="s">
        <v>65</v>
      </c>
      <c r="G11" s="75" t="s">
        <v>66</v>
      </c>
      <c r="H11" s="75" t="s">
        <v>67</v>
      </c>
      <c r="I11" s="75" t="s">
        <v>68</v>
      </c>
      <c r="J11" s="75" t="s">
        <v>69</v>
      </c>
      <c r="K11" s="75" t="s">
        <v>70</v>
      </c>
      <c r="L11" s="75" t="s">
        <v>71</v>
      </c>
      <c r="M11" s="75" t="s">
        <v>72</v>
      </c>
      <c r="N11" s="75" t="s">
        <v>73</v>
      </c>
      <c r="O11" s="75" t="s">
        <v>74</v>
      </c>
      <c r="P11" s="75" t="s">
        <v>75</v>
      </c>
      <c r="Q11" s="75" t="s">
        <v>76</v>
      </c>
      <c r="R11" s="75" t="s">
        <v>77</v>
      </c>
    </row>
    <row r="12" spans="1:21">
      <c r="B12" s="77" t="s">
        <v>78</v>
      </c>
      <c r="C12" s="78" t="s">
        <v>78</v>
      </c>
      <c r="D12" s="79" t="s">
        <v>78</v>
      </c>
      <c r="E12" s="79" t="s">
        <v>78</v>
      </c>
      <c r="F12" s="79" t="s">
        <v>78</v>
      </c>
      <c r="G12" s="79" t="s">
        <v>78</v>
      </c>
      <c r="H12" s="79" t="s">
        <v>78</v>
      </c>
      <c r="I12" s="79" t="s">
        <v>78</v>
      </c>
      <c r="J12" s="79" t="s">
        <v>78</v>
      </c>
      <c r="K12" s="79" t="s">
        <v>78</v>
      </c>
      <c r="L12" s="79" t="s">
        <v>78</v>
      </c>
      <c r="M12" s="79" t="s">
        <v>78</v>
      </c>
      <c r="N12" s="79" t="s">
        <v>78</v>
      </c>
      <c r="O12" s="79" t="s">
        <v>78</v>
      </c>
      <c r="P12" s="79" t="s">
        <v>78</v>
      </c>
      <c r="Q12" s="79" t="s">
        <v>78</v>
      </c>
      <c r="R12" s="79" t="s">
        <v>78</v>
      </c>
    </row>
    <row r="13" spans="1:21" ht="20">
      <c r="A13">
        <v>2013</v>
      </c>
      <c r="B13" s="80">
        <v>28952</v>
      </c>
      <c r="C13" s="81">
        <v>6801</v>
      </c>
      <c r="D13" s="80">
        <v>5301</v>
      </c>
      <c r="E13" s="80">
        <v>1982</v>
      </c>
      <c r="F13" s="80">
        <v>3975</v>
      </c>
      <c r="G13" s="80">
        <v>1150</v>
      </c>
      <c r="H13" s="80">
        <v>623</v>
      </c>
      <c r="I13" s="80">
        <v>507</v>
      </c>
      <c r="J13" s="80">
        <v>673</v>
      </c>
      <c r="K13" s="80">
        <v>827</v>
      </c>
      <c r="L13" s="80">
        <v>667</v>
      </c>
      <c r="M13" s="80">
        <v>579</v>
      </c>
      <c r="N13" s="80">
        <v>558</v>
      </c>
      <c r="O13" s="80">
        <v>2875</v>
      </c>
      <c r="P13" s="80">
        <v>650</v>
      </c>
      <c r="Q13" s="80">
        <v>855</v>
      </c>
      <c r="R13" s="80">
        <v>929</v>
      </c>
    </row>
    <row r="15" spans="1:21">
      <c r="B15" s="75" t="s">
        <v>61</v>
      </c>
      <c r="C15" s="76" t="s">
        <v>62</v>
      </c>
      <c r="D15" s="75" t="s">
        <v>79</v>
      </c>
      <c r="E15" s="75" t="s">
        <v>80</v>
      </c>
      <c r="F15" s="75" t="s">
        <v>65</v>
      </c>
      <c r="G15" s="75" t="s">
        <v>66</v>
      </c>
      <c r="H15" s="75" t="s">
        <v>67</v>
      </c>
      <c r="I15" s="75" t="s">
        <v>68</v>
      </c>
      <c r="J15" s="75" t="s">
        <v>81</v>
      </c>
      <c r="K15" s="75" t="s">
        <v>82</v>
      </c>
      <c r="L15" s="75" t="s">
        <v>83</v>
      </c>
      <c r="M15" s="75" t="s">
        <v>69</v>
      </c>
      <c r="N15" s="75" t="s">
        <v>70</v>
      </c>
      <c r="O15" s="75" t="s">
        <v>71</v>
      </c>
      <c r="P15" s="75" t="s">
        <v>72</v>
      </c>
      <c r="Q15" s="75" t="s">
        <v>73</v>
      </c>
      <c r="R15" s="75" t="s">
        <v>74</v>
      </c>
      <c r="S15" s="75" t="s">
        <v>75</v>
      </c>
      <c r="T15" s="75" t="s">
        <v>76</v>
      </c>
      <c r="U15" s="75" t="s">
        <v>77</v>
      </c>
    </row>
    <row r="16" spans="1:21">
      <c r="B16" s="77" t="s">
        <v>86</v>
      </c>
      <c r="C16" s="78" t="s">
        <v>86</v>
      </c>
      <c r="D16" s="79" t="s">
        <v>88</v>
      </c>
      <c r="E16" s="79" t="s">
        <v>88</v>
      </c>
      <c r="F16" s="79" t="s">
        <v>88</v>
      </c>
      <c r="G16" s="79" t="s">
        <v>88</v>
      </c>
      <c r="H16" s="79" t="s">
        <v>88</v>
      </c>
      <c r="I16" s="79" t="s">
        <v>88</v>
      </c>
      <c r="J16" s="79" t="s">
        <v>88</v>
      </c>
      <c r="K16" s="79" t="s">
        <v>88</v>
      </c>
      <c r="L16" s="79" t="s">
        <v>88</v>
      </c>
      <c r="M16" s="79" t="s">
        <v>88</v>
      </c>
      <c r="N16" s="79" t="s">
        <v>88</v>
      </c>
      <c r="O16" s="79" t="s">
        <v>88</v>
      </c>
      <c r="P16" s="79" t="s">
        <v>88</v>
      </c>
      <c r="Q16" s="79" t="s">
        <v>88</v>
      </c>
      <c r="R16" s="79" t="s">
        <v>88</v>
      </c>
      <c r="S16" s="79" t="s">
        <v>88</v>
      </c>
      <c r="T16" s="79" t="s">
        <v>88</v>
      </c>
      <c r="U16" s="79" t="s">
        <v>88</v>
      </c>
    </row>
    <row r="17" spans="1:23" ht="20">
      <c r="A17">
        <v>2014</v>
      </c>
      <c r="B17" s="82">
        <v>27680</v>
      </c>
      <c r="C17" s="88">
        <v>6051</v>
      </c>
      <c r="D17" s="80">
        <v>4209</v>
      </c>
      <c r="E17" s="80">
        <v>1343</v>
      </c>
      <c r="F17" s="80">
        <v>6934</v>
      </c>
      <c r="G17" s="80">
        <v>685</v>
      </c>
      <c r="H17" s="80">
        <v>470</v>
      </c>
      <c r="I17" s="80">
        <v>814</v>
      </c>
      <c r="J17" s="80">
        <v>718</v>
      </c>
      <c r="K17" s="80">
        <v>313</v>
      </c>
      <c r="L17" s="80">
        <v>225</v>
      </c>
      <c r="M17" s="80">
        <v>331</v>
      </c>
      <c r="N17" s="80">
        <v>746</v>
      </c>
      <c r="O17" s="80">
        <v>772</v>
      </c>
      <c r="P17" s="80">
        <v>522</v>
      </c>
      <c r="Q17" s="80">
        <v>302</v>
      </c>
      <c r="R17" s="80">
        <v>1517</v>
      </c>
      <c r="S17" s="80">
        <v>892</v>
      </c>
      <c r="T17" s="80">
        <v>601</v>
      </c>
      <c r="U17" s="80">
        <v>235</v>
      </c>
    </row>
    <row r="19" spans="1:23">
      <c r="B19" s="75" t="s">
        <v>61</v>
      </c>
      <c r="C19" s="76" t="s">
        <v>62</v>
      </c>
      <c r="D19" s="75" t="s">
        <v>79</v>
      </c>
      <c r="E19" s="75" t="s">
        <v>80</v>
      </c>
      <c r="F19" s="75" t="s">
        <v>65</v>
      </c>
      <c r="G19" s="75" t="s">
        <v>66</v>
      </c>
      <c r="H19" s="75" t="s">
        <v>67</v>
      </c>
      <c r="I19" s="75" t="s">
        <v>68</v>
      </c>
      <c r="J19" s="75" t="s">
        <v>81</v>
      </c>
      <c r="K19" s="75" t="s">
        <v>82</v>
      </c>
      <c r="L19" s="75" t="s">
        <v>83</v>
      </c>
      <c r="M19" s="75" t="s">
        <v>69</v>
      </c>
      <c r="N19" s="75" t="s">
        <v>70</v>
      </c>
      <c r="O19" s="75" t="s">
        <v>71</v>
      </c>
      <c r="P19" s="75" t="s">
        <v>72</v>
      </c>
      <c r="Q19" s="75" t="s">
        <v>84</v>
      </c>
      <c r="R19" s="75" t="s">
        <v>85</v>
      </c>
      <c r="S19" s="75" t="s">
        <v>73</v>
      </c>
      <c r="T19" s="75" t="s">
        <v>74</v>
      </c>
      <c r="U19" s="75" t="s">
        <v>75</v>
      </c>
      <c r="V19" s="75" t="s">
        <v>76</v>
      </c>
      <c r="W19" s="75" t="s">
        <v>77</v>
      </c>
    </row>
    <row r="20" spans="1:23">
      <c r="B20" s="77" t="s">
        <v>86</v>
      </c>
      <c r="C20" s="78" t="s">
        <v>86</v>
      </c>
      <c r="D20" s="79" t="s">
        <v>86</v>
      </c>
      <c r="E20" s="79" t="s">
        <v>86</v>
      </c>
      <c r="F20" s="79" t="s">
        <v>86</v>
      </c>
      <c r="G20" s="79" t="s">
        <v>86</v>
      </c>
      <c r="H20" s="79" t="s">
        <v>86</v>
      </c>
      <c r="I20" s="77" t="s">
        <v>86</v>
      </c>
      <c r="J20" s="79" t="s">
        <v>86</v>
      </c>
      <c r="K20" s="79" t="s">
        <v>86</v>
      </c>
      <c r="L20" s="79" t="s">
        <v>86</v>
      </c>
      <c r="M20" s="79" t="s">
        <v>86</v>
      </c>
      <c r="N20" s="79" t="s">
        <v>86</v>
      </c>
      <c r="O20" s="79" t="s">
        <v>86</v>
      </c>
      <c r="P20" s="77" t="s">
        <v>86</v>
      </c>
      <c r="Q20" s="79" t="s">
        <v>86</v>
      </c>
      <c r="R20" s="79" t="s">
        <v>86</v>
      </c>
      <c r="S20" s="79" t="s">
        <v>86</v>
      </c>
      <c r="T20" s="79" t="s">
        <v>86</v>
      </c>
      <c r="U20" s="79" t="s">
        <v>86</v>
      </c>
      <c r="V20" s="79" t="s">
        <v>86</v>
      </c>
      <c r="W20" s="79" t="s">
        <v>86</v>
      </c>
    </row>
    <row r="21" spans="1:23" ht="20">
      <c r="A21">
        <v>2015</v>
      </c>
      <c r="B21" s="82">
        <v>39783</v>
      </c>
      <c r="C21" s="81">
        <v>15733</v>
      </c>
      <c r="D21" s="80">
        <v>4257</v>
      </c>
      <c r="E21" s="80">
        <v>1035</v>
      </c>
      <c r="F21" s="80">
        <v>6150</v>
      </c>
      <c r="G21" s="80">
        <v>828</v>
      </c>
      <c r="H21" s="80">
        <v>356</v>
      </c>
      <c r="I21" s="80">
        <v>980</v>
      </c>
      <c r="J21" s="80">
        <v>632</v>
      </c>
      <c r="K21" s="80">
        <v>755</v>
      </c>
      <c r="L21" s="80">
        <v>223</v>
      </c>
      <c r="M21" s="80">
        <v>708</v>
      </c>
      <c r="N21" s="80">
        <v>658</v>
      </c>
      <c r="O21" s="80">
        <v>479</v>
      </c>
      <c r="P21" s="80">
        <v>541</v>
      </c>
      <c r="Q21" s="80">
        <v>770</v>
      </c>
      <c r="R21" s="80">
        <v>380</v>
      </c>
      <c r="S21" s="80">
        <v>497</v>
      </c>
      <c r="T21" s="80">
        <v>2978</v>
      </c>
      <c r="U21" s="80">
        <v>675</v>
      </c>
      <c r="V21" s="80">
        <v>728</v>
      </c>
      <c r="W21" s="80">
        <v>420</v>
      </c>
    </row>
    <row r="22" spans="1:23" ht="20">
      <c r="B22" s="89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</row>
    <row r="23" spans="1:23">
      <c r="B23" s="75" t="s">
        <v>61</v>
      </c>
      <c r="C23" s="76" t="s">
        <v>62</v>
      </c>
      <c r="D23" s="75" t="s">
        <v>79</v>
      </c>
      <c r="E23" s="75" t="s">
        <v>80</v>
      </c>
      <c r="F23" s="75" t="s">
        <v>65</v>
      </c>
      <c r="G23" s="75" t="s">
        <v>66</v>
      </c>
      <c r="H23" s="75" t="s">
        <v>67</v>
      </c>
      <c r="I23" s="75" t="s">
        <v>68</v>
      </c>
      <c r="J23" s="75" t="s">
        <v>81</v>
      </c>
      <c r="K23" s="75" t="s">
        <v>82</v>
      </c>
      <c r="L23" s="75" t="s">
        <v>83</v>
      </c>
      <c r="M23" s="75" t="s">
        <v>69</v>
      </c>
      <c r="N23" s="75" t="s">
        <v>70</v>
      </c>
      <c r="O23" s="75" t="s">
        <v>71</v>
      </c>
      <c r="P23" s="75" t="s">
        <v>72</v>
      </c>
      <c r="Q23" s="75" t="s">
        <v>84</v>
      </c>
      <c r="R23" s="75" t="s">
        <v>85</v>
      </c>
      <c r="S23" s="75" t="s">
        <v>73</v>
      </c>
      <c r="T23" s="75" t="s">
        <v>74</v>
      </c>
      <c r="U23" s="75" t="s">
        <v>75</v>
      </c>
      <c r="V23" s="75" t="s">
        <v>76</v>
      </c>
      <c r="W23" s="75" t="s">
        <v>77</v>
      </c>
    </row>
    <row r="24" spans="1:23">
      <c r="B24" s="77" t="s">
        <v>86</v>
      </c>
      <c r="C24" s="78" t="s">
        <v>86</v>
      </c>
      <c r="D24" s="79" t="s">
        <v>86</v>
      </c>
      <c r="E24" s="79" t="s">
        <v>86</v>
      </c>
      <c r="F24" s="79" t="s">
        <v>86</v>
      </c>
      <c r="G24" s="79" t="s">
        <v>86</v>
      </c>
      <c r="H24" s="79" t="s">
        <v>86</v>
      </c>
      <c r="I24" s="77" t="s">
        <v>86</v>
      </c>
      <c r="J24" s="79" t="s">
        <v>86</v>
      </c>
      <c r="K24" s="79" t="s">
        <v>86</v>
      </c>
      <c r="L24" s="79" t="s">
        <v>86</v>
      </c>
      <c r="M24" s="79" t="s">
        <v>86</v>
      </c>
      <c r="N24" s="79" t="s">
        <v>86</v>
      </c>
      <c r="O24" s="79" t="s">
        <v>86</v>
      </c>
      <c r="P24" s="77" t="s">
        <v>86</v>
      </c>
      <c r="Q24" s="79" t="s">
        <v>86</v>
      </c>
      <c r="R24" s="79" t="s">
        <v>86</v>
      </c>
      <c r="S24" s="79" t="s">
        <v>86</v>
      </c>
      <c r="T24" s="79" t="s">
        <v>86</v>
      </c>
      <c r="U24" s="79" t="s">
        <v>86</v>
      </c>
      <c r="V24" s="79" t="s">
        <v>86</v>
      </c>
      <c r="W24" s="79" t="s">
        <v>86</v>
      </c>
    </row>
    <row r="25" spans="1:23" ht="20">
      <c r="A25">
        <v>2016</v>
      </c>
      <c r="B25" s="82">
        <v>39956</v>
      </c>
      <c r="C25" s="81">
        <v>15833</v>
      </c>
      <c r="D25" s="80">
        <v>4297</v>
      </c>
      <c r="E25" s="80">
        <v>1021</v>
      </c>
      <c r="F25" s="80">
        <v>6186</v>
      </c>
      <c r="G25" s="80">
        <v>842</v>
      </c>
      <c r="H25" s="80">
        <v>373</v>
      </c>
      <c r="I25" s="80">
        <v>992</v>
      </c>
      <c r="J25" s="80">
        <v>623</v>
      </c>
      <c r="K25" s="80">
        <v>749</v>
      </c>
      <c r="L25" s="80">
        <v>221</v>
      </c>
      <c r="M25" s="80">
        <v>702</v>
      </c>
      <c r="N25" s="80">
        <v>646</v>
      </c>
      <c r="O25" s="80">
        <v>474</v>
      </c>
      <c r="P25" s="80">
        <v>554</v>
      </c>
      <c r="Q25" s="80">
        <v>787</v>
      </c>
      <c r="R25" s="80">
        <v>374</v>
      </c>
      <c r="S25" s="80">
        <v>494</v>
      </c>
      <c r="T25" s="80">
        <v>2967</v>
      </c>
      <c r="U25" s="80">
        <v>639</v>
      </c>
      <c r="V25" s="80">
        <v>753</v>
      </c>
      <c r="W25" s="80">
        <v>429</v>
      </c>
    </row>
    <row r="26" spans="1:23" ht="20">
      <c r="B26" s="89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</row>
    <row r="27" spans="1:23">
      <c r="B27" s="75" t="s">
        <v>61</v>
      </c>
      <c r="C27" s="76" t="s">
        <v>62</v>
      </c>
      <c r="D27" s="75" t="s">
        <v>79</v>
      </c>
      <c r="E27" s="75" t="s">
        <v>80</v>
      </c>
      <c r="F27" s="75" t="s">
        <v>65</v>
      </c>
      <c r="G27" s="75" t="s">
        <v>66</v>
      </c>
      <c r="H27" s="75" t="s">
        <v>67</v>
      </c>
      <c r="I27" s="75" t="s">
        <v>68</v>
      </c>
      <c r="J27" s="75" t="s">
        <v>81</v>
      </c>
      <c r="K27" s="75" t="s">
        <v>82</v>
      </c>
      <c r="L27" s="75" t="s">
        <v>83</v>
      </c>
      <c r="M27" s="75" t="s">
        <v>69</v>
      </c>
      <c r="N27" s="75" t="s">
        <v>70</v>
      </c>
      <c r="O27" s="75" t="s">
        <v>71</v>
      </c>
      <c r="P27" s="75" t="s">
        <v>72</v>
      </c>
      <c r="Q27" s="75" t="s">
        <v>84</v>
      </c>
      <c r="R27" s="75" t="s">
        <v>85</v>
      </c>
      <c r="S27" s="75" t="s">
        <v>73</v>
      </c>
      <c r="T27" s="75" t="s">
        <v>74</v>
      </c>
      <c r="U27" s="75" t="s">
        <v>75</v>
      </c>
      <c r="V27" s="75" t="s">
        <v>76</v>
      </c>
      <c r="W27" s="75" t="s">
        <v>77</v>
      </c>
    </row>
    <row r="28" spans="1:23">
      <c r="B28" s="77" t="s">
        <v>86</v>
      </c>
      <c r="C28" s="78" t="s">
        <v>86</v>
      </c>
      <c r="D28" s="79" t="s">
        <v>86</v>
      </c>
      <c r="E28" s="79" t="s">
        <v>86</v>
      </c>
      <c r="F28" s="79" t="s">
        <v>86</v>
      </c>
      <c r="G28" s="79" t="s">
        <v>86</v>
      </c>
      <c r="H28" s="79" t="s">
        <v>86</v>
      </c>
      <c r="I28" s="77" t="s">
        <v>86</v>
      </c>
      <c r="J28" s="79" t="s">
        <v>86</v>
      </c>
      <c r="K28" s="79" t="s">
        <v>86</v>
      </c>
      <c r="L28" s="79" t="s">
        <v>86</v>
      </c>
      <c r="M28" s="79" t="s">
        <v>86</v>
      </c>
      <c r="N28" s="79" t="s">
        <v>86</v>
      </c>
      <c r="O28" s="79" t="s">
        <v>86</v>
      </c>
      <c r="P28" s="77" t="s">
        <v>86</v>
      </c>
      <c r="Q28" s="79" t="s">
        <v>86</v>
      </c>
      <c r="R28" s="79" t="s">
        <v>86</v>
      </c>
      <c r="S28" s="79" t="s">
        <v>86</v>
      </c>
      <c r="T28" s="79" t="s">
        <v>86</v>
      </c>
      <c r="U28" s="79" t="s">
        <v>86</v>
      </c>
      <c r="V28" s="79" t="s">
        <v>86</v>
      </c>
      <c r="W28" s="79" t="s">
        <v>86</v>
      </c>
    </row>
    <row r="29" spans="1:23" ht="20">
      <c r="A29">
        <v>2017</v>
      </c>
      <c r="B29" s="82">
        <v>40213</v>
      </c>
      <c r="C29" s="81">
        <v>15958</v>
      </c>
      <c r="D29" s="80">
        <v>4327</v>
      </c>
      <c r="E29" s="80">
        <v>1074</v>
      </c>
      <c r="F29" s="80">
        <v>6208</v>
      </c>
      <c r="G29" s="80">
        <v>850</v>
      </c>
      <c r="H29" s="80">
        <v>361</v>
      </c>
      <c r="I29" s="80">
        <v>992</v>
      </c>
      <c r="J29" s="80">
        <v>631</v>
      </c>
      <c r="K29" s="80">
        <v>768</v>
      </c>
      <c r="L29" s="80">
        <v>231</v>
      </c>
      <c r="M29" s="80">
        <v>708</v>
      </c>
      <c r="N29" s="80">
        <v>633</v>
      </c>
      <c r="O29" s="80">
        <v>479</v>
      </c>
      <c r="P29" s="80">
        <v>555</v>
      </c>
      <c r="Q29" s="80">
        <v>750</v>
      </c>
      <c r="R29" s="80">
        <v>348</v>
      </c>
      <c r="S29" s="80">
        <v>505</v>
      </c>
      <c r="T29" s="80">
        <v>2997</v>
      </c>
      <c r="U29" s="80">
        <v>634</v>
      </c>
      <c r="V29" s="80">
        <v>768</v>
      </c>
      <c r="W29" s="80">
        <v>436</v>
      </c>
    </row>
    <row r="30" spans="1:23" ht="20">
      <c r="B30" s="89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</row>
    <row r="31" spans="1:23">
      <c r="B31" s="83" t="s">
        <v>87</v>
      </c>
      <c r="C31" s="84" t="s">
        <v>62</v>
      </c>
      <c r="D31" s="83" t="s">
        <v>79</v>
      </c>
      <c r="E31" s="83" t="s">
        <v>80</v>
      </c>
      <c r="F31" s="83" t="s">
        <v>65</v>
      </c>
      <c r="G31" s="83" t="s">
        <v>66</v>
      </c>
      <c r="H31" s="83" t="s">
        <v>67</v>
      </c>
      <c r="I31" s="83" t="s">
        <v>68</v>
      </c>
      <c r="J31" s="83" t="s">
        <v>81</v>
      </c>
      <c r="K31" s="83" t="s">
        <v>82</v>
      </c>
      <c r="L31" s="83" t="s">
        <v>83</v>
      </c>
      <c r="M31" s="83" t="s">
        <v>69</v>
      </c>
      <c r="N31" s="83" t="s">
        <v>70</v>
      </c>
      <c r="O31" s="83" t="s">
        <v>71</v>
      </c>
      <c r="P31" s="83" t="s">
        <v>72</v>
      </c>
      <c r="Q31" s="83" t="s">
        <v>84</v>
      </c>
      <c r="R31" s="83" t="s">
        <v>85</v>
      </c>
      <c r="S31" s="83" t="s">
        <v>73</v>
      </c>
      <c r="T31" s="83" t="s">
        <v>74</v>
      </c>
      <c r="U31" s="83" t="s">
        <v>75</v>
      </c>
      <c r="V31" s="83" t="s">
        <v>76</v>
      </c>
      <c r="W31" s="83" t="s">
        <v>77</v>
      </c>
    </row>
    <row r="32" spans="1:23">
      <c r="B32" s="85" t="s">
        <v>86</v>
      </c>
      <c r="C32" s="86" t="s">
        <v>86</v>
      </c>
      <c r="D32" s="87" t="s">
        <v>88</v>
      </c>
      <c r="E32" s="87" t="s">
        <v>88</v>
      </c>
      <c r="F32" s="87" t="s">
        <v>88</v>
      </c>
      <c r="G32" s="87" t="s">
        <v>88</v>
      </c>
      <c r="H32" s="87" t="s">
        <v>88</v>
      </c>
      <c r="I32" s="87" t="s">
        <v>88</v>
      </c>
      <c r="J32" s="87" t="s">
        <v>88</v>
      </c>
      <c r="K32" s="87" t="s">
        <v>88</v>
      </c>
      <c r="L32" s="87" t="s">
        <v>88</v>
      </c>
      <c r="M32" s="87" t="s">
        <v>88</v>
      </c>
      <c r="N32" s="87" t="s">
        <v>88</v>
      </c>
      <c r="O32" s="87" t="s">
        <v>88</v>
      </c>
      <c r="P32" s="87" t="s">
        <v>88</v>
      </c>
      <c r="Q32" s="87" t="s">
        <v>88</v>
      </c>
      <c r="R32" s="87" t="s">
        <v>88</v>
      </c>
      <c r="S32" s="87" t="s">
        <v>88</v>
      </c>
      <c r="T32" s="87" t="s">
        <v>88</v>
      </c>
      <c r="U32" s="87" t="s">
        <v>88</v>
      </c>
      <c r="V32" s="87" t="s">
        <v>88</v>
      </c>
      <c r="W32" s="87" t="s">
        <v>88</v>
      </c>
    </row>
    <row r="33" spans="1:23" ht="20">
      <c r="A33">
        <v>2018</v>
      </c>
      <c r="B33" s="82">
        <v>33142</v>
      </c>
      <c r="C33" s="88">
        <v>3492</v>
      </c>
      <c r="D33" s="82">
        <v>2647</v>
      </c>
      <c r="E33" s="82">
        <v>2727</v>
      </c>
      <c r="F33" s="82">
        <v>4193</v>
      </c>
      <c r="G33" s="82">
        <v>1294</v>
      </c>
      <c r="H33" s="82">
        <v>637</v>
      </c>
      <c r="I33" s="82">
        <v>1450</v>
      </c>
      <c r="J33" s="82">
        <v>945</v>
      </c>
      <c r="K33" s="82">
        <v>1082</v>
      </c>
      <c r="L33" s="82">
        <v>1452</v>
      </c>
      <c r="M33" s="82">
        <v>1094</v>
      </c>
      <c r="N33" s="82">
        <v>805</v>
      </c>
      <c r="O33" s="82">
        <v>1192</v>
      </c>
      <c r="P33" s="82">
        <v>606</v>
      </c>
      <c r="Q33" s="82">
        <v>343</v>
      </c>
      <c r="R33" s="82">
        <v>304</v>
      </c>
      <c r="S33" s="82">
        <v>460</v>
      </c>
      <c r="T33" s="82">
        <v>5121</v>
      </c>
      <c r="U33" s="82">
        <v>942</v>
      </c>
      <c r="V33" s="82">
        <v>1018</v>
      </c>
      <c r="W33" s="82">
        <v>1338</v>
      </c>
    </row>
    <row r="35" spans="1:23">
      <c r="B35" s="83" t="s">
        <v>87</v>
      </c>
      <c r="C35" s="84" t="s">
        <v>62</v>
      </c>
      <c r="D35" s="83" t="s">
        <v>79</v>
      </c>
      <c r="E35" s="83" t="s">
        <v>80</v>
      </c>
      <c r="F35" s="83" t="s">
        <v>65</v>
      </c>
      <c r="G35" s="83" t="s">
        <v>66</v>
      </c>
      <c r="H35" s="83" t="s">
        <v>67</v>
      </c>
      <c r="I35" s="83" t="s">
        <v>68</v>
      </c>
      <c r="J35" s="83" t="s">
        <v>81</v>
      </c>
      <c r="K35" s="83" t="s">
        <v>82</v>
      </c>
      <c r="L35" s="83" t="s">
        <v>83</v>
      </c>
      <c r="M35" s="83" t="s">
        <v>69</v>
      </c>
      <c r="N35" s="83" t="s">
        <v>70</v>
      </c>
      <c r="O35" s="83" t="s">
        <v>71</v>
      </c>
      <c r="P35" s="83" t="s">
        <v>72</v>
      </c>
      <c r="Q35" s="83" t="s">
        <v>84</v>
      </c>
      <c r="R35" s="83" t="s">
        <v>85</v>
      </c>
      <c r="S35" s="83" t="s">
        <v>73</v>
      </c>
      <c r="T35" s="83" t="s">
        <v>74</v>
      </c>
      <c r="U35" s="83" t="s">
        <v>75</v>
      </c>
      <c r="V35" s="83" t="s">
        <v>76</v>
      </c>
      <c r="W35" s="83" t="s">
        <v>77</v>
      </c>
    </row>
    <row r="36" spans="1:23">
      <c r="B36" s="85" t="s">
        <v>86</v>
      </c>
      <c r="C36" s="86" t="s">
        <v>86</v>
      </c>
      <c r="D36" s="87" t="s">
        <v>88</v>
      </c>
      <c r="E36" s="87" t="s">
        <v>88</v>
      </c>
      <c r="F36" s="87" t="s">
        <v>88</v>
      </c>
      <c r="G36" s="87" t="s">
        <v>88</v>
      </c>
      <c r="H36" s="87" t="s">
        <v>88</v>
      </c>
      <c r="I36" s="87" t="s">
        <v>88</v>
      </c>
      <c r="J36" s="87" t="s">
        <v>88</v>
      </c>
      <c r="K36" s="87" t="s">
        <v>88</v>
      </c>
      <c r="L36" s="87" t="s">
        <v>88</v>
      </c>
      <c r="M36" s="87" t="s">
        <v>88</v>
      </c>
      <c r="N36" s="87" t="s">
        <v>88</v>
      </c>
      <c r="O36" s="87" t="s">
        <v>88</v>
      </c>
      <c r="P36" s="87" t="s">
        <v>88</v>
      </c>
      <c r="Q36" s="87" t="s">
        <v>88</v>
      </c>
      <c r="R36" s="87" t="s">
        <v>88</v>
      </c>
      <c r="S36" s="87" t="s">
        <v>88</v>
      </c>
      <c r="T36" s="87" t="s">
        <v>88</v>
      </c>
      <c r="U36" s="87" t="s">
        <v>88</v>
      </c>
      <c r="V36" s="87" t="s">
        <v>88</v>
      </c>
      <c r="W36" s="87" t="s">
        <v>88</v>
      </c>
    </row>
    <row r="37" spans="1:23" ht="20">
      <c r="A37">
        <v>2019</v>
      </c>
      <c r="B37" s="82">
        <v>35034</v>
      </c>
      <c r="C37" s="88">
        <v>3618</v>
      </c>
      <c r="D37" s="82">
        <v>2832</v>
      </c>
      <c r="E37" s="82">
        <v>2914</v>
      </c>
      <c r="F37" s="82">
        <v>4510</v>
      </c>
      <c r="G37" s="82">
        <v>1423</v>
      </c>
      <c r="H37" s="82">
        <v>689</v>
      </c>
      <c r="I37" s="82">
        <v>1515</v>
      </c>
      <c r="J37" s="82">
        <v>984</v>
      </c>
      <c r="K37" s="82">
        <v>1107</v>
      </c>
      <c r="L37" s="82">
        <v>1493</v>
      </c>
      <c r="M37" s="82">
        <v>1131</v>
      </c>
      <c r="N37" s="82">
        <v>829</v>
      </c>
      <c r="O37" s="82">
        <v>1237</v>
      </c>
      <c r="P37" s="82">
        <v>624</v>
      </c>
      <c r="Q37" s="82">
        <v>384</v>
      </c>
      <c r="R37" s="82">
        <v>346</v>
      </c>
      <c r="S37" s="82">
        <v>485</v>
      </c>
      <c r="T37" s="82">
        <v>5471</v>
      </c>
      <c r="U37" s="82">
        <v>941</v>
      </c>
      <c r="V37" s="82">
        <v>1104</v>
      </c>
      <c r="W37" s="82">
        <v>1397</v>
      </c>
    </row>
    <row r="39" spans="1:23">
      <c r="B39" s="83" t="s">
        <v>87</v>
      </c>
      <c r="C39" s="84" t="s">
        <v>62</v>
      </c>
      <c r="D39" s="83" t="s">
        <v>79</v>
      </c>
      <c r="E39" s="83" t="s">
        <v>80</v>
      </c>
      <c r="F39" s="83" t="s">
        <v>65</v>
      </c>
      <c r="G39" s="83" t="s">
        <v>66</v>
      </c>
      <c r="H39" s="83" t="s">
        <v>67</v>
      </c>
      <c r="I39" s="83" t="s">
        <v>68</v>
      </c>
      <c r="J39" s="83" t="s">
        <v>81</v>
      </c>
      <c r="K39" s="83" t="s">
        <v>82</v>
      </c>
      <c r="L39" s="83" t="s">
        <v>83</v>
      </c>
      <c r="M39" s="83" t="s">
        <v>69</v>
      </c>
      <c r="N39" s="83" t="s">
        <v>70</v>
      </c>
      <c r="O39" s="83" t="s">
        <v>71</v>
      </c>
      <c r="P39" s="83" t="s">
        <v>72</v>
      </c>
      <c r="Q39" s="83" t="s">
        <v>84</v>
      </c>
      <c r="R39" s="83" t="s">
        <v>85</v>
      </c>
      <c r="S39" s="83" t="s">
        <v>73</v>
      </c>
      <c r="T39" s="83" t="s">
        <v>74</v>
      </c>
      <c r="U39" s="83" t="s">
        <v>75</v>
      </c>
      <c r="V39" s="83" t="s">
        <v>76</v>
      </c>
      <c r="W39" s="83" t="s">
        <v>77</v>
      </c>
    </row>
    <row r="40" spans="1:23">
      <c r="B40" s="85" t="s">
        <v>86</v>
      </c>
      <c r="C40" s="86" t="s">
        <v>86</v>
      </c>
      <c r="D40" s="87" t="s">
        <v>88</v>
      </c>
      <c r="E40" s="87" t="s">
        <v>88</v>
      </c>
      <c r="F40" s="87" t="s">
        <v>88</v>
      </c>
      <c r="G40" s="87" t="s">
        <v>88</v>
      </c>
      <c r="H40" s="87" t="s">
        <v>88</v>
      </c>
      <c r="I40" s="87" t="s">
        <v>88</v>
      </c>
      <c r="J40" s="87" t="s">
        <v>88</v>
      </c>
      <c r="K40" s="87" t="s">
        <v>88</v>
      </c>
      <c r="L40" s="87" t="s">
        <v>88</v>
      </c>
      <c r="M40" s="87" t="s">
        <v>88</v>
      </c>
      <c r="N40" s="87" t="s">
        <v>88</v>
      </c>
      <c r="O40" s="87" t="s">
        <v>88</v>
      </c>
      <c r="P40" s="87" t="s">
        <v>88</v>
      </c>
      <c r="Q40" s="87" t="s">
        <v>88</v>
      </c>
      <c r="R40" s="87" t="s">
        <v>88</v>
      </c>
      <c r="S40" s="87" t="s">
        <v>88</v>
      </c>
      <c r="T40" s="87" t="s">
        <v>88</v>
      </c>
      <c r="U40" s="87" t="s">
        <v>88</v>
      </c>
      <c r="V40" s="87" t="s">
        <v>88</v>
      </c>
      <c r="W40" s="87" t="s">
        <v>88</v>
      </c>
    </row>
    <row r="41" spans="1:23" ht="20">
      <c r="A41" t="s">
        <v>89</v>
      </c>
      <c r="B41" s="82">
        <v>26028</v>
      </c>
      <c r="C41" s="88">
        <v>3943</v>
      </c>
      <c r="D41" s="82">
        <v>2315</v>
      </c>
      <c r="E41" s="82">
        <v>1075</v>
      </c>
      <c r="F41" s="82">
        <v>853</v>
      </c>
      <c r="G41" s="82">
        <v>1137</v>
      </c>
      <c r="H41" s="82">
        <v>598</v>
      </c>
      <c r="I41" s="82">
        <v>736</v>
      </c>
      <c r="J41" s="82">
        <v>741</v>
      </c>
      <c r="K41" s="82">
        <v>2338</v>
      </c>
      <c r="L41" s="82">
        <v>585</v>
      </c>
      <c r="M41" s="82">
        <v>998</v>
      </c>
      <c r="N41" s="82">
        <v>583</v>
      </c>
      <c r="O41" s="82">
        <v>1062</v>
      </c>
      <c r="P41" s="82">
        <v>587</v>
      </c>
      <c r="Q41" s="82">
        <v>320</v>
      </c>
      <c r="R41" s="82">
        <v>165</v>
      </c>
      <c r="S41" s="82">
        <v>50</v>
      </c>
      <c r="T41" s="82">
        <v>4980</v>
      </c>
      <c r="U41" s="82">
        <v>329</v>
      </c>
      <c r="V41" s="82">
        <v>449</v>
      </c>
      <c r="W41" s="82">
        <v>2184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3BD8-C4EC-4671-AB15-E542621E7141}">
  <dimension ref="A1:S26"/>
  <sheetViews>
    <sheetView showGridLines="0" workbookViewId="0">
      <selection activeCell="K5" sqref="K5:K26"/>
    </sheetView>
  </sheetViews>
  <sheetFormatPr baseColWidth="10" defaultColWidth="8.83203125" defaultRowHeight="18"/>
  <cols>
    <col min="2" max="2" width="15.83203125" bestFit="1" customWidth="1"/>
    <col min="8" max="8" width="3.5" customWidth="1"/>
    <col min="10" max="10" width="15.83203125" bestFit="1" customWidth="1"/>
    <col min="12" max="12" width="3.5" customWidth="1"/>
    <col min="15" max="15" width="15.83203125" bestFit="1" customWidth="1"/>
    <col min="17" max="17" width="3.5" customWidth="1"/>
    <col min="18" max="18" width="12.33203125" style="70" bestFit="1" customWidth="1"/>
  </cols>
  <sheetData>
    <row r="1" spans="1:19">
      <c r="A1" t="s">
        <v>47</v>
      </c>
      <c r="I1" s="45" t="s">
        <v>49</v>
      </c>
    </row>
    <row r="2" spans="1:19">
      <c r="A2" s="45" t="s">
        <v>50</v>
      </c>
      <c r="I2" s="45" t="s">
        <v>50</v>
      </c>
    </row>
    <row r="3" spans="1:19" ht="19" thickBot="1">
      <c r="A3" s="45"/>
      <c r="I3" s="45"/>
      <c r="R3" s="72" t="s">
        <v>54</v>
      </c>
      <c r="S3" s="69">
        <f>S21-S10</f>
        <v>1105</v>
      </c>
    </row>
    <row r="4" spans="1:19" ht="19" thickBot="1">
      <c r="B4" t="s">
        <v>42</v>
      </c>
      <c r="C4" t="s">
        <v>43</v>
      </c>
      <c r="D4" t="s">
        <v>44</v>
      </c>
      <c r="E4" t="s">
        <v>45</v>
      </c>
      <c r="F4" t="s">
        <v>46</v>
      </c>
      <c r="I4" s="51" t="s">
        <v>48</v>
      </c>
      <c r="J4" s="52" t="s">
        <v>42</v>
      </c>
      <c r="K4" s="53" t="s">
        <v>46</v>
      </c>
      <c r="N4" t="s">
        <v>48</v>
      </c>
      <c r="O4" t="s">
        <v>42</v>
      </c>
      <c r="P4" t="s">
        <v>46</v>
      </c>
      <c r="R4" s="73" t="s">
        <v>55</v>
      </c>
      <c r="S4" s="74">
        <f>S3*1.5</f>
        <v>1657.5</v>
      </c>
    </row>
    <row r="5" spans="1:19">
      <c r="B5" s="57">
        <v>45078</v>
      </c>
      <c r="C5">
        <v>30886.01</v>
      </c>
      <c r="D5">
        <v>31185.05</v>
      </c>
      <c r="E5">
        <v>30853.439999999999</v>
      </c>
      <c r="F5">
        <v>31148.01</v>
      </c>
      <c r="I5" s="54">
        <v>1</v>
      </c>
      <c r="J5" s="68">
        <v>45078</v>
      </c>
      <c r="K5" s="16">
        <v>31148</v>
      </c>
      <c r="N5" s="60">
        <v>1</v>
      </c>
      <c r="O5" s="61">
        <v>45078</v>
      </c>
      <c r="P5" s="60">
        <v>31148</v>
      </c>
      <c r="R5" s="73" t="s">
        <v>58</v>
      </c>
      <c r="S5" s="74">
        <f>S10-S4</f>
        <v>30607.5</v>
      </c>
    </row>
    <row r="6" spans="1:19">
      <c r="B6" s="57">
        <v>45079</v>
      </c>
      <c r="C6">
        <v>31300.720000000001</v>
      </c>
      <c r="D6">
        <v>31555.54</v>
      </c>
      <c r="E6">
        <v>31257.01</v>
      </c>
      <c r="F6">
        <v>31524.22</v>
      </c>
      <c r="I6" s="55">
        <v>2</v>
      </c>
      <c r="J6" s="66">
        <v>45079</v>
      </c>
      <c r="K6" s="6">
        <v>31524</v>
      </c>
      <c r="N6" s="60">
        <v>2</v>
      </c>
      <c r="O6" s="61">
        <v>45079</v>
      </c>
      <c r="P6" s="60">
        <v>31524</v>
      </c>
      <c r="R6" s="73" t="s">
        <v>59</v>
      </c>
      <c r="S6" s="74">
        <f>S21+S4</f>
        <v>35027.5</v>
      </c>
    </row>
    <row r="7" spans="1:19">
      <c r="B7" s="57">
        <v>45082</v>
      </c>
      <c r="C7">
        <v>31864.12</v>
      </c>
      <c r="D7">
        <v>32217.43</v>
      </c>
      <c r="E7">
        <v>31798.720000000001</v>
      </c>
      <c r="F7">
        <v>32217.43</v>
      </c>
      <c r="I7" s="55">
        <v>3</v>
      </c>
      <c r="J7" s="66">
        <v>45082</v>
      </c>
      <c r="K7" s="6">
        <v>32217</v>
      </c>
      <c r="N7" s="60">
        <v>6</v>
      </c>
      <c r="O7" s="61">
        <v>45085</v>
      </c>
      <c r="P7" s="60">
        <v>31641</v>
      </c>
      <c r="R7" s="72" t="s">
        <v>56</v>
      </c>
      <c r="S7" s="69">
        <f>P5</f>
        <v>31148</v>
      </c>
    </row>
    <row r="8" spans="1:19">
      <c r="B8" s="57">
        <v>45083</v>
      </c>
      <c r="C8">
        <v>31988.37</v>
      </c>
      <c r="D8">
        <v>32534.47</v>
      </c>
      <c r="E8">
        <v>31933.87</v>
      </c>
      <c r="F8">
        <v>32506.78</v>
      </c>
      <c r="I8" s="55">
        <v>4</v>
      </c>
      <c r="J8" s="66">
        <v>45083</v>
      </c>
      <c r="K8" s="6">
        <v>32506</v>
      </c>
      <c r="N8" s="60">
        <v>5</v>
      </c>
      <c r="O8" s="61">
        <v>45084</v>
      </c>
      <c r="P8" s="60">
        <v>31913</v>
      </c>
      <c r="R8" s="72" t="s">
        <v>57</v>
      </c>
      <c r="S8" s="69">
        <f>P26</f>
        <v>33706</v>
      </c>
    </row>
    <row r="9" spans="1:19">
      <c r="B9" s="57">
        <v>45084</v>
      </c>
      <c r="C9">
        <v>32618.78</v>
      </c>
      <c r="D9">
        <v>32708.53</v>
      </c>
      <c r="E9">
        <v>31913.74</v>
      </c>
      <c r="F9">
        <v>31913.74</v>
      </c>
      <c r="I9" s="55">
        <v>5</v>
      </c>
      <c r="J9" s="66">
        <v>45084</v>
      </c>
      <c r="K9" s="6">
        <v>31913</v>
      </c>
      <c r="N9" s="60">
        <v>3</v>
      </c>
      <c r="O9" s="61">
        <v>45082</v>
      </c>
      <c r="P9" s="60">
        <v>32217</v>
      </c>
    </row>
    <row r="10" spans="1:19">
      <c r="B10" s="57">
        <v>45085</v>
      </c>
      <c r="C10">
        <v>31877.79</v>
      </c>
      <c r="D10">
        <v>32035.95</v>
      </c>
      <c r="E10">
        <v>31420.45</v>
      </c>
      <c r="F10">
        <v>31641.27</v>
      </c>
      <c r="I10" s="55">
        <v>6</v>
      </c>
      <c r="J10" s="66">
        <v>45085</v>
      </c>
      <c r="K10" s="6">
        <v>31641</v>
      </c>
      <c r="N10" s="62">
        <v>7</v>
      </c>
      <c r="O10" s="63">
        <v>45086</v>
      </c>
      <c r="P10" s="62">
        <v>32265</v>
      </c>
      <c r="R10" s="71" t="s">
        <v>51</v>
      </c>
      <c r="S10" s="45">
        <f>P10</f>
        <v>32265</v>
      </c>
    </row>
    <row r="11" spans="1:19">
      <c r="B11" s="57">
        <v>45086</v>
      </c>
      <c r="C11">
        <v>31927.38</v>
      </c>
      <c r="D11">
        <v>32304.04</v>
      </c>
      <c r="E11">
        <v>31898.75</v>
      </c>
      <c r="F11">
        <v>32265.17</v>
      </c>
      <c r="I11" s="55">
        <v>7</v>
      </c>
      <c r="J11" s="66">
        <v>45086</v>
      </c>
      <c r="K11" s="6">
        <v>32265</v>
      </c>
      <c r="N11" s="60">
        <v>8</v>
      </c>
      <c r="O11" s="61">
        <v>45089</v>
      </c>
      <c r="P11" s="60">
        <v>32434</v>
      </c>
      <c r="R11" s="71"/>
      <c r="S11" s="45"/>
    </row>
    <row r="12" spans="1:19">
      <c r="B12" s="57">
        <v>45089</v>
      </c>
      <c r="C12">
        <v>32412.12</v>
      </c>
      <c r="D12">
        <v>32517.68</v>
      </c>
      <c r="E12">
        <v>32280.54</v>
      </c>
      <c r="F12">
        <v>32434</v>
      </c>
      <c r="I12" s="55">
        <v>8</v>
      </c>
      <c r="J12" s="66">
        <v>45089</v>
      </c>
      <c r="K12" s="6">
        <v>32434</v>
      </c>
      <c r="N12" s="60">
        <v>4</v>
      </c>
      <c r="O12" s="61">
        <v>45083</v>
      </c>
      <c r="P12" s="60">
        <v>32506</v>
      </c>
      <c r="R12" s="71"/>
      <c r="S12" s="45"/>
    </row>
    <row r="13" spans="1:19">
      <c r="B13" s="57">
        <v>45090</v>
      </c>
      <c r="C13">
        <v>32668.95</v>
      </c>
      <c r="D13">
        <v>33127.360000000001</v>
      </c>
      <c r="E13">
        <v>32638.21</v>
      </c>
      <c r="F13">
        <v>33018.65</v>
      </c>
      <c r="I13" s="55">
        <v>9</v>
      </c>
      <c r="J13" s="66">
        <v>45090</v>
      </c>
      <c r="K13" s="6">
        <v>33018</v>
      </c>
      <c r="N13" s="60">
        <v>19</v>
      </c>
      <c r="O13" s="61">
        <v>45104</v>
      </c>
      <c r="P13" s="60">
        <v>32538</v>
      </c>
      <c r="R13" s="71"/>
      <c r="S13" s="45"/>
    </row>
    <row r="14" spans="1:19">
      <c r="B14" s="57">
        <v>45091</v>
      </c>
      <c r="C14">
        <v>33331.47</v>
      </c>
      <c r="D14">
        <v>33665.519999999997</v>
      </c>
      <c r="E14">
        <v>33203.949999999997</v>
      </c>
      <c r="F14">
        <v>33502.42</v>
      </c>
      <c r="I14" s="55">
        <v>10</v>
      </c>
      <c r="J14" s="66">
        <v>45091</v>
      </c>
      <c r="K14" s="6">
        <v>33502</v>
      </c>
      <c r="N14" s="60">
        <v>18</v>
      </c>
      <c r="O14" s="61">
        <v>45103</v>
      </c>
      <c r="P14" s="60">
        <v>32698</v>
      </c>
      <c r="R14" s="71"/>
      <c r="S14" s="45"/>
    </row>
    <row r="15" spans="1:19">
      <c r="B15" s="57">
        <v>45092</v>
      </c>
      <c r="C15">
        <v>33493.69</v>
      </c>
      <c r="D15">
        <v>33767.129999999997</v>
      </c>
      <c r="E15">
        <v>33386.01</v>
      </c>
      <c r="F15">
        <v>33485.49</v>
      </c>
      <c r="I15" s="55">
        <v>11</v>
      </c>
      <c r="J15" s="66">
        <v>45092</v>
      </c>
      <c r="K15" s="6">
        <v>33485</v>
      </c>
      <c r="N15" s="60">
        <v>17</v>
      </c>
      <c r="O15" s="61">
        <v>45100</v>
      </c>
      <c r="P15" s="60">
        <v>32781</v>
      </c>
      <c r="R15" s="71" t="s">
        <v>52</v>
      </c>
      <c r="S15" s="45">
        <f>(P15+P16)/2</f>
        <v>32899.5</v>
      </c>
    </row>
    <row r="16" spans="1:19">
      <c r="B16" s="57">
        <v>45093</v>
      </c>
      <c r="C16">
        <v>33399.15</v>
      </c>
      <c r="D16">
        <v>33772.76</v>
      </c>
      <c r="E16">
        <v>33186.93</v>
      </c>
      <c r="F16">
        <v>33706.080000000002</v>
      </c>
      <c r="I16" s="55">
        <v>12</v>
      </c>
      <c r="J16" s="66">
        <v>45093</v>
      </c>
      <c r="K16" s="6">
        <v>33706</v>
      </c>
      <c r="N16" s="58">
        <v>9</v>
      </c>
      <c r="O16" s="59">
        <v>45090</v>
      </c>
      <c r="P16" s="58">
        <v>33018</v>
      </c>
      <c r="R16" s="71"/>
      <c r="S16" s="45"/>
    </row>
    <row r="17" spans="2:19">
      <c r="B17" s="57">
        <v>45096</v>
      </c>
      <c r="C17">
        <v>33768.69</v>
      </c>
      <c r="D17">
        <v>33772.89</v>
      </c>
      <c r="E17">
        <v>33231.56</v>
      </c>
      <c r="F17">
        <v>33370.42</v>
      </c>
      <c r="I17" s="55">
        <v>13</v>
      </c>
      <c r="J17" s="66">
        <v>45096</v>
      </c>
      <c r="K17" s="6">
        <v>33370</v>
      </c>
      <c r="N17" s="58">
        <v>22</v>
      </c>
      <c r="O17" s="59">
        <v>45107</v>
      </c>
      <c r="P17" s="58">
        <v>33189</v>
      </c>
      <c r="R17" s="71"/>
      <c r="S17" s="45"/>
    </row>
    <row r="18" spans="2:19">
      <c r="B18" s="57">
        <v>45097</v>
      </c>
      <c r="C18">
        <v>33269.57</v>
      </c>
      <c r="D18">
        <v>33474.74</v>
      </c>
      <c r="E18">
        <v>33089.019999999997</v>
      </c>
      <c r="F18">
        <v>33388.910000000003</v>
      </c>
      <c r="I18" s="55">
        <v>14</v>
      </c>
      <c r="J18" s="66">
        <v>45097</v>
      </c>
      <c r="K18" s="6">
        <v>33388</v>
      </c>
      <c r="N18" s="58">
        <v>20</v>
      </c>
      <c r="O18" s="59">
        <v>45105</v>
      </c>
      <c r="P18" s="58">
        <v>33193</v>
      </c>
      <c r="R18" s="71"/>
      <c r="S18" s="45"/>
    </row>
    <row r="19" spans="2:19">
      <c r="B19" s="57">
        <v>45098</v>
      </c>
      <c r="C19">
        <v>33200.629999999997</v>
      </c>
      <c r="D19">
        <v>33657.870000000003</v>
      </c>
      <c r="E19">
        <v>33154.68</v>
      </c>
      <c r="F19">
        <v>33575.14</v>
      </c>
      <c r="I19" s="55">
        <v>15</v>
      </c>
      <c r="J19" s="66">
        <v>45098</v>
      </c>
      <c r="K19" s="6">
        <v>33575</v>
      </c>
      <c r="N19" s="58">
        <v>21</v>
      </c>
      <c r="O19" s="59">
        <v>45106</v>
      </c>
      <c r="P19" s="58">
        <v>33234</v>
      </c>
      <c r="R19" s="71"/>
      <c r="S19" s="45"/>
    </row>
    <row r="20" spans="2:19">
      <c r="B20" s="57">
        <v>45099</v>
      </c>
      <c r="C20">
        <v>33438.01</v>
      </c>
      <c r="D20">
        <v>33641.46</v>
      </c>
      <c r="E20">
        <v>33232.19</v>
      </c>
      <c r="F20">
        <v>33264.879999999997</v>
      </c>
      <c r="I20" s="55">
        <v>16</v>
      </c>
      <c r="J20" s="66">
        <v>45099</v>
      </c>
      <c r="K20" s="6">
        <v>33264</v>
      </c>
      <c r="N20" s="58">
        <v>16</v>
      </c>
      <c r="O20" s="59">
        <v>45099</v>
      </c>
      <c r="P20" s="58">
        <v>33264</v>
      </c>
      <c r="R20" s="71"/>
      <c r="S20" s="45"/>
    </row>
    <row r="21" spans="2:19">
      <c r="B21" s="57">
        <v>45100</v>
      </c>
      <c r="C21">
        <v>33458.35</v>
      </c>
      <c r="D21">
        <v>33533.47</v>
      </c>
      <c r="E21">
        <v>32575.56</v>
      </c>
      <c r="F21">
        <v>32781.54</v>
      </c>
      <c r="I21" s="55">
        <v>17</v>
      </c>
      <c r="J21" s="66">
        <v>45100</v>
      </c>
      <c r="K21" s="6">
        <v>32781</v>
      </c>
      <c r="N21" s="64">
        <v>13</v>
      </c>
      <c r="O21" s="65">
        <v>45096</v>
      </c>
      <c r="P21" s="64">
        <v>33370</v>
      </c>
      <c r="R21" s="71" t="s">
        <v>53</v>
      </c>
      <c r="S21" s="45">
        <f>P21</f>
        <v>33370</v>
      </c>
    </row>
    <row r="22" spans="2:19">
      <c r="B22" s="57">
        <v>45103</v>
      </c>
      <c r="C22">
        <v>32647.08</v>
      </c>
      <c r="D22">
        <v>32884.730000000003</v>
      </c>
      <c r="E22">
        <v>32392.720000000001</v>
      </c>
      <c r="F22">
        <v>32698.81</v>
      </c>
      <c r="I22" s="55">
        <v>18</v>
      </c>
      <c r="J22" s="66">
        <v>45103</v>
      </c>
      <c r="K22" s="6">
        <v>32698</v>
      </c>
      <c r="N22" s="58">
        <v>14</v>
      </c>
      <c r="O22" s="59">
        <v>45097</v>
      </c>
      <c r="P22" s="58">
        <v>33388</v>
      </c>
    </row>
    <row r="23" spans="2:19">
      <c r="B23" s="57">
        <v>45104</v>
      </c>
      <c r="C23">
        <v>32629.96</v>
      </c>
      <c r="D23">
        <v>32689.1</v>
      </c>
      <c r="E23">
        <v>32306.99</v>
      </c>
      <c r="F23">
        <v>32538.33</v>
      </c>
      <c r="I23" s="55">
        <v>19</v>
      </c>
      <c r="J23" s="66">
        <v>45104</v>
      </c>
      <c r="K23" s="6">
        <v>32538</v>
      </c>
      <c r="N23" s="58">
        <v>11</v>
      </c>
      <c r="O23" s="59">
        <v>45092</v>
      </c>
      <c r="P23" s="58">
        <v>33485</v>
      </c>
    </row>
    <row r="24" spans="2:19">
      <c r="B24" s="57">
        <v>45105</v>
      </c>
      <c r="C24">
        <v>32807.839999999997</v>
      </c>
      <c r="D24">
        <v>33193.99</v>
      </c>
      <c r="E24">
        <v>32642.87</v>
      </c>
      <c r="F24">
        <v>33193.99</v>
      </c>
      <c r="I24" s="55">
        <v>20</v>
      </c>
      <c r="J24" s="66">
        <v>45105</v>
      </c>
      <c r="K24" s="6">
        <v>33193</v>
      </c>
      <c r="N24" s="58">
        <v>10</v>
      </c>
      <c r="O24" s="59">
        <v>45091</v>
      </c>
      <c r="P24" s="58">
        <v>33502</v>
      </c>
    </row>
    <row r="25" spans="2:19">
      <c r="B25" s="57">
        <v>45106</v>
      </c>
      <c r="C25">
        <v>33306.839999999997</v>
      </c>
      <c r="D25">
        <v>33527.980000000003</v>
      </c>
      <c r="E25">
        <v>33185.199999999997</v>
      </c>
      <c r="F25">
        <v>33234.14</v>
      </c>
      <c r="I25" s="55">
        <v>21</v>
      </c>
      <c r="J25" s="66">
        <v>45106</v>
      </c>
      <c r="K25" s="6">
        <v>33234</v>
      </c>
      <c r="N25" s="58">
        <v>15</v>
      </c>
      <c r="O25" s="59">
        <v>45098</v>
      </c>
      <c r="P25" s="58">
        <v>33575</v>
      </c>
    </row>
    <row r="26" spans="2:19" ht="19" thickBot="1">
      <c r="B26" s="57">
        <v>45107</v>
      </c>
      <c r="C26">
        <v>33068.36</v>
      </c>
      <c r="D26">
        <v>33232.89</v>
      </c>
      <c r="E26">
        <v>32918.769999999997</v>
      </c>
      <c r="F26">
        <v>33189.040000000001</v>
      </c>
      <c r="I26" s="56">
        <v>22</v>
      </c>
      <c r="J26" s="67">
        <v>45107</v>
      </c>
      <c r="K26" s="12">
        <v>33189</v>
      </c>
      <c r="N26" s="58">
        <v>12</v>
      </c>
      <c r="O26" s="59">
        <v>45093</v>
      </c>
      <c r="P26" s="58">
        <v>33706</v>
      </c>
    </row>
  </sheetData>
  <sortState xmlns:xlrd2="http://schemas.microsoft.com/office/spreadsheetml/2017/richdata2" ref="N5:P26">
    <sortCondition ref="P5:P26"/>
  </sortState>
  <phoneticPr fontId="3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627F-542E-4639-BA9B-4C12C43F807D}">
  <dimension ref="C1:K10"/>
  <sheetViews>
    <sheetView showGridLines="0" workbookViewId="0">
      <selection activeCell="H2" sqref="H2:L7"/>
    </sheetView>
  </sheetViews>
  <sheetFormatPr baseColWidth="10" defaultColWidth="8.83203125" defaultRowHeight="18"/>
  <cols>
    <col min="2" max="2" width="3.5" customWidth="1"/>
    <col min="6" max="6" width="3.5" customWidth="1"/>
    <col min="8" max="8" width="3.5" customWidth="1"/>
    <col min="12" max="12" width="3.5" customWidth="1"/>
  </cols>
  <sheetData>
    <row r="1" spans="3:11" ht="19" thickBot="1"/>
    <row r="2" spans="3:11" ht="19" thickBot="1">
      <c r="C2" s="51"/>
      <c r="D2" s="52" t="s">
        <v>39</v>
      </c>
      <c r="E2" s="53" t="s">
        <v>41</v>
      </c>
      <c r="I2" s="51"/>
      <c r="J2" s="52" t="s">
        <v>39</v>
      </c>
      <c r="K2" s="53" t="s">
        <v>41</v>
      </c>
    </row>
    <row r="3" spans="3:11">
      <c r="C3" s="54" t="s">
        <v>34</v>
      </c>
      <c r="D3" s="15">
        <v>72</v>
      </c>
      <c r="E3" s="38">
        <f>(((D3-D$9)/D$10)*10)+50</f>
        <v>60</v>
      </c>
      <c r="I3" s="54" t="s">
        <v>34</v>
      </c>
      <c r="J3" s="15">
        <v>72</v>
      </c>
      <c r="K3" s="38"/>
    </row>
    <row r="4" spans="3:11">
      <c r="C4" s="55" t="s">
        <v>35</v>
      </c>
      <c r="D4" s="2">
        <v>58</v>
      </c>
      <c r="E4" s="40">
        <f>(((D4-D$9)/D$10)*10)+50</f>
        <v>47.272727272727273</v>
      </c>
      <c r="I4" s="55" t="s">
        <v>35</v>
      </c>
      <c r="J4" s="2">
        <v>58</v>
      </c>
      <c r="K4" s="40"/>
    </row>
    <row r="5" spans="3:11">
      <c r="C5" s="55" t="s">
        <v>36</v>
      </c>
      <c r="D5" s="2">
        <v>39</v>
      </c>
      <c r="E5" s="40">
        <f>(((D5-D$9)/D$10)*10)+50</f>
        <v>30</v>
      </c>
      <c r="I5" s="55" t="s">
        <v>36</v>
      </c>
      <c r="J5" s="2">
        <v>39</v>
      </c>
      <c r="K5" s="40"/>
    </row>
    <row r="6" spans="3:11">
      <c r="C6" s="55" t="s">
        <v>37</v>
      </c>
      <c r="D6" s="2">
        <v>77</v>
      </c>
      <c r="E6" s="40">
        <f>(((D6-D$9)/D$10)*10)+50</f>
        <v>64.545454545454547</v>
      </c>
      <c r="I6" s="55" t="s">
        <v>37</v>
      </c>
      <c r="J6" s="2">
        <v>77</v>
      </c>
      <c r="K6" s="40"/>
    </row>
    <row r="7" spans="3:11" ht="19" thickBot="1">
      <c r="C7" s="56" t="s">
        <v>38</v>
      </c>
      <c r="D7" s="11">
        <v>81</v>
      </c>
      <c r="E7" s="31">
        <f>(((D7-D$9)/D$10)*10)+50</f>
        <v>68.181818181818187</v>
      </c>
      <c r="I7" s="56" t="s">
        <v>38</v>
      </c>
      <c r="J7" s="11">
        <v>81</v>
      </c>
      <c r="K7" s="31"/>
    </row>
    <row r="9" spans="3:11">
      <c r="C9" t="s">
        <v>40</v>
      </c>
      <c r="D9">
        <v>61</v>
      </c>
    </row>
    <row r="10" spans="3:11">
      <c r="C10" t="s">
        <v>22</v>
      </c>
      <c r="D10">
        <v>11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CA72-255E-4FDC-A8EB-AE33B32984C0}">
  <dimension ref="A1:U23"/>
  <sheetViews>
    <sheetView showGridLines="0" tabSelected="1" zoomScale="173" zoomScaleNormal="173" workbookViewId="0">
      <selection activeCell="E16" sqref="E16"/>
    </sheetView>
  </sheetViews>
  <sheetFormatPr baseColWidth="10" defaultColWidth="8.83203125" defaultRowHeight="18"/>
  <cols>
    <col min="2" max="2" width="3.5" customWidth="1"/>
    <col min="3" max="3" width="5" bestFit="1" customWidth="1"/>
    <col min="4" max="4" width="10.5" customWidth="1"/>
    <col min="5" max="5" width="14.5" bestFit="1" customWidth="1"/>
    <col min="6" max="10" width="10.5" customWidth="1"/>
    <col min="11" max="11" width="3.5" customWidth="1"/>
    <col min="13" max="13" width="3.5" customWidth="1"/>
    <col min="14" max="14" width="5" bestFit="1" customWidth="1"/>
    <col min="15" max="21" width="10.5" customWidth="1"/>
    <col min="22" max="22" width="3.5" customWidth="1"/>
  </cols>
  <sheetData>
    <row r="1" spans="1:21" ht="19" thickBot="1">
      <c r="A1" t="s">
        <v>33</v>
      </c>
    </row>
    <row r="2" spans="1:21">
      <c r="C2" s="133" t="s">
        <v>23</v>
      </c>
      <c r="D2" s="130" t="s">
        <v>31</v>
      </c>
      <c r="E2" s="131"/>
      <c r="F2" s="132"/>
      <c r="G2" s="130" t="s">
        <v>18</v>
      </c>
      <c r="H2" s="131"/>
      <c r="I2" s="132"/>
      <c r="J2" s="7"/>
      <c r="N2" s="133" t="s">
        <v>23</v>
      </c>
      <c r="O2" s="130" t="s">
        <v>31</v>
      </c>
      <c r="P2" s="131"/>
      <c r="Q2" s="132"/>
      <c r="R2" s="130" t="s">
        <v>18</v>
      </c>
      <c r="S2" s="131"/>
      <c r="T2" s="132"/>
      <c r="U2" s="7"/>
    </row>
    <row r="3" spans="1:21">
      <c r="C3" s="134"/>
      <c r="D3" s="4"/>
      <c r="E3" s="33" t="s">
        <v>25</v>
      </c>
      <c r="F3" s="35" t="s">
        <v>27</v>
      </c>
      <c r="G3" s="4"/>
      <c r="H3" s="33" t="s">
        <v>25</v>
      </c>
      <c r="I3" s="35" t="s">
        <v>27</v>
      </c>
      <c r="J3" s="35" t="s">
        <v>27</v>
      </c>
      <c r="N3" s="134"/>
      <c r="O3" s="4"/>
      <c r="P3" s="33" t="s">
        <v>25</v>
      </c>
      <c r="Q3" s="35" t="s">
        <v>27</v>
      </c>
      <c r="R3" s="4"/>
      <c r="S3" s="33" t="s">
        <v>25</v>
      </c>
      <c r="T3" s="35" t="s">
        <v>27</v>
      </c>
      <c r="U3" s="35" t="s">
        <v>27</v>
      </c>
    </row>
    <row r="4" spans="1:21" ht="19" thickBot="1">
      <c r="C4" s="135"/>
      <c r="D4" s="18"/>
      <c r="E4" s="34" t="s">
        <v>26</v>
      </c>
      <c r="F4" s="36" t="s">
        <v>28</v>
      </c>
      <c r="G4" s="18"/>
      <c r="H4" s="34" t="s">
        <v>26</v>
      </c>
      <c r="I4" s="36" t="s">
        <v>28</v>
      </c>
      <c r="J4" s="36" t="s">
        <v>29</v>
      </c>
      <c r="N4" s="135"/>
      <c r="O4" s="18"/>
      <c r="P4" s="34" t="s">
        <v>26</v>
      </c>
      <c r="Q4" s="36" t="s">
        <v>28</v>
      </c>
      <c r="R4" s="18"/>
      <c r="S4" s="34" t="s">
        <v>26</v>
      </c>
      <c r="T4" s="36" t="s">
        <v>28</v>
      </c>
      <c r="U4" s="36" t="s">
        <v>29</v>
      </c>
    </row>
    <row r="5" spans="1:21">
      <c r="C5" s="43" t="s">
        <v>4</v>
      </c>
      <c r="D5" s="14">
        <v>13.8</v>
      </c>
      <c r="E5" s="37">
        <f t="shared" ref="E5:E14" si="0">D5-D$16</f>
        <v>1</v>
      </c>
      <c r="F5" s="38">
        <f>E5^2</f>
        <v>1</v>
      </c>
      <c r="G5" s="14">
        <v>-3.2</v>
      </c>
      <c r="H5" s="37">
        <f t="shared" ref="H5:H14" si="1">G5-G$16</f>
        <v>-14.82</v>
      </c>
      <c r="I5" s="38">
        <f>H5^2</f>
        <v>219.63240000000002</v>
      </c>
      <c r="J5" s="41">
        <f>E5*H5</f>
        <v>-14.82</v>
      </c>
      <c r="N5" s="43" t="s">
        <v>4</v>
      </c>
      <c r="O5" s="14">
        <v>13.8</v>
      </c>
      <c r="P5" s="37"/>
      <c r="Q5" s="38"/>
      <c r="R5" s="14">
        <v>-3.2</v>
      </c>
      <c r="S5" s="37"/>
      <c r="T5" s="38"/>
      <c r="U5" s="41"/>
    </row>
    <row r="6" spans="1:21">
      <c r="C6" s="44" t="s">
        <v>5</v>
      </c>
      <c r="D6" s="5">
        <v>15.5</v>
      </c>
      <c r="E6" s="39">
        <f t="shared" si="0"/>
        <v>2.6999999999999993</v>
      </c>
      <c r="F6" s="40">
        <f t="shared" ref="F6:F14" si="2">E6^2</f>
        <v>7.2899999999999965</v>
      </c>
      <c r="G6" s="5">
        <v>-2.2000000000000002</v>
      </c>
      <c r="H6" s="39">
        <f t="shared" si="1"/>
        <v>-13.82</v>
      </c>
      <c r="I6" s="40">
        <f t="shared" ref="I6:I14" si="3">H6^2</f>
        <v>190.9924</v>
      </c>
      <c r="J6" s="42">
        <f t="shared" ref="J6:J14" si="4">E6*H6</f>
        <v>-37.313999999999993</v>
      </c>
      <c r="N6" s="44" t="s">
        <v>5</v>
      </c>
      <c r="O6" s="5">
        <v>15.5</v>
      </c>
      <c r="P6" s="39"/>
      <c r="Q6" s="40"/>
      <c r="R6" s="5">
        <v>-2.2000000000000002</v>
      </c>
      <c r="S6" s="39"/>
      <c r="T6" s="40"/>
      <c r="U6" s="42"/>
    </row>
    <row r="7" spans="1:21">
      <c r="C7" s="44" t="s">
        <v>6</v>
      </c>
      <c r="D7" s="5">
        <v>16.600000000000001</v>
      </c>
      <c r="E7" s="39">
        <f t="shared" si="0"/>
        <v>3.8000000000000007</v>
      </c>
      <c r="F7" s="40">
        <f t="shared" si="2"/>
        <v>14.440000000000005</v>
      </c>
      <c r="G7" s="5">
        <v>2.6</v>
      </c>
      <c r="H7" s="39">
        <f t="shared" si="1"/>
        <v>-9.02</v>
      </c>
      <c r="I7" s="40">
        <f t="shared" si="3"/>
        <v>81.360399999999998</v>
      </c>
      <c r="J7" s="42">
        <f t="shared" si="4"/>
        <v>-34.276000000000003</v>
      </c>
      <c r="N7" s="44" t="s">
        <v>6</v>
      </c>
      <c r="O7" s="5">
        <v>16.600000000000001</v>
      </c>
      <c r="P7" s="39"/>
      <c r="Q7" s="40"/>
      <c r="R7" s="5">
        <v>2.6</v>
      </c>
      <c r="S7" s="39"/>
      <c r="T7" s="40"/>
      <c r="U7" s="42"/>
    </row>
    <row r="8" spans="1:21">
      <c r="C8" s="44" t="s">
        <v>7</v>
      </c>
      <c r="D8" s="5">
        <v>14.4</v>
      </c>
      <c r="E8" s="39">
        <f t="shared" si="0"/>
        <v>1.5999999999999996</v>
      </c>
      <c r="F8" s="40">
        <f t="shared" si="2"/>
        <v>2.5599999999999987</v>
      </c>
      <c r="G8" s="5">
        <v>9.1</v>
      </c>
      <c r="H8" s="39">
        <f t="shared" si="1"/>
        <v>-2.5199999999999996</v>
      </c>
      <c r="I8" s="40">
        <f t="shared" si="3"/>
        <v>6.3503999999999978</v>
      </c>
      <c r="J8" s="42">
        <f t="shared" si="4"/>
        <v>-4.0319999999999983</v>
      </c>
      <c r="N8" s="44" t="s">
        <v>7</v>
      </c>
      <c r="O8" s="5">
        <v>14.4</v>
      </c>
      <c r="P8" s="39"/>
      <c r="Q8" s="40"/>
      <c r="R8" s="5">
        <v>9.1</v>
      </c>
      <c r="S8" s="39"/>
      <c r="T8" s="40"/>
      <c r="U8" s="42"/>
    </row>
    <row r="9" spans="1:21">
      <c r="C9" s="44" t="s">
        <v>8</v>
      </c>
      <c r="D9" s="5">
        <v>12.9</v>
      </c>
      <c r="E9" s="39">
        <f t="shared" si="0"/>
        <v>9.9999999999999645E-2</v>
      </c>
      <c r="F9" s="40">
        <f t="shared" si="2"/>
        <v>9.9999999999999291E-3</v>
      </c>
      <c r="G9" s="5">
        <v>14.9</v>
      </c>
      <c r="H9" s="39">
        <f t="shared" si="1"/>
        <v>3.2800000000000011</v>
      </c>
      <c r="I9" s="40">
        <f t="shared" si="3"/>
        <v>10.758400000000007</v>
      </c>
      <c r="J9" s="42">
        <f t="shared" si="4"/>
        <v>0.32799999999999896</v>
      </c>
      <c r="N9" s="44" t="s">
        <v>8</v>
      </c>
      <c r="O9" s="5">
        <v>12.9</v>
      </c>
      <c r="P9" s="39"/>
      <c r="Q9" s="40"/>
      <c r="R9" s="5">
        <v>14.9</v>
      </c>
      <c r="S9" s="39"/>
      <c r="T9" s="40"/>
      <c r="U9" s="42"/>
    </row>
    <row r="10" spans="1:21">
      <c r="C10" s="44" t="s">
        <v>9</v>
      </c>
      <c r="D10" s="5">
        <v>11.5</v>
      </c>
      <c r="E10" s="39">
        <f t="shared" si="0"/>
        <v>-1.3000000000000007</v>
      </c>
      <c r="F10" s="40">
        <f t="shared" si="2"/>
        <v>1.6900000000000019</v>
      </c>
      <c r="G10" s="5">
        <v>16.8</v>
      </c>
      <c r="H10" s="39">
        <f t="shared" si="1"/>
        <v>5.1800000000000015</v>
      </c>
      <c r="I10" s="40">
        <f t="shared" si="3"/>
        <v>26.832400000000014</v>
      </c>
      <c r="J10" s="42">
        <f t="shared" si="4"/>
        <v>-6.7340000000000053</v>
      </c>
      <c r="N10" s="44" t="s">
        <v>9</v>
      </c>
      <c r="O10" s="5">
        <v>11.5</v>
      </c>
      <c r="P10" s="39"/>
      <c r="Q10" s="40"/>
      <c r="R10" s="5">
        <v>16.8</v>
      </c>
      <c r="S10" s="39"/>
      <c r="T10" s="40"/>
      <c r="U10" s="42"/>
    </row>
    <row r="11" spans="1:21">
      <c r="C11" s="44" t="s">
        <v>10</v>
      </c>
      <c r="D11" s="5">
        <v>11.2</v>
      </c>
      <c r="E11" s="39">
        <f t="shared" si="0"/>
        <v>-1.6000000000000014</v>
      </c>
      <c r="F11" s="40">
        <f t="shared" si="2"/>
        <v>2.5600000000000045</v>
      </c>
      <c r="G11" s="5">
        <v>23.1</v>
      </c>
      <c r="H11" s="39">
        <f t="shared" si="1"/>
        <v>11.480000000000002</v>
      </c>
      <c r="I11" s="40">
        <f t="shared" si="3"/>
        <v>131.79040000000006</v>
      </c>
      <c r="J11" s="42">
        <f t="shared" si="4"/>
        <v>-18.36800000000002</v>
      </c>
      <c r="N11" s="44" t="s">
        <v>10</v>
      </c>
      <c r="O11" s="5">
        <v>11.2</v>
      </c>
      <c r="P11" s="39"/>
      <c r="Q11" s="40"/>
      <c r="R11" s="5">
        <v>23.1</v>
      </c>
      <c r="S11" s="39"/>
      <c r="T11" s="40"/>
      <c r="U11" s="42"/>
    </row>
    <row r="12" spans="1:21">
      <c r="C12" s="44" t="s">
        <v>11</v>
      </c>
      <c r="D12" s="5">
        <v>10.9</v>
      </c>
      <c r="E12" s="39">
        <f t="shared" si="0"/>
        <v>-1.9000000000000004</v>
      </c>
      <c r="F12" s="40">
        <f t="shared" si="2"/>
        <v>3.6100000000000012</v>
      </c>
      <c r="G12" s="5">
        <v>22.7</v>
      </c>
      <c r="H12" s="39">
        <f t="shared" si="1"/>
        <v>11.08</v>
      </c>
      <c r="I12" s="40">
        <f t="shared" si="3"/>
        <v>122.7664</v>
      </c>
      <c r="J12" s="42">
        <f t="shared" si="4"/>
        <v>-21.052000000000003</v>
      </c>
      <c r="N12" s="44" t="s">
        <v>11</v>
      </c>
      <c r="O12" s="5">
        <v>10.9</v>
      </c>
      <c r="P12" s="39"/>
      <c r="Q12" s="40"/>
      <c r="R12" s="5">
        <v>22.7</v>
      </c>
      <c r="S12" s="39"/>
      <c r="T12" s="40"/>
      <c r="U12" s="42"/>
    </row>
    <row r="13" spans="1:21">
      <c r="C13" s="44" t="s">
        <v>12</v>
      </c>
      <c r="D13" s="5">
        <v>10.8</v>
      </c>
      <c r="E13" s="39">
        <f t="shared" si="0"/>
        <v>-2</v>
      </c>
      <c r="F13" s="40">
        <f t="shared" si="2"/>
        <v>4</v>
      </c>
      <c r="G13" s="5">
        <v>19.8</v>
      </c>
      <c r="H13" s="39">
        <f t="shared" si="1"/>
        <v>8.1800000000000015</v>
      </c>
      <c r="I13" s="40">
        <f t="shared" si="3"/>
        <v>66.912400000000019</v>
      </c>
      <c r="J13" s="42">
        <f t="shared" si="4"/>
        <v>-16.360000000000003</v>
      </c>
      <c r="N13" s="44" t="s">
        <v>12</v>
      </c>
      <c r="O13" s="5">
        <v>10.8</v>
      </c>
      <c r="P13" s="39"/>
      <c r="Q13" s="40"/>
      <c r="R13" s="5">
        <v>19.8</v>
      </c>
      <c r="S13" s="39"/>
      <c r="T13" s="40"/>
      <c r="U13" s="42"/>
    </row>
    <row r="14" spans="1:21" ht="19" thickBot="1">
      <c r="C14" s="44" t="s">
        <v>13</v>
      </c>
      <c r="D14" s="5">
        <v>10.4</v>
      </c>
      <c r="E14" s="39">
        <f t="shared" si="0"/>
        <v>-2.4000000000000004</v>
      </c>
      <c r="F14" s="40">
        <f t="shared" si="2"/>
        <v>5.7600000000000016</v>
      </c>
      <c r="G14" s="5">
        <v>12.6</v>
      </c>
      <c r="H14" s="39">
        <f t="shared" si="1"/>
        <v>0.98000000000000043</v>
      </c>
      <c r="I14" s="40">
        <f t="shared" si="3"/>
        <v>0.96040000000000081</v>
      </c>
      <c r="J14" s="42">
        <f t="shared" si="4"/>
        <v>-2.3520000000000012</v>
      </c>
      <c r="N14" s="44" t="s">
        <v>13</v>
      </c>
      <c r="O14" s="5">
        <v>10.4</v>
      </c>
      <c r="P14" s="39"/>
      <c r="Q14" s="40"/>
      <c r="R14" s="5">
        <v>12.6</v>
      </c>
      <c r="S14" s="39"/>
      <c r="T14" s="40"/>
      <c r="U14" s="42"/>
    </row>
    <row r="15" spans="1:21" ht="19" thickBot="1">
      <c r="C15" s="24" t="s">
        <v>24</v>
      </c>
      <c r="D15" s="25">
        <f t="shared" ref="D15:J15" si="5">SUM(D5:D14)</f>
        <v>128</v>
      </c>
      <c r="E15" s="26">
        <f>SUM(E5:E14)</f>
        <v>-3.5527136788005009E-15</v>
      </c>
      <c r="F15" s="27">
        <f t="shared" si="5"/>
        <v>42.920000000000016</v>
      </c>
      <c r="G15" s="25">
        <f t="shared" si="5"/>
        <v>116.19999999999999</v>
      </c>
      <c r="H15" s="26">
        <f t="shared" si="5"/>
        <v>1.4210854715202004E-14</v>
      </c>
      <c r="I15" s="27">
        <f t="shared" si="5"/>
        <v>858.35600000000022</v>
      </c>
      <c r="J15" s="28">
        <f t="shared" si="5"/>
        <v>-154.98000000000005</v>
      </c>
      <c r="N15" s="46" t="s">
        <v>24</v>
      </c>
      <c r="O15" s="47"/>
      <c r="P15" s="48"/>
      <c r="Q15" s="49"/>
      <c r="R15" s="47"/>
      <c r="S15" s="48"/>
      <c r="T15" s="49"/>
      <c r="U15" s="50"/>
    </row>
    <row r="16" spans="1:21" ht="19" thickBot="1">
      <c r="C16" s="10" t="s">
        <v>20</v>
      </c>
      <c r="D16" s="29">
        <f t="shared" ref="D16:J16" si="6">AVERAGE(D5:D14)</f>
        <v>12.8</v>
      </c>
      <c r="E16" s="30">
        <f t="shared" si="6"/>
        <v>-3.5527136788005011E-16</v>
      </c>
      <c r="F16" s="31">
        <f t="shared" si="6"/>
        <v>4.2920000000000016</v>
      </c>
      <c r="G16" s="29">
        <f t="shared" si="6"/>
        <v>11.62</v>
      </c>
      <c r="H16" s="30">
        <f t="shared" si="6"/>
        <v>1.4210854715202005E-15</v>
      </c>
      <c r="I16" s="31">
        <f t="shared" si="6"/>
        <v>85.835600000000028</v>
      </c>
      <c r="J16" s="32">
        <f t="shared" si="6"/>
        <v>-15.498000000000005</v>
      </c>
    </row>
    <row r="18" spans="3:21">
      <c r="C18" t="s">
        <v>22</v>
      </c>
      <c r="F18">
        <f>SQRT(F16)</f>
        <v>2.0717142660125698</v>
      </c>
      <c r="I18">
        <f>SQRT(I16)</f>
        <v>9.264750401386971</v>
      </c>
    </row>
    <row r="19" spans="3:21">
      <c r="F19">
        <f>SQRT(4.3)</f>
        <v>2.0736441353327719</v>
      </c>
      <c r="I19" t="s">
        <v>19</v>
      </c>
      <c r="J19">
        <f>J16/(F18*I18)</f>
        <v>-0.80744337638368513</v>
      </c>
      <c r="N19" s="45"/>
      <c r="O19" s="45"/>
      <c r="P19" s="45"/>
      <c r="Q19" s="45"/>
      <c r="R19" s="45"/>
      <c r="S19" s="45"/>
      <c r="T19" s="45"/>
      <c r="U19" s="45"/>
    </row>
    <row r="20" spans="3:21">
      <c r="C20" s="45" t="s">
        <v>32</v>
      </c>
      <c r="D20" s="45"/>
      <c r="E20" s="45"/>
      <c r="G20" s="45"/>
      <c r="H20" s="45"/>
      <c r="I20" s="45"/>
      <c r="J20" s="45"/>
      <c r="N20" s="45"/>
      <c r="O20" s="45"/>
      <c r="P20" s="45"/>
      <c r="Q20" s="45"/>
      <c r="R20" s="45"/>
      <c r="S20" s="45"/>
      <c r="T20" s="45"/>
      <c r="U20" s="45"/>
    </row>
    <row r="21" spans="3:21">
      <c r="C21" s="45" t="s">
        <v>22</v>
      </c>
      <c r="D21" s="45"/>
      <c r="E21" s="45"/>
      <c r="F21" s="45">
        <v>2.0720000000000001</v>
      </c>
      <c r="G21" s="45">
        <v>2.0710000000000002</v>
      </c>
      <c r="H21" s="45"/>
      <c r="I21" s="45">
        <v>9.2650000000000006</v>
      </c>
      <c r="J21" s="45">
        <v>9.2639999999999993</v>
      </c>
      <c r="N21" s="45"/>
      <c r="O21" s="45"/>
      <c r="P21" s="45"/>
      <c r="Q21" s="45"/>
      <c r="R21" s="45"/>
      <c r="S21" s="45"/>
      <c r="T21" s="45"/>
      <c r="U21" s="45"/>
    </row>
    <row r="22" spans="3:21">
      <c r="C22" s="45"/>
      <c r="D22" s="45"/>
      <c r="E22" s="45"/>
      <c r="F22" s="45"/>
      <c r="G22" s="45"/>
      <c r="H22" s="45"/>
      <c r="I22" s="45" t="s">
        <v>19</v>
      </c>
      <c r="J22" s="45">
        <f>J16/(F21*I21)</f>
        <v>-0.80731027843817926</v>
      </c>
    </row>
    <row r="23" spans="3:21">
      <c r="J23" s="45">
        <f>(J16/(J21*G21))</f>
        <v>-0.80778728205692751</v>
      </c>
    </row>
  </sheetData>
  <mergeCells count="6">
    <mergeCell ref="R2:T2"/>
    <mergeCell ref="C2:C4"/>
    <mergeCell ref="D2:F2"/>
    <mergeCell ref="G2:I2"/>
    <mergeCell ref="N2:N4"/>
    <mergeCell ref="O2:Q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A348-1A00-4025-B18D-8947C78B6514}">
  <dimension ref="B1:U21"/>
  <sheetViews>
    <sheetView showGridLines="0" workbookViewId="0">
      <selection activeCell="B2" sqref="B2"/>
    </sheetView>
  </sheetViews>
  <sheetFormatPr baseColWidth="10" defaultColWidth="8.83203125" defaultRowHeight="18"/>
  <cols>
    <col min="14" max="14" width="5" bestFit="1" customWidth="1"/>
    <col min="15" max="21" width="10.5" customWidth="1"/>
  </cols>
  <sheetData>
    <row r="1" spans="2:21" ht="19" thickBot="1"/>
    <row r="2" spans="2:21">
      <c r="B2" t="s">
        <v>0</v>
      </c>
      <c r="N2" s="133" t="s">
        <v>23</v>
      </c>
      <c r="O2" s="130" t="s">
        <v>30</v>
      </c>
      <c r="P2" s="131"/>
      <c r="Q2" s="132"/>
      <c r="R2" s="130" t="s">
        <v>18</v>
      </c>
      <c r="S2" s="131"/>
      <c r="T2" s="132"/>
      <c r="U2" s="7"/>
    </row>
    <row r="3" spans="2:21">
      <c r="C3" s="1" t="s">
        <v>16</v>
      </c>
      <c r="G3" t="s">
        <v>17</v>
      </c>
      <c r="N3" s="134"/>
      <c r="O3" s="4"/>
      <c r="P3" s="33" t="s">
        <v>25</v>
      </c>
      <c r="Q3" s="35" t="s">
        <v>27</v>
      </c>
      <c r="R3" s="4"/>
      <c r="S3" s="33" t="s">
        <v>25</v>
      </c>
      <c r="T3" s="35" t="s">
        <v>27</v>
      </c>
      <c r="U3" s="35" t="s">
        <v>27</v>
      </c>
    </row>
    <row r="4" spans="2:21" ht="19" thickBot="1">
      <c r="C4" t="s">
        <v>1</v>
      </c>
      <c r="D4" s="1" t="s">
        <v>2</v>
      </c>
      <c r="E4" t="s">
        <v>3</v>
      </c>
      <c r="F4" s="1" t="s">
        <v>18</v>
      </c>
      <c r="G4" t="s">
        <v>1</v>
      </c>
      <c r="H4" t="s">
        <v>2</v>
      </c>
      <c r="I4" t="s">
        <v>3</v>
      </c>
      <c r="J4" t="s">
        <v>18</v>
      </c>
      <c r="N4" s="135"/>
      <c r="O4" s="18"/>
      <c r="P4" s="34" t="s">
        <v>26</v>
      </c>
      <c r="Q4" s="36" t="s">
        <v>28</v>
      </c>
      <c r="R4" s="18"/>
      <c r="S4" s="34" t="s">
        <v>26</v>
      </c>
      <c r="T4" s="36" t="s">
        <v>28</v>
      </c>
      <c r="U4" s="36" t="s">
        <v>29</v>
      </c>
    </row>
    <row r="5" spans="2:21">
      <c r="B5" t="s">
        <v>4</v>
      </c>
      <c r="C5">
        <v>38808</v>
      </c>
      <c r="D5" s="1">
        <v>13801</v>
      </c>
      <c r="E5">
        <v>7080</v>
      </c>
      <c r="F5" s="1">
        <v>-3.2</v>
      </c>
      <c r="G5">
        <v>20011</v>
      </c>
      <c r="H5">
        <v>9249</v>
      </c>
      <c r="I5">
        <v>5851</v>
      </c>
      <c r="J5">
        <v>17.7</v>
      </c>
      <c r="N5" s="13" t="s">
        <v>4</v>
      </c>
      <c r="O5" s="14">
        <v>13801</v>
      </c>
      <c r="P5" s="15">
        <f>O5-O$18</f>
        <v>926.08333333333394</v>
      </c>
      <c r="Q5" s="16">
        <f>P5^2</f>
        <v>857630.34027777892</v>
      </c>
      <c r="R5" s="14">
        <v>-3.2</v>
      </c>
      <c r="S5" s="15">
        <f>R5-R$18</f>
        <v>-13.358333333333331</v>
      </c>
      <c r="T5" s="16">
        <f>S5^2</f>
        <v>178.44506944444439</v>
      </c>
      <c r="U5" s="17">
        <f>P5*S5</f>
        <v>-12370.929861111117</v>
      </c>
    </row>
    <row r="6" spans="2:21">
      <c r="B6" t="s">
        <v>5</v>
      </c>
      <c r="C6">
        <v>42233</v>
      </c>
      <c r="D6" s="1">
        <v>15505</v>
      </c>
      <c r="E6">
        <v>8613</v>
      </c>
      <c r="F6" s="1">
        <v>-2.2000000000000002</v>
      </c>
      <c r="G6">
        <v>20661</v>
      </c>
      <c r="H6">
        <v>9345</v>
      </c>
      <c r="I6">
        <v>5960</v>
      </c>
      <c r="J6">
        <v>17.2</v>
      </c>
      <c r="N6" s="8" t="s">
        <v>5</v>
      </c>
      <c r="O6" s="5">
        <v>15505</v>
      </c>
      <c r="P6" s="2">
        <f t="shared" ref="P6:P16" si="0">O6-O$18</f>
        <v>2630.0833333333339</v>
      </c>
      <c r="Q6" s="6">
        <f t="shared" ref="Q6:Q16" si="1">P6^2</f>
        <v>6917338.3402777808</v>
      </c>
      <c r="R6" s="5">
        <v>-2.2000000000000002</v>
      </c>
      <c r="S6" s="2">
        <f t="shared" ref="S6:S16" si="2">R6-R$18</f>
        <v>-12.358333333333331</v>
      </c>
      <c r="T6" s="6">
        <f t="shared" ref="T6:T16" si="3">S6^2</f>
        <v>152.72840277777772</v>
      </c>
      <c r="U6" s="9">
        <f t="shared" ref="U6:U16" si="4">P6*S6</f>
        <v>-32503.446527777778</v>
      </c>
    </row>
    <row r="7" spans="2:21">
      <c r="B7" t="s">
        <v>6</v>
      </c>
      <c r="C7">
        <v>43936</v>
      </c>
      <c r="D7" s="1">
        <v>16699</v>
      </c>
      <c r="E7">
        <v>8504</v>
      </c>
      <c r="F7" s="1">
        <v>2.6</v>
      </c>
      <c r="G7">
        <v>19987</v>
      </c>
      <c r="H7">
        <v>8583</v>
      </c>
      <c r="I7">
        <v>6389</v>
      </c>
      <c r="J7">
        <v>20.399999999999999</v>
      </c>
      <c r="N7" s="8" t="s">
        <v>6</v>
      </c>
      <c r="O7" s="5">
        <v>16699</v>
      </c>
      <c r="P7" s="2">
        <f t="shared" si="0"/>
        <v>3824.0833333333339</v>
      </c>
      <c r="Q7" s="6">
        <f t="shared" si="1"/>
        <v>14623613.340277782</v>
      </c>
      <c r="R7" s="5">
        <v>2.6</v>
      </c>
      <c r="S7" s="2">
        <f t="shared" si="2"/>
        <v>-7.5583333333333318</v>
      </c>
      <c r="T7" s="6">
        <f t="shared" si="3"/>
        <v>57.128402777777751</v>
      </c>
      <c r="U7" s="9">
        <f t="shared" si="4"/>
        <v>-28903.696527777778</v>
      </c>
    </row>
    <row r="8" spans="2:21">
      <c r="B8" t="s">
        <v>7</v>
      </c>
      <c r="C8">
        <v>39576</v>
      </c>
      <c r="D8" s="1">
        <v>14458</v>
      </c>
      <c r="E8">
        <v>7344</v>
      </c>
      <c r="F8" s="1">
        <v>9.1</v>
      </c>
      <c r="G8">
        <v>20854</v>
      </c>
      <c r="H8">
        <v>9119</v>
      </c>
      <c r="I8">
        <v>6225</v>
      </c>
      <c r="J8">
        <v>22.7</v>
      </c>
      <c r="N8" s="8" t="s">
        <v>7</v>
      </c>
      <c r="O8" s="5">
        <v>14458</v>
      </c>
      <c r="P8" s="2">
        <f t="shared" si="0"/>
        <v>1583.0833333333339</v>
      </c>
      <c r="Q8" s="6">
        <f t="shared" si="1"/>
        <v>2506152.8402777798</v>
      </c>
      <c r="R8" s="5">
        <v>9.1</v>
      </c>
      <c r="S8" s="2">
        <f t="shared" si="2"/>
        <v>-1.0583333333333318</v>
      </c>
      <c r="T8" s="6">
        <f t="shared" si="3"/>
        <v>1.1200694444444412</v>
      </c>
      <c r="U8" s="9">
        <f t="shared" si="4"/>
        <v>-1675.4298611111094</v>
      </c>
    </row>
    <row r="9" spans="2:21">
      <c r="B9" t="s">
        <v>8</v>
      </c>
      <c r="C9">
        <v>33064</v>
      </c>
      <c r="D9" s="1">
        <v>12925</v>
      </c>
      <c r="E9">
        <v>7093</v>
      </c>
      <c r="F9" s="1">
        <v>14.9</v>
      </c>
      <c r="G9">
        <v>20136</v>
      </c>
      <c r="H9">
        <v>9575</v>
      </c>
      <c r="I9">
        <v>5637</v>
      </c>
      <c r="J9">
        <v>23.5</v>
      </c>
      <c r="N9" s="8" t="s">
        <v>8</v>
      </c>
      <c r="O9" s="5">
        <v>12925</v>
      </c>
      <c r="P9" s="2">
        <f t="shared" si="0"/>
        <v>50.08333333333394</v>
      </c>
      <c r="Q9" s="6">
        <f t="shared" si="1"/>
        <v>2508.3402777778383</v>
      </c>
      <c r="R9" s="5">
        <v>14.9</v>
      </c>
      <c r="S9" s="2">
        <f t="shared" si="2"/>
        <v>4.7416666666666689</v>
      </c>
      <c r="T9" s="6">
        <f t="shared" si="3"/>
        <v>22.483402777777798</v>
      </c>
      <c r="U9" s="9">
        <f t="shared" si="4"/>
        <v>237.47847222222521</v>
      </c>
    </row>
    <row r="10" spans="2:21">
      <c r="B10" t="s">
        <v>9</v>
      </c>
      <c r="C10">
        <v>24502</v>
      </c>
      <c r="D10" s="1">
        <v>11521</v>
      </c>
      <c r="E10">
        <v>5692</v>
      </c>
      <c r="F10" s="1">
        <v>16.8</v>
      </c>
      <c r="G10">
        <v>20606</v>
      </c>
      <c r="H10">
        <v>10050</v>
      </c>
      <c r="I10">
        <v>5261</v>
      </c>
      <c r="J10">
        <v>27</v>
      </c>
      <c r="N10" s="8" t="s">
        <v>9</v>
      </c>
      <c r="O10" s="5">
        <v>11521</v>
      </c>
      <c r="P10" s="2">
        <f t="shared" si="0"/>
        <v>-1353.9166666666661</v>
      </c>
      <c r="Q10" s="6">
        <f t="shared" si="1"/>
        <v>1833090.3402777761</v>
      </c>
      <c r="R10" s="5">
        <v>16.8</v>
      </c>
      <c r="S10" s="2">
        <f t="shared" si="2"/>
        <v>6.6416666666666693</v>
      </c>
      <c r="T10" s="6">
        <f t="shared" si="3"/>
        <v>44.111736111111149</v>
      </c>
      <c r="U10" s="9">
        <f t="shared" si="4"/>
        <v>-8992.2631944444438</v>
      </c>
    </row>
    <row r="11" spans="2:21">
      <c r="B11" t="s">
        <v>10</v>
      </c>
      <c r="C11">
        <v>22118</v>
      </c>
      <c r="D11" s="1">
        <v>11292</v>
      </c>
      <c r="E11">
        <v>4707</v>
      </c>
      <c r="F11" s="1">
        <v>23.1</v>
      </c>
      <c r="G11">
        <v>22741</v>
      </c>
      <c r="H11">
        <v>13092</v>
      </c>
      <c r="I11">
        <v>4760</v>
      </c>
      <c r="J11">
        <v>29.4</v>
      </c>
      <c r="N11" s="8" t="s">
        <v>10</v>
      </c>
      <c r="O11" s="5">
        <v>11292</v>
      </c>
      <c r="P11" s="2">
        <f t="shared" si="0"/>
        <v>-1582.9166666666661</v>
      </c>
      <c r="Q11" s="6">
        <f t="shared" si="1"/>
        <v>2505625.1736111091</v>
      </c>
      <c r="R11" s="5">
        <v>23.1</v>
      </c>
      <c r="S11" s="2">
        <f t="shared" si="2"/>
        <v>12.94166666666667</v>
      </c>
      <c r="T11" s="6">
        <f t="shared" si="3"/>
        <v>167.48673611111118</v>
      </c>
      <c r="U11" s="9">
        <f t="shared" si="4"/>
        <v>-20485.579861111109</v>
      </c>
    </row>
    <row r="12" spans="2:21">
      <c r="B12" t="s">
        <v>11</v>
      </c>
      <c r="C12">
        <v>19372</v>
      </c>
      <c r="D12" s="1">
        <v>10936</v>
      </c>
      <c r="E12">
        <v>4091</v>
      </c>
      <c r="F12" s="1">
        <v>22.7</v>
      </c>
      <c r="G12">
        <v>24717</v>
      </c>
      <c r="H12">
        <v>15477</v>
      </c>
      <c r="I12">
        <v>4295</v>
      </c>
      <c r="J12">
        <v>29.9</v>
      </c>
      <c r="N12" s="8" t="s">
        <v>11</v>
      </c>
      <c r="O12" s="5">
        <v>10936</v>
      </c>
      <c r="P12" s="2">
        <f t="shared" si="0"/>
        <v>-1938.9166666666661</v>
      </c>
      <c r="Q12" s="6">
        <f t="shared" si="1"/>
        <v>3759397.8402777757</v>
      </c>
      <c r="R12" s="5">
        <v>22.7</v>
      </c>
      <c r="S12" s="2">
        <f t="shared" si="2"/>
        <v>12.541666666666668</v>
      </c>
      <c r="T12" s="6">
        <f t="shared" si="3"/>
        <v>157.2934027777778</v>
      </c>
      <c r="U12" s="9">
        <f t="shared" si="4"/>
        <v>-24317.246527777774</v>
      </c>
    </row>
    <row r="13" spans="2:21">
      <c r="B13" t="s">
        <v>12</v>
      </c>
      <c r="C13">
        <v>20322</v>
      </c>
      <c r="D13" s="1">
        <v>10816</v>
      </c>
      <c r="E13">
        <v>3570</v>
      </c>
      <c r="F13" s="1">
        <v>19.8</v>
      </c>
      <c r="G13">
        <v>26604</v>
      </c>
      <c r="H13">
        <v>17129</v>
      </c>
      <c r="I13">
        <v>4094</v>
      </c>
      <c r="J13">
        <v>28.3</v>
      </c>
      <c r="N13" s="8" t="s">
        <v>12</v>
      </c>
      <c r="O13" s="5">
        <v>10816</v>
      </c>
      <c r="P13" s="2">
        <f t="shared" si="0"/>
        <v>-2058.9166666666661</v>
      </c>
      <c r="Q13" s="6">
        <f t="shared" si="1"/>
        <v>4239137.8402777752</v>
      </c>
      <c r="R13" s="5">
        <v>19.8</v>
      </c>
      <c r="S13" s="2">
        <f t="shared" si="2"/>
        <v>9.6416666666666693</v>
      </c>
      <c r="T13" s="6">
        <f t="shared" si="3"/>
        <v>92.961736111111165</v>
      </c>
      <c r="U13" s="9">
        <f t="shared" si="4"/>
        <v>-19851.388194444444</v>
      </c>
    </row>
    <row r="14" spans="2:21">
      <c r="B14" t="s">
        <v>13</v>
      </c>
      <c r="C14">
        <v>21301</v>
      </c>
      <c r="D14" s="1">
        <v>10493</v>
      </c>
      <c r="E14">
        <v>3900</v>
      </c>
      <c r="F14" s="1">
        <v>12.6</v>
      </c>
      <c r="G14">
        <v>24922</v>
      </c>
      <c r="H14">
        <v>16201</v>
      </c>
      <c r="I14">
        <v>3953</v>
      </c>
      <c r="J14">
        <v>26</v>
      </c>
      <c r="N14" s="8" t="s">
        <v>13</v>
      </c>
      <c r="O14" s="5">
        <v>10493</v>
      </c>
      <c r="P14" s="2">
        <f t="shared" si="0"/>
        <v>-2381.9166666666661</v>
      </c>
      <c r="Q14" s="6">
        <f t="shared" si="1"/>
        <v>5673527.0069444412</v>
      </c>
      <c r="R14" s="5">
        <v>12.6</v>
      </c>
      <c r="S14" s="2">
        <f t="shared" si="2"/>
        <v>2.4416666666666682</v>
      </c>
      <c r="T14" s="6">
        <f t="shared" si="3"/>
        <v>5.9617361111111187</v>
      </c>
      <c r="U14" s="9">
        <f t="shared" si="4"/>
        <v>-5815.8465277777796</v>
      </c>
    </row>
    <row r="15" spans="2:21">
      <c r="B15" t="s">
        <v>14</v>
      </c>
      <c r="C15">
        <v>23203</v>
      </c>
      <c r="D15" s="1">
        <v>11135</v>
      </c>
      <c r="E15">
        <v>3946</v>
      </c>
      <c r="F15" s="1">
        <v>7.1</v>
      </c>
      <c r="G15">
        <v>21570</v>
      </c>
      <c r="H15">
        <v>12634</v>
      </c>
      <c r="I15">
        <v>4325</v>
      </c>
      <c r="J15">
        <v>23.6</v>
      </c>
      <c r="N15" s="8" t="s">
        <v>14</v>
      </c>
      <c r="O15" s="5">
        <v>11135</v>
      </c>
      <c r="P15" s="2">
        <f t="shared" si="0"/>
        <v>-1739.9166666666661</v>
      </c>
      <c r="Q15" s="6">
        <f t="shared" si="1"/>
        <v>3027310.0069444422</v>
      </c>
      <c r="R15" s="5">
        <v>7.1</v>
      </c>
      <c r="S15" s="2">
        <f t="shared" si="2"/>
        <v>-3.0583333333333318</v>
      </c>
      <c r="T15" s="6">
        <f t="shared" si="3"/>
        <v>9.3534027777777684</v>
      </c>
      <c r="U15" s="9">
        <f t="shared" si="4"/>
        <v>5321.245138888884</v>
      </c>
    </row>
    <row r="16" spans="2:21" ht="19" thickBot="1">
      <c r="B16" t="s">
        <v>15</v>
      </c>
      <c r="C16">
        <v>31683</v>
      </c>
      <c r="D16" s="1">
        <v>14918</v>
      </c>
      <c r="E16">
        <v>4562</v>
      </c>
      <c r="F16" s="1">
        <v>-1.4</v>
      </c>
      <c r="G16">
        <v>21637</v>
      </c>
      <c r="H16">
        <v>11039</v>
      </c>
      <c r="I16">
        <v>5465</v>
      </c>
      <c r="J16">
        <v>18.600000000000001</v>
      </c>
      <c r="N16" s="19" t="s">
        <v>15</v>
      </c>
      <c r="O16" s="20">
        <v>14918</v>
      </c>
      <c r="P16" s="21">
        <f t="shared" si="0"/>
        <v>2043.0833333333339</v>
      </c>
      <c r="Q16" s="22">
        <f t="shared" si="1"/>
        <v>4174189.5069444468</v>
      </c>
      <c r="R16" s="20">
        <v>-1.4</v>
      </c>
      <c r="S16" s="21">
        <f t="shared" si="2"/>
        <v>-11.558333333333332</v>
      </c>
      <c r="T16" s="22">
        <f t="shared" si="3"/>
        <v>133.59506944444442</v>
      </c>
      <c r="U16" s="23">
        <f t="shared" si="4"/>
        <v>-23614.638194444447</v>
      </c>
    </row>
    <row r="17" spans="2:21">
      <c r="D17" s="1"/>
      <c r="N17" s="24" t="s">
        <v>24</v>
      </c>
      <c r="O17" s="25">
        <f t="shared" ref="O17:U17" si="5">SUM(O5:O16)</f>
        <v>154499</v>
      </c>
      <c r="P17" s="26">
        <f t="shared" si="5"/>
        <v>7.2759576141834259E-12</v>
      </c>
      <c r="Q17" s="27">
        <f t="shared" si="5"/>
        <v>50119520.916666664</v>
      </c>
      <c r="R17" s="25">
        <f t="shared" si="5"/>
        <v>121.89999999999998</v>
      </c>
      <c r="S17" s="26">
        <f t="shared" si="5"/>
        <v>2.6645352591003757E-14</v>
      </c>
      <c r="T17" s="27">
        <f t="shared" si="5"/>
        <v>1022.6691666666667</v>
      </c>
      <c r="U17" s="28">
        <f t="shared" si="5"/>
        <v>-172971.74166666667</v>
      </c>
    </row>
    <row r="18" spans="2:21" ht="19" thickBot="1">
      <c r="B18" t="s">
        <v>19</v>
      </c>
      <c r="C18">
        <f>CORREL($C$5:$C$16,$F$5:$F$16)</f>
        <v>-0.76732374963953176</v>
      </c>
      <c r="D18" s="1">
        <f>CORREL($D$5:$D$16,$F$5:$F$16)</f>
        <v>-0.76401893457905068</v>
      </c>
      <c r="E18">
        <f>CORREL($E$5:$E$16,$F$5:$F$16)</f>
        <v>-0.55511449435579596</v>
      </c>
      <c r="G18">
        <f>CORREL($G$5:$G$16,$J$5:$J$16)</f>
        <v>0.67868438063729974</v>
      </c>
      <c r="H18">
        <f>CORREL($H$5:$H$16,$J$5:$J$16)</f>
        <v>0.71149390387299738</v>
      </c>
      <c r="I18">
        <f>CORREL($I$5:$I$16,$J$5:$J$16)</f>
        <v>-0.71936614026293744</v>
      </c>
      <c r="N18" s="10" t="s">
        <v>20</v>
      </c>
      <c r="O18" s="29">
        <f t="shared" ref="O18:U18" si="6">AVERAGE(O5:O16)</f>
        <v>12874.916666666666</v>
      </c>
      <c r="P18" s="30">
        <f t="shared" si="6"/>
        <v>6.0632980118195212E-13</v>
      </c>
      <c r="Q18" s="31">
        <f t="shared" si="6"/>
        <v>4176626.7430555555</v>
      </c>
      <c r="R18" s="29">
        <f t="shared" si="6"/>
        <v>10.158333333333331</v>
      </c>
      <c r="S18" s="30">
        <f t="shared" si="6"/>
        <v>2.2204460492503131E-15</v>
      </c>
      <c r="T18" s="31">
        <f t="shared" si="6"/>
        <v>85.222430555555562</v>
      </c>
      <c r="U18" s="32">
        <f t="shared" si="6"/>
        <v>-14414.311805555555</v>
      </c>
    </row>
    <row r="19" spans="2:21">
      <c r="B19" t="s">
        <v>20</v>
      </c>
      <c r="D19">
        <f>AVERAGE(D5:D16)</f>
        <v>12874.916666666666</v>
      </c>
      <c r="F19">
        <f>AVERAGE(F5:F16)</f>
        <v>10.158333333333331</v>
      </c>
    </row>
    <row r="20" spans="2:21">
      <c r="B20" t="s">
        <v>21</v>
      </c>
      <c r="D20">
        <f>_xlfn.VAR.P(D5:D16)</f>
        <v>4176626.7430555555</v>
      </c>
      <c r="F20">
        <f>_xlfn.VAR.P(F5:F16)</f>
        <v>85.222430555555604</v>
      </c>
      <c r="N20" t="s">
        <v>22</v>
      </c>
      <c r="Q20">
        <f>SQRT(Q18)</f>
        <v>2043.6797065723276</v>
      </c>
      <c r="T20">
        <f>SQRT(T18)</f>
        <v>9.2315995664649346</v>
      </c>
    </row>
    <row r="21" spans="2:21">
      <c r="B21" t="s">
        <v>22</v>
      </c>
      <c r="D21">
        <f>_xlfn.STDEV.P(D5:D16)</f>
        <v>2043.6797065723276</v>
      </c>
      <c r="F21">
        <f>_xlfn.STDEV.P(F5:F16)</f>
        <v>9.2315995664649364</v>
      </c>
      <c r="T21" t="s">
        <v>19</v>
      </c>
      <c r="U21">
        <f>U18/(Q20*T20)</f>
        <v>-0.76401893457905068</v>
      </c>
    </row>
  </sheetData>
  <mergeCells count="3">
    <mergeCell ref="N2:N4"/>
    <mergeCell ref="O2:Q2"/>
    <mergeCell ref="R2:T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インバウンド_簡易版</vt:lpstr>
      <vt:lpstr>インバウンド</vt:lpstr>
      <vt:lpstr>インバウンド_base</vt:lpstr>
      <vt:lpstr>日経平均株価</vt:lpstr>
      <vt:lpstr>偏差値</vt:lpstr>
      <vt:lpstr>家計調査_2022_簡易版</vt:lpstr>
      <vt:lpstr>家計調査_2022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Ikegawa</dc:creator>
  <cp:lastModifiedBy>Microsoft Office User</cp:lastModifiedBy>
  <dcterms:created xsi:type="dcterms:W3CDTF">2023-07-05T03:36:03Z</dcterms:created>
  <dcterms:modified xsi:type="dcterms:W3CDTF">2023-07-27T08:13:46Z</dcterms:modified>
</cp:coreProperties>
</file>